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E9BFB26EB3DC12D4BD2A09F86E3A35002E874E1A" xr6:coauthVersionLast="47" xr6:coauthVersionMax="47" xr10:uidLastSave="{BED3DDBE-BABA-4DDB-8E0D-BC96A59AB00E}"/>
  <bookViews>
    <workbookView xWindow="-120" yWindow="-120" windowWidth="29040" windowHeight="17520" xr2:uid="{00000000-000D-0000-FFFF-FFFF00000000}"/>
  </bookViews>
  <sheets>
    <sheet name="Customers - bought also bought" sheetId="1" r:id="rId1"/>
    <sheet name="Report" sheetId="2" r:id="rId2"/>
    <sheet name="Sheet74" sheetId="4" state="veryHidden" r:id="rId3"/>
    <sheet name="Sheet85" sheetId="5" state="veryHidden" r:id="rId4"/>
    <sheet name="Sheet1" sheetId="75" state="veryHidden" r:id="rId5"/>
    <sheet name="Sheet2" sheetId="76" state="veryHidden" r:id="rId6"/>
    <sheet name="Sheet3" sheetId="77" state="veryHidden" r:id="rId7"/>
    <sheet name="Sheet4" sheetId="78" state="veryHidden" r:id="rId8"/>
    <sheet name="Sheet7" sheetId="86" state="veryHidden" r:id="rId9"/>
    <sheet name="Sheet8" sheetId="87" state="veryHidden" r:id="rId10"/>
  </sheets>
  <calcPr calcId="191029"/>
  <pivotCaches>
    <pivotCache cacheId="8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2" l="1"/>
  <c r="R7" i="2"/>
  <c r="R10" i="2"/>
  <c r="S10" i="2"/>
  <c r="T10" i="2"/>
  <c r="V12" i="2"/>
  <c r="W12" i="2"/>
  <c r="X12" i="2"/>
  <c r="Y12" i="2"/>
  <c r="Z12" i="2"/>
  <c r="AA12" i="2"/>
  <c r="AB12" i="2"/>
  <c r="AC12" i="2"/>
  <c r="AD12" i="2"/>
  <c r="N31" i="2"/>
  <c r="J31" i="2"/>
  <c r="I31" i="2"/>
  <c r="H31" i="2"/>
  <c r="F31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Q31" i="2"/>
  <c r="K31" i="2" l="1"/>
  <c r="L31" i="2"/>
  <c r="E8" i="2"/>
  <c r="E7" i="2"/>
  <c r="D4" i="1" s="1"/>
  <c r="E4" i="1" s="1"/>
  <c r="E6" i="2"/>
  <c r="F6" i="1"/>
</calcChain>
</file>

<file path=xl/sharedStrings.xml><?xml version="1.0" encoding="utf-8"?>
<sst xmlns="http://schemas.openxmlformats.org/spreadsheetml/2006/main" count="1395" uniqueCount="493">
  <si>
    <t>fit</t>
  </si>
  <si>
    <t>Hide</t>
  </si>
  <si>
    <t>Min width -----------------------------------------------</t>
  </si>
  <si>
    <t>People who bought</t>
  </si>
  <si>
    <t>Also bought...</t>
  </si>
  <si>
    <t>Date filter</t>
  </si>
  <si>
    <t>Item No.</t>
  </si>
  <si>
    <t>Item - Description</t>
  </si>
  <si>
    <t>Sum of Sales (Quantity)</t>
  </si>
  <si>
    <t>Sum of Sales (Amount)</t>
  </si>
  <si>
    <t>1984-W</t>
  </si>
  <si>
    <t>SARAJEVO Whiteboard, blue</t>
  </si>
  <si>
    <t>1996-S</t>
  </si>
  <si>
    <t>ATLANTA Whiteboard, base</t>
  </si>
  <si>
    <t>1972-W</t>
  </si>
  <si>
    <t>SAPPORO Whiteboard, black</t>
  </si>
  <si>
    <t>1920-S</t>
  </si>
  <si>
    <t>ANTWERP Conference Table</t>
  </si>
  <si>
    <t>1992-W</t>
  </si>
  <si>
    <t>ALBERTVILLE Whiteboard, green</t>
  </si>
  <si>
    <t>1968-S</t>
  </si>
  <si>
    <t>MEXICO Swivel Chair, black</t>
  </si>
  <si>
    <t>1968-W</t>
  </si>
  <si>
    <t>GRENOBLE Whiteboard, red</t>
  </si>
  <si>
    <t>1900-S</t>
  </si>
  <si>
    <t>PARIS Guest Chair, black</t>
  </si>
  <si>
    <t>1980-S</t>
  </si>
  <si>
    <t>MOSCOW Swivel Chair, red</t>
  </si>
  <si>
    <t>1964-S</t>
  </si>
  <si>
    <t>TOKYO Guest Chair, blue</t>
  </si>
  <si>
    <t>1908-S</t>
  </si>
  <si>
    <t>LONDON Swivel Chair, blue</t>
  </si>
  <si>
    <t>1960-S</t>
  </si>
  <si>
    <t>ROME Guest Chair, green</t>
  </si>
  <si>
    <t>1988-S</t>
  </si>
  <si>
    <t>SEOUL Guest Chair, red</t>
  </si>
  <si>
    <t>1988-W</t>
  </si>
  <si>
    <t>CALGARY Whiteboard, yellow</t>
  </si>
  <si>
    <t>1928-W</t>
  </si>
  <si>
    <t>ST.MORITZ Storage Unit/Drawers</t>
  </si>
  <si>
    <t>1896-S</t>
  </si>
  <si>
    <t>ATHENS Desk</t>
  </si>
  <si>
    <t>1964-W</t>
  </si>
  <si>
    <t>INNSBRUCK Storage Unit/G.Door</t>
  </si>
  <si>
    <t>2000-S</t>
  </si>
  <si>
    <t>SYDNEY Swivel Chair, green</t>
  </si>
  <si>
    <t>1976-W</t>
  </si>
  <si>
    <t>INNSBRUCK Storage Unit/W.Door</t>
  </si>
  <si>
    <t>1952-W</t>
  </si>
  <si>
    <t>OSLO Storage Unit/Shelf</t>
  </si>
  <si>
    <t>1906-S</t>
  </si>
  <si>
    <t>ATHENS Mobile Pedestal</t>
  </si>
  <si>
    <t>1924-W</t>
  </si>
  <si>
    <t>CHAMONIX Base Storage Unit</t>
  </si>
  <si>
    <t>1972-S</t>
  </si>
  <si>
    <t>MUNICH Swivel Chair, yellow</t>
  </si>
  <si>
    <t>1928-S</t>
  </si>
  <si>
    <t>AMSTERDAM Lamp</t>
  </si>
  <si>
    <t>Grand Total</t>
  </si>
  <si>
    <t>Title+Fit</t>
  </si>
  <si>
    <t>Fit</t>
  </si>
  <si>
    <t>Value</t>
  </si>
  <si>
    <t>Lookup+Hide</t>
  </si>
  <si>
    <t>Tables and Fields</t>
  </si>
  <si>
    <t>Filters</t>
  </si>
  <si>
    <t>Item Ledger Entry</t>
  </si>
  <si>
    <t>Entry Type</t>
  </si>
  <si>
    <t>Sale</t>
  </si>
  <si>
    <t>Option</t>
  </si>
  <si>
    <t>Posting Date</t>
  </si>
  <si>
    <t>Item No.  (Select one item number only)</t>
  </si>
  <si>
    <t>(Items with no sales qty. are hidden)</t>
  </si>
  <si>
    <t>Links:</t>
  </si>
  <si>
    <t>Headers:</t>
  </si>
  <si>
    <t>Quantity</t>
  </si>
  <si>
    <t>Sales Amount (Actual)</t>
  </si>
  <si>
    <t>Sales Amount (Expected)</t>
  </si>
  <si>
    <t>Sales (Amount)</t>
  </si>
  <si>
    <t>Sales (Quantity)</t>
  </si>
  <si>
    <t>Item - Unit Price</t>
  </si>
  <si>
    <t>Customer - Contact</t>
  </si>
  <si>
    <t>Customer - Name</t>
  </si>
  <si>
    <t>Customer - Salesperson Code</t>
  </si>
  <si>
    <t>Fields:</t>
  </si>
  <si>
    <t>Auto+Hide+Formulas=Sheet73,Sheet74+FormulasOnly</t>
  </si>
  <si>
    <t>=Report!E9</t>
  </si>
  <si>
    <t>=IF($D$3="*","",NL("First","Item","Description","No.",$D$3))</t>
  </si>
  <si>
    <t>208</t>
  </si>
  <si>
    <t>277495.92</t>
  </si>
  <si>
    <t>199</t>
  </si>
  <si>
    <t>257311.55</t>
  </si>
  <si>
    <t>176</t>
  </si>
  <si>
    <t>234108.89</t>
  </si>
  <si>
    <t>539</t>
  </si>
  <si>
    <t>97208.5599999998</t>
  </si>
  <si>
    <t>150</t>
  </si>
  <si>
    <t>92107.95</t>
  </si>
  <si>
    <t>67</t>
  </si>
  <si>
    <t>64203.84</t>
  </si>
  <si>
    <t>295</t>
  </si>
  <si>
    <t>53327.3199999999</t>
  </si>
  <si>
    <t>285</t>
  </si>
  <si>
    <t>52085.63</t>
  </si>
  <si>
    <t>278</t>
  </si>
  <si>
    <t>50203.7</t>
  </si>
  <si>
    <t>92</t>
  </si>
  <si>
    <t>43376.56</t>
  </si>
  <si>
    <t>23</t>
  </si>
  <si>
    <t>33019.17</t>
  </si>
  <si>
    <t>165</t>
  </si>
  <si>
    <t>30182.94</t>
  </si>
  <si>
    <t>154</t>
  </si>
  <si>
    <t>28236.88</t>
  </si>
  <si>
    <t>147</t>
  </si>
  <si>
    <t>26833.02</t>
  </si>
  <si>
    <t>15</t>
  </si>
  <si>
    <t>21120.37</t>
  </si>
  <si>
    <t>14</t>
  </si>
  <si>
    <t>20227.96</t>
  </si>
  <si>
    <t>1936-S</t>
  </si>
  <si>
    <t>BERLIN Guest Chair, yellow</t>
  </si>
  <si>
    <t>16865.8</t>
  </si>
  <si>
    <t>27</t>
  </si>
  <si>
    <t>11851.36</t>
  </si>
  <si>
    <t>30</t>
  </si>
  <si>
    <t>11564.13</t>
  </si>
  <si>
    <t>60</t>
  </si>
  <si>
    <t>10913.85</t>
  </si>
  <si>
    <t>17</t>
  </si>
  <si>
    <t>7299.12</t>
  </si>
  <si>
    <t>29</t>
  </si>
  <si>
    <t>6915.48</t>
  </si>
  <si>
    <t>20</t>
  </si>
  <si>
    <t>4161</t>
  </si>
  <si>
    <t>51</t>
  </si>
  <si>
    <t>2755.9</t>
  </si>
  <si>
    <t>3133</t>
  </si>
  <si>
    <t>1453376.9</t>
  </si>
  <si>
    <t>Auto+Hide+Formulas=Sheet85,Sheet73,Sheet74+FormulasOnly</t>
  </si>
  <si>
    <t>(blank)</t>
  </si>
  <si>
    <t>=IF($D$4="*","",NL("First","Item","Description","No.",$D$4))</t>
  </si>
  <si>
    <t>=Report!$E$6</t>
  </si>
  <si>
    <t>=NL("Lookup","Item Ledger Entry","Posting Date")</t>
  </si>
  <si>
    <t>=NL("Lookup","Item",{"no.","Description"},"Sales (Qty.)","&lt;&gt;"&amp;0)</t>
  </si>
  <si>
    <t>=NL("Link","Item",,"No.","=Item No.")</t>
  </si>
  <si>
    <t>=NL("FlowField","Item Ledger Entry","Sales Amount (Actual)")</t>
  </si>
  <si>
    <t>=NL("FlowField","Item Ledger Entry","Sales Amount (Expected)")</t>
  </si>
  <si>
    <t>=NP("Formula","[@[Sales Amount (Expected)]]+[@[Sales Amount (Actual)]]")</t>
  </si>
  <si>
    <t>=NP("Formula","=-[@[Quantity]]")</t>
  </si>
  <si>
    <t>=NL("LinkField","Item","Description")</t>
  </si>
  <si>
    <t>=NL("LinkField","Item","Unit Price")</t>
  </si>
  <si>
    <t>=NL("LinkField","Customer","Contact")</t>
  </si>
  <si>
    <t>=NL("LinkField","Customer","Name")</t>
  </si>
  <si>
    <t>=NL("LinkField","Customer","Salesperson Code")</t>
  </si>
  <si>
    <t>AutoTable</t>
  </si>
  <si>
    <t>Value+Fit</t>
  </si>
  <si>
    <t>AutoTable+Fit</t>
  </si>
  <si>
    <t>Total</t>
  </si>
  <si>
    <t>-1</t>
  </si>
  <si>
    <t>0</t>
  </si>
  <si>
    <t>=[@[Sales Amount (Expected)]]+[@[Sales Amount (Actual)]]</t>
  </si>
  <si>
    <t>=-[@Quantity]</t>
  </si>
  <si>
    <t>=SUBTOTAL(109,[Quantity])</t>
  </si>
  <si>
    <t>=SUBTOTAL(109,[Sales Amount (Actual)])</t>
  </si>
  <si>
    <t>=SUBTOTAL(109,[Sales Amount (Expected)])</t>
  </si>
  <si>
    <t>=SUBTOTAL(109,[Sales (Amount)])</t>
  </si>
  <si>
    <t>=SUBTOTAL(109,[Sales (Quantity)])</t>
  </si>
  <si>
    <t>=SUBTOTAL(109,[Item - Unit Price])</t>
  </si>
  <si>
    <t>=SUBTOTAL(103,[Customer - Salesperson Code])</t>
  </si>
  <si>
    <t>5</t>
  </si>
  <si>
    <t>4</t>
  </si>
  <si>
    <t>6</t>
  </si>
  <si>
    <t>9</t>
  </si>
  <si>
    <t>12</t>
  </si>
  <si>
    <t>Entry No.</t>
  </si>
  <si>
    <t>64</t>
  </si>
  <si>
    <t>=SUBTOTAL(109,[Entry No.])</t>
  </si>
  <si>
    <t>-12</t>
  </si>
  <si>
    <t>=Report!$E$7</t>
  </si>
  <si>
    <t>=NL("Link","Customer",,"No.","=Source No.","Link=Customer",$H$10)</t>
  </si>
  <si>
    <t>=NL("Link","Item Ledger Entry",,"Source No.","=No.","Filters=",$D$7:$E$7)</t>
  </si>
  <si>
    <t>=NL("Table","Item Ledger Entry",$F$12:$R$12,"Headers=",$F$11:$R$11,"TableName=","Item Ledger Entry","Entry Type",$E$5,"Posting Date",$E$6,"Item No.","&lt;&gt;"&amp;$E$7,"InclusiveLink=Item Ledger Entry",$F$10,"Link=Item Ledger Entry",$G$10,)</t>
  </si>
  <si>
    <t>=NL("Link","Customer",,"No.","=Source No.","Link=Customer",$T$10)</t>
  </si>
  <si>
    <t>58</t>
  </si>
  <si>
    <t>162</t>
  </si>
  <si>
    <t>38</t>
  </si>
  <si>
    <t>10</t>
  </si>
  <si>
    <t>73</t>
  </si>
  <si>
    <t>65</t>
  </si>
  <si>
    <t>22</t>
  </si>
  <si>
    <t>(at any time)</t>
  </si>
  <si>
    <t>Auto+Hide+Values+Formulas=Sheet1,Sheet2+FormulasOnly</t>
  </si>
  <si>
    <t>Auto+Hide+Values+Formulas=Sheet3,Sheet4+FormulasOnly</t>
  </si>
  <si>
    <t>11</t>
  </si>
  <si>
    <t xml:space="preserve"> Sales (Quantity)</t>
  </si>
  <si>
    <t xml:space="preserve"> Sales (Amount)</t>
  </si>
  <si>
    <t>Tooltip</t>
  </si>
  <si>
    <t>Enter a date range using the date format used in your NAV instance</t>
  </si>
  <si>
    <t>79347.84</t>
  </si>
  <si>
    <t>54045.6</t>
  </si>
  <si>
    <t>48834.06</t>
  </si>
  <si>
    <t>18998.76</t>
  </si>
  <si>
    <t>11515.8</t>
  </si>
  <si>
    <t>25</t>
  </si>
  <si>
    <t>10072.04</t>
  </si>
  <si>
    <t>8878.92</t>
  </si>
  <si>
    <t>8571.42</t>
  </si>
  <si>
    <t>7692.3</t>
  </si>
  <si>
    <t>7588.94</t>
  </si>
  <si>
    <t>6837.6</t>
  </si>
  <si>
    <t>7</t>
  </si>
  <si>
    <t>6369.66</t>
  </si>
  <si>
    <t>4630.12</t>
  </si>
  <si>
    <t>3860.4</t>
  </si>
  <si>
    <t>3353.56</t>
  </si>
  <si>
    <t>2588.52</t>
  </si>
  <si>
    <t>2281.5</t>
  </si>
  <si>
    <t>2133.84</t>
  </si>
  <si>
    <t>1393</t>
  </si>
  <si>
    <t>1361.8</t>
  </si>
  <si>
    <t>742.8</t>
  </si>
  <si>
    <t>675</t>
  </si>
  <si>
    <t>619</t>
  </si>
  <si>
    <t>492.8</t>
  </si>
  <si>
    <t>861</t>
  </si>
  <si>
    <t>292885.28</t>
  </si>
  <si>
    <t>="C100003"</t>
  </si>
  <si>
    <t>C100002</t>
  </si>
  <si>
    <t>Border Style</t>
  </si>
  <si>
    <t>C100004</t>
  </si>
  <si>
    <t>Walnut Medallian Plate</t>
  </si>
  <si>
    <t>BD</t>
  </si>
  <si>
    <t>C100005</t>
  </si>
  <si>
    <t>Cherry Finished Crystal Award</t>
  </si>
  <si>
    <t>Mr. Jim Stewart</t>
  </si>
  <si>
    <t>Guildford Water Department</t>
  </si>
  <si>
    <t>C100007</t>
  </si>
  <si>
    <t>7.5'' Bud Vase</t>
  </si>
  <si>
    <t>C100008</t>
  </si>
  <si>
    <t>Glacier Vase</t>
  </si>
  <si>
    <t>C100010</t>
  </si>
  <si>
    <t>Wisper-Cut Vase</t>
  </si>
  <si>
    <t>C100017</t>
  </si>
  <si>
    <t>Wheeled Duffel</t>
  </si>
  <si>
    <t>C100018</t>
  </si>
  <si>
    <t>Action Sport Duffel</t>
  </si>
  <si>
    <t>C100019</t>
  </si>
  <si>
    <t>Black Duffel Bag</t>
  </si>
  <si>
    <t>C100020</t>
  </si>
  <si>
    <t>Gym Locker Bag</t>
  </si>
  <si>
    <t>C100021</t>
  </si>
  <si>
    <t>Canvas Boat Bag</t>
  </si>
  <si>
    <t>C100022</t>
  </si>
  <si>
    <t>Two-Toned Cap</t>
  </si>
  <si>
    <t>C100023</t>
  </si>
  <si>
    <t>Two-Toned Knit Hat</t>
  </si>
  <si>
    <t>C100025</t>
  </si>
  <si>
    <t>Striped Knit Hat</t>
  </si>
  <si>
    <t>C100026</t>
  </si>
  <si>
    <t>Fleece Beanie</t>
  </si>
  <si>
    <t>C100029</t>
  </si>
  <si>
    <t>Distressed Twill Visor</t>
  </si>
  <si>
    <t>C100031</t>
  </si>
  <si>
    <t>Carabiner Watch</t>
  </si>
  <si>
    <t>C100032</t>
  </si>
  <si>
    <t>Clip-on Clock</t>
  </si>
  <si>
    <t>C100035</t>
  </si>
  <si>
    <t>Calculator &amp; World Time Clock</t>
  </si>
  <si>
    <t>C100037</t>
  </si>
  <si>
    <t>World Time Travel Alarm</t>
  </si>
  <si>
    <t>C100038</t>
  </si>
  <si>
    <t>Foldable Travel Speakers</t>
  </si>
  <si>
    <t>C100039</t>
  </si>
  <si>
    <t>Portable Speaker &amp; MP3 Dock</t>
  </si>
  <si>
    <t>C100040</t>
  </si>
  <si>
    <t>Channel Speaker System</t>
  </si>
  <si>
    <t>C100043</t>
  </si>
  <si>
    <t>Pro-Travel Technology Set</t>
  </si>
  <si>
    <t>C100044</t>
  </si>
  <si>
    <t>VOIP Headset with Mic</t>
  </si>
  <si>
    <t>C100046</t>
  </si>
  <si>
    <t>1GB MP3 Player</t>
  </si>
  <si>
    <t>C100048</t>
  </si>
  <si>
    <t>USB MP3 Player</t>
  </si>
  <si>
    <t>C100049</t>
  </si>
  <si>
    <t>4GB MP3 Player</t>
  </si>
  <si>
    <t>C100050</t>
  </si>
  <si>
    <t>Clip-on MP3 Player</t>
  </si>
  <si>
    <t>C100051</t>
  </si>
  <si>
    <t>Bamboo Digital Picutre Frame</t>
  </si>
  <si>
    <t>C100053</t>
  </si>
  <si>
    <t>Book Style Photo Frame &amp; Clock</t>
  </si>
  <si>
    <t>C100054</t>
  </si>
  <si>
    <t>Cherry Finish Photo Frame &amp; Clock</t>
  </si>
  <si>
    <t>C100055</t>
  </si>
  <si>
    <t>Silver Plated Photo Frame</t>
  </si>
  <si>
    <t>E100011</t>
  </si>
  <si>
    <t>Plastic Sun Visor</t>
  </si>
  <si>
    <t>E100012</t>
  </si>
  <si>
    <t>Canvas Stopwatch</t>
  </si>
  <si>
    <t>E100014</t>
  </si>
  <si>
    <t>Stopwatch with Neck Rope</t>
  </si>
  <si>
    <t>E100015</t>
  </si>
  <si>
    <t>360 Clip Watch</t>
  </si>
  <si>
    <t>E100016</t>
  </si>
  <si>
    <t>4 Function Rotating Carabiner Watch</t>
  </si>
  <si>
    <t>E100017</t>
  </si>
  <si>
    <t>Clip-on Clock with Compass</t>
  </si>
  <si>
    <t>E100018</t>
  </si>
  <si>
    <t>Flexi-Clock &amp; Clip</t>
  </si>
  <si>
    <t>E100019</t>
  </si>
  <si>
    <t>Mini Travel Alarm</t>
  </si>
  <si>
    <t>E100021</t>
  </si>
  <si>
    <t>Slim Travel Alarm</t>
  </si>
  <si>
    <t>E100022</t>
  </si>
  <si>
    <t>Wide Screen Alarm Clock</t>
  </si>
  <si>
    <t>S100003</t>
  </si>
  <si>
    <t>Soccer #1 Pin</t>
  </si>
  <si>
    <t>S100004</t>
  </si>
  <si>
    <t>Award Medallian - 2''</t>
  </si>
  <si>
    <t>S100005</t>
  </si>
  <si>
    <t>Award Medallian - 2.5''</t>
  </si>
  <si>
    <t>S100006</t>
  </si>
  <si>
    <t>Award Medallian - 3''</t>
  </si>
  <si>
    <t>S100007</t>
  </si>
  <si>
    <t>Baseball Figure Trophy</t>
  </si>
  <si>
    <t>S100008</t>
  </si>
  <si>
    <t>Soccer Figure Trophy</t>
  </si>
  <si>
    <t>S100009</t>
  </si>
  <si>
    <t>Engraved Basketball Award</t>
  </si>
  <si>
    <t>S100010</t>
  </si>
  <si>
    <t>Golf Relaxed Cap</t>
  </si>
  <si>
    <t>S100011</t>
  </si>
  <si>
    <t>All Star Cap</t>
  </si>
  <si>
    <t>S100013</t>
  </si>
  <si>
    <t>Mesh BALL CAP</t>
  </si>
  <si>
    <t>S100014</t>
  </si>
  <si>
    <t>Chunky Knit Hat</t>
  </si>
  <si>
    <t>S100015</t>
  </si>
  <si>
    <t>Raw-Edge Bucket Hat</t>
  </si>
  <si>
    <t>S100017</t>
  </si>
  <si>
    <t>Microfiber Bucket Hat</t>
  </si>
  <si>
    <t>S100018</t>
  </si>
  <si>
    <t>Crusher Bucket Hat</t>
  </si>
  <si>
    <t>S100019</t>
  </si>
  <si>
    <t>Sportsman Bucket Hat</t>
  </si>
  <si>
    <t>S100020</t>
  </si>
  <si>
    <t>Super Sport Stopwatch</t>
  </si>
  <si>
    <t>S100021</t>
  </si>
  <si>
    <t>Translucent Stopwatch</t>
  </si>
  <si>
    <t>-144</t>
  </si>
  <si>
    <t>-48</t>
  </si>
  <si>
    <t>53.06</t>
  </si>
  <si>
    <t>1</t>
  </si>
  <si>
    <t>-145</t>
  </si>
  <si>
    <t>3957</t>
  </si>
  <si>
    <t>440.29</t>
  </si>
  <si>
    <t>9094.24</t>
  </si>
  <si>
    <t>17.61</t>
  </si>
  <si>
    <t>2485.12</t>
  </si>
  <si>
    <t>132492</t>
  </si>
  <si>
    <t>43466</t>
  </si>
  <si>
    <t>70.49</t>
  </si>
  <si>
    <t>-192</t>
  </si>
  <si>
    <t>9947.55</t>
  </si>
  <si>
    <t>132491</t>
  </si>
  <si>
    <t>604.97</t>
  </si>
  <si>
    <t>1456.36</t>
  </si>
  <si>
    <t>10.32</t>
  </si>
  <si>
    <t>132494</t>
  </si>
  <si>
    <t>3.2</t>
  </si>
  <si>
    <t>3.14</t>
  </si>
  <si>
    <t>132507</t>
  </si>
  <si>
    <t>3.12</t>
  </si>
  <si>
    <t>2.68</t>
  </si>
  <si>
    <t>132500</t>
  </si>
  <si>
    <t>378.2</t>
  </si>
  <si>
    <t>132498</t>
  </si>
  <si>
    <t>48</t>
  </si>
  <si>
    <t>3.42</t>
  </si>
  <si>
    <t>482.63</t>
  </si>
  <si>
    <t>132497</t>
  </si>
  <si>
    <t>18.88</t>
  </si>
  <si>
    <t>132502</t>
  </si>
  <si>
    <t>222.03</t>
  </si>
  <si>
    <t>2219.52</t>
  </si>
  <si>
    <t>7103.98</t>
  </si>
  <si>
    <t>979.84</t>
  </si>
  <si>
    <t>1116.61</t>
  </si>
  <si>
    <t>5638.88</t>
  </si>
  <si>
    <t>106.14</t>
  </si>
  <si>
    <t>969.71</t>
  </si>
  <si>
    <t>388.08</t>
  </si>
  <si>
    <t>3.04</t>
  </si>
  <si>
    <t>429</t>
  </si>
  <si>
    <t>132499</t>
  </si>
  <si>
    <t>9.18</t>
  </si>
  <si>
    <t>1.5</t>
  </si>
  <si>
    <t>132503</t>
  </si>
  <si>
    <t>213.15</t>
  </si>
  <si>
    <t>2009.29</t>
  </si>
  <si>
    <t>2272.23</t>
  </si>
  <si>
    <t>2987.71</t>
  </si>
  <si>
    <t>7.4</t>
  </si>
  <si>
    <t>132501</t>
  </si>
  <si>
    <t>348.1</t>
  </si>
  <si>
    <t>5016.21</t>
  </si>
  <si>
    <t>10.29</t>
  </si>
  <si>
    <t>132493</t>
  </si>
  <si>
    <t>1936.17</t>
  </si>
  <si>
    <t>1.42</t>
  </si>
  <si>
    <t>6.6</t>
  </si>
  <si>
    <t>6.47</t>
  </si>
  <si>
    <t>132506</t>
  </si>
  <si>
    <t>9.8</t>
  </si>
  <si>
    <t>132504</t>
  </si>
  <si>
    <t>115.25</t>
  </si>
  <si>
    <t>967.09</t>
  </si>
  <si>
    <t>7.42</t>
  </si>
  <si>
    <t>1047.11</t>
  </si>
  <si>
    <t>132495</t>
  </si>
  <si>
    <t>4.59</t>
  </si>
  <si>
    <t>647.74</t>
  </si>
  <si>
    <t>132496</t>
  </si>
  <si>
    <t>2.18</t>
  </si>
  <si>
    <t>132505</t>
  </si>
  <si>
    <t>25.64</t>
  </si>
  <si>
    <t>=""</t>
  </si>
  <si>
    <t>337</t>
  </si>
  <si>
    <t>="1/1/2019"</t>
  </si>
  <si>
    <t>Auto+Hide+Values+Formulas=Sheet7,Sheet1,Sheet2</t>
  </si>
  <si>
    <t>289</t>
  </si>
  <si>
    <t>16811.83</t>
  </si>
  <si>
    <t>408</t>
  </si>
  <si>
    <t>16676.58</t>
  </si>
  <si>
    <t>96</t>
  </si>
  <si>
    <t>12144.78</t>
  </si>
  <si>
    <t>589</t>
  </si>
  <si>
    <t>10734.52</t>
  </si>
  <si>
    <t>144</t>
  </si>
  <si>
    <t>288</t>
  </si>
  <si>
    <t>360</t>
  </si>
  <si>
    <t>3526.59</t>
  </si>
  <si>
    <t>312</t>
  </si>
  <si>
    <t>3138.11</t>
  </si>
  <si>
    <t>156</t>
  </si>
  <si>
    <t>2966.67</t>
  </si>
  <si>
    <t>2562.95</t>
  </si>
  <si>
    <t>2528.68</t>
  </si>
  <si>
    <t>2309.91</t>
  </si>
  <si>
    <t>145</t>
  </si>
  <si>
    <t>1758.29</t>
  </si>
  <si>
    <t>1498.23</t>
  </si>
  <si>
    <t>192</t>
  </si>
  <si>
    <t>1392.39</t>
  </si>
  <si>
    <t>438</t>
  </si>
  <si>
    <t>1337.9</t>
  </si>
  <si>
    <t>1129.47</t>
  </si>
  <si>
    <t>54</t>
  </si>
  <si>
    <t>1049.6</t>
  </si>
  <si>
    <t>965.26</t>
  </si>
  <si>
    <t>445</t>
  </si>
  <si>
    <t>928.67</t>
  </si>
  <si>
    <t>874.03</t>
  </si>
  <si>
    <t>432</t>
  </si>
  <si>
    <t>866.88</t>
  </si>
  <si>
    <t>314</t>
  </si>
  <si>
    <t>793.16</t>
  </si>
  <si>
    <t>55</t>
  </si>
  <si>
    <t>792.58</t>
  </si>
  <si>
    <t>781.56</t>
  </si>
  <si>
    <t>765.18</t>
  </si>
  <si>
    <t>157</t>
  </si>
  <si>
    <t>727.7</t>
  </si>
  <si>
    <t>444</t>
  </si>
  <si>
    <t>497.36</t>
  </si>
  <si>
    <t>481.69</t>
  </si>
  <si>
    <t>146</t>
  </si>
  <si>
    <t>425.96</t>
  </si>
  <si>
    <t>417.74</t>
  </si>
  <si>
    <t>181</t>
  </si>
  <si>
    <t>389.69</t>
  </si>
  <si>
    <t>610</t>
  </si>
  <si>
    <t>333.14</t>
  </si>
  <si>
    <t>318.4</t>
  </si>
  <si>
    <t>215.88</t>
  </si>
  <si>
    <t>50</t>
  </si>
  <si>
    <t>141.07</t>
  </si>
  <si>
    <t>12231</t>
  </si>
  <si>
    <t>152340.6</t>
  </si>
  <si>
    <t>Auto+Hide+Values+Formulas=Sheet7,Sheet1,Sheet2+FormulasOnly</t>
  </si>
  <si>
    <t>Auto+Hide+Values+Formulas=Sheet8,Sheet3,Sheet4</t>
  </si>
  <si>
    <t>Auto+Hide+Values+Formulas=Sheet8,Sheet3,Sheet4+FormulasOnly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</si>
</sst>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"/>
  </numFmts>
  <fonts count="2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Segoe UI"/>
      <family val="2"/>
    </font>
    <font>
      <b/>
      <sz val="13"/>
      <color theme="3"/>
      <name val="Segoe UI"/>
      <family val="2"/>
    </font>
    <font>
      <b/>
      <sz val="11"/>
      <color theme="3"/>
      <name val="Segoe UI"/>
      <family val="2"/>
    </font>
    <font>
      <sz val="11"/>
      <color rgb="FF006100"/>
      <name val="Segoe UI"/>
      <family val="2"/>
    </font>
    <font>
      <sz val="11"/>
      <color rgb="FF9C0006"/>
      <name val="Segoe UI"/>
      <family val="2"/>
    </font>
    <font>
      <sz val="11"/>
      <color rgb="FF9C6500"/>
      <name val="Segoe UI"/>
      <family val="2"/>
    </font>
    <font>
      <sz val="11"/>
      <color rgb="FF3F3F76"/>
      <name val="Segoe UI"/>
      <family val="2"/>
    </font>
    <font>
      <b/>
      <sz val="11"/>
      <color rgb="FF3F3F3F"/>
      <name val="Segoe UI"/>
      <family val="2"/>
    </font>
    <font>
      <b/>
      <sz val="11"/>
      <color rgb="FFFA7D00"/>
      <name val="Segoe UI"/>
      <family val="2"/>
    </font>
    <font>
      <sz val="11"/>
      <color rgb="FFFA7D00"/>
      <name val="Segoe UI"/>
      <family val="2"/>
    </font>
    <font>
      <b/>
      <sz val="11"/>
      <color theme="0"/>
      <name val="Segoe UI"/>
      <family val="2"/>
    </font>
    <font>
      <sz val="11"/>
      <color rgb="FFFF0000"/>
      <name val="Segoe UI"/>
      <family val="2"/>
    </font>
    <font>
      <i/>
      <sz val="11"/>
      <color rgb="FF7F7F7F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11"/>
      <color indexed="8"/>
      <name val="Calibri"/>
      <family val="2"/>
    </font>
    <font>
      <sz val="11"/>
      <color indexed="63"/>
      <name val="Calibri"/>
      <family val="2"/>
    </font>
    <font>
      <b/>
      <i/>
      <sz val="11"/>
      <color indexed="63"/>
      <name val="Calibri"/>
      <family val="2"/>
    </font>
    <font>
      <b/>
      <sz val="18"/>
      <color indexed="63"/>
      <name val="Calibri"/>
      <family val="2"/>
    </font>
    <font>
      <b/>
      <sz val="14"/>
      <color theme="9" tint="0.39997558519241921"/>
      <name val="Calibri"/>
      <family val="2"/>
    </font>
    <font>
      <b/>
      <sz val="14"/>
      <color theme="9" tint="-0.499984740745262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D8E4B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5" fillId="0" borderId="0"/>
    <xf numFmtId="0" fontId="27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8">
    <xf numFmtId="0" fontId="0" fillId="0" borderId="0" xfId="0"/>
    <xf numFmtId="0" fontId="0" fillId="33" borderId="0" xfId="0" applyFill="1"/>
    <xf numFmtId="0" fontId="0" fillId="34" borderId="0" xfId="0" applyFill="1"/>
    <xf numFmtId="164" fontId="0" fillId="0" borderId="0" xfId="0" applyNumberFormat="1"/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0" fontId="20" fillId="0" borderId="0" xfId="0" applyFont="1" applyAlignment="1">
      <alignment horizontal="left" indent="2"/>
    </xf>
    <xf numFmtId="0" fontId="20" fillId="0" borderId="10" xfId="0" applyFont="1" applyBorder="1" applyAlignment="1">
      <alignment horizontal="left" indent="2"/>
    </xf>
    <xf numFmtId="0" fontId="20" fillId="0" borderId="11" xfId="0" applyFont="1" applyBorder="1"/>
    <xf numFmtId="14" fontId="20" fillId="0" borderId="11" xfId="0" applyNumberFormat="1" applyFont="1" applyBorder="1"/>
    <xf numFmtId="0" fontId="20" fillId="0" borderId="0" xfId="0" applyFont="1" applyAlignment="1">
      <alignment horizontal="left" wrapText="1" indent="2"/>
    </xf>
    <xf numFmtId="0" fontId="21" fillId="0" borderId="0" xfId="0" applyFont="1" applyAlignment="1">
      <alignment horizontal="left" indent="2"/>
    </xf>
    <xf numFmtId="0" fontId="20" fillId="0" borderId="10" xfId="0" applyFont="1" applyBorder="1"/>
    <xf numFmtId="0" fontId="0" fillId="0" borderId="10" xfId="0" applyBorder="1"/>
    <xf numFmtId="0" fontId="19" fillId="0" borderId="0" xfId="0" applyFont="1"/>
    <xf numFmtId="0" fontId="0" fillId="0" borderId="0" xfId="0" quotePrefix="1"/>
    <xf numFmtId="14" fontId="0" fillId="0" borderId="0" xfId="0" applyNumberFormat="1"/>
    <xf numFmtId="0" fontId="0" fillId="0" borderId="0" xfId="0" pivotButton="1"/>
    <xf numFmtId="0" fontId="24" fillId="34" borderId="0" xfId="0" applyFont="1" applyFill="1" applyAlignment="1">
      <alignment horizontal="right"/>
    </xf>
    <xf numFmtId="0" fontId="22" fillId="34" borderId="19" xfId="0" applyFont="1" applyFill="1" applyBorder="1"/>
    <xf numFmtId="0" fontId="22" fillId="35" borderId="20" xfId="0" applyFont="1" applyFill="1" applyBorder="1"/>
    <xf numFmtId="0" fontId="0" fillId="34" borderId="18" xfId="0" applyFill="1" applyBorder="1"/>
    <xf numFmtId="0" fontId="0" fillId="34" borderId="14" xfId="0" applyFill="1" applyBorder="1"/>
    <xf numFmtId="0" fontId="24" fillId="34" borderId="18" xfId="0" applyFont="1" applyFill="1" applyBorder="1"/>
    <xf numFmtId="14" fontId="24" fillId="34" borderId="14" xfId="0" applyNumberFormat="1" applyFont="1" applyFill="1" applyBorder="1"/>
    <xf numFmtId="0" fontId="0" fillId="34" borderId="15" xfId="0" applyFill="1" applyBorder="1"/>
    <xf numFmtId="0" fontId="0" fillId="34" borderId="16" xfId="0" applyFill="1" applyBorder="1"/>
    <xf numFmtId="0" fontId="0" fillId="34" borderId="17" xfId="0" applyFill="1" applyBorder="1"/>
    <xf numFmtId="0" fontId="23" fillId="34" borderId="21" xfId="0" applyFont="1" applyFill="1" applyBorder="1"/>
    <xf numFmtId="49" fontId="0" fillId="0" borderId="0" xfId="0" applyNumberFormat="1"/>
    <xf numFmtId="0" fontId="0" fillId="0" borderId="0" xfId="43" applyFont="1"/>
    <xf numFmtId="0" fontId="19" fillId="0" borderId="0" xfId="0" applyFont="1" applyBorder="1"/>
    <xf numFmtId="0" fontId="20" fillId="0" borderId="0" xfId="0" applyFont="1" applyBorder="1"/>
    <xf numFmtId="14" fontId="20" fillId="0" borderId="0" xfId="0" applyNumberFormat="1" applyFont="1" applyBorder="1"/>
    <xf numFmtId="0" fontId="0" fillId="0" borderId="0" xfId="0" applyBorder="1"/>
    <xf numFmtId="0" fontId="0" fillId="0" borderId="0" xfId="0" applyNumberForma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3" xfId="44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5" xr:uid="{00000000-0005-0000-0000-000027000000}"/>
    <cellStyle name="Normal 2 4" xfId="42" xr:uid="{00000000-0005-0000-0000-000028000000}"/>
    <cellStyle name="Normal 3" xfId="43" xr:uid="{00000000-0005-0000-0000-000029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3">
    <dxf>
      <numFmt numFmtId="30" formatCode="@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font>
        <color theme="0"/>
      </font>
      <fill>
        <patternFill patternType="solid">
          <fgColor theme="9" tint="-0.499984740745262"/>
          <bgColor theme="9" tint="-0.499984740745262"/>
        </patternFill>
      </fill>
      <border>
        <horizontal style="thin">
          <color theme="9" tint="-0.499984740745262"/>
        </horizontal>
      </border>
    </dxf>
    <dxf>
      <font>
        <b/>
        <color theme="0"/>
      </font>
      <fill>
        <patternFill patternType="solid">
          <fgColor theme="9" tint="-0.499984740745262"/>
          <bgColor theme="9" tint="-0.499984740745262"/>
        </patternFill>
      </fill>
      <border>
        <horizontal style="thin">
          <color theme="9" tint="-0.499984740745262"/>
        </horizontal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79998168889431442"/>
          <bgColor theme="9" tint="0.79998168889431442"/>
        </patternFill>
      </fill>
      <border>
        <top style="thin">
          <color theme="9" tint="0.39997558519241921"/>
        </top>
        <bottom style="thin">
          <color theme="9" tint="0.39997558519241921"/>
        </bottom>
      </border>
    </dxf>
    <dxf>
      <font>
        <b/>
        <color theme="1"/>
      </font>
      <border>
        <bottom style="thin">
          <color theme="9" tint="0.79998168889431442"/>
        </bottom>
      </border>
    </dxf>
    <dxf>
      <border>
        <left style="thin">
          <color theme="9" tint="0.79998168889431442"/>
        </left>
        <right style="thin">
          <color theme="9" tint="0.79998168889431442"/>
        </right>
      </border>
    </dxf>
    <dxf>
      <fill>
        <patternFill patternType="solid">
          <fgColor theme="9" tint="0.39997558519241921"/>
          <bgColor theme="9" tint="0.39997558519241921"/>
        </patternFill>
      </fill>
    </dxf>
    <dxf>
      <font>
        <b/>
        <color theme="0"/>
      </font>
      <fill>
        <patternFill patternType="solid">
          <fgColor theme="9" tint="-0.499984740745262"/>
          <bgColor theme="9" tint="-0.499984740745262"/>
        </patternFill>
      </fill>
    </dxf>
    <dxf>
      <font>
        <b/>
        <color theme="0"/>
      </font>
      <fill>
        <patternFill patternType="solid">
          <fgColor theme="9" tint="-0.499984740745262"/>
          <bgColor theme="9" tint="-0.499984740745262"/>
        </patternFill>
      </fill>
      <border>
        <bottom style="thin">
          <color theme="9"/>
        </bottom>
        <horizontal style="thin">
          <color theme="9" tint="-0.499984740745262"/>
        </horizontal>
      </border>
    </dxf>
    <dxf>
      <font>
        <color theme="1"/>
      </font>
      <fill>
        <patternFill patternType="solid">
          <fgColor theme="9" tint="0.59999389629810485"/>
          <bgColor theme="9" tint="0.79998168889431442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1" defaultTableStyle="TableStyleMedium2" defaultPivotStyle="PivotStyleLight16">
    <tableStyle name="PivotStyleDark7 2" table="0" count="10" xr9:uid="{00000000-0011-0000-FFFF-FFFF00000000}">
      <tableStyleElement type="wholeTable" dxfId="22"/>
      <tableStyleElement type="headerRow" dxfId="21"/>
      <tableStyleElement type="totalRow" dxfId="20"/>
      <tableStyleElement type="secondRowStripe" dxfId="19"/>
      <tableStyleElement type="secondColumnStripe" dxfId="18"/>
      <tableStyleElement type="firstSubtotalRow" dxfId="17"/>
      <tableStyleElement type="firstRowSubheading" dxfId="16"/>
      <tableStyleElement type="secondRowSubheading" dxfId="15"/>
      <tableStyleElement type="pageFieldLabels" dxfId="14"/>
      <tableStyleElement type="pageFieldValues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607759722225" missingItemsLimit="0" createdVersion="5" refreshedVersion="8" minRefreshableVersion="3" recordCount="17" xr:uid="{00000000-000A-0000-FFFF-FFFF04000000}">
  <cacheSource type="worksheet">
    <worksheetSource name="Item_Ledger_Entry"/>
  </cacheSource>
  <cacheFields count="13">
    <cacheField name="Item No." numFmtId="49">
      <sharedItems count="17">
        <s v="C100018"/>
        <s v="C100019"/>
        <s v="C100021"/>
        <s v="C100022"/>
        <s v="C100023"/>
        <s v="C100026"/>
        <s v="C100029"/>
        <s v="C100031"/>
        <s v="E100016"/>
        <s v="S100003"/>
        <s v="S100007"/>
        <s v="S100010"/>
        <s v="S100013"/>
        <s v="S100014"/>
        <s v="S100018"/>
        <s v="S100019"/>
        <s v="S100020"/>
      </sharedItems>
    </cacheField>
    <cacheField name="Entry No." numFmtId="0">
      <sharedItems containsSemiMixedTypes="0" containsString="0" containsNumber="1" containsInteger="1" minValue="132491" maxValue="132507"/>
    </cacheField>
    <cacheField name="Posting Date" numFmtId="14">
      <sharedItems containsSemiMixedTypes="0" containsNonDate="0" containsDate="1" containsString="0" minDate="2019-01-01T00:00:00" maxDate="2019-01-02T00:00:00"/>
    </cacheField>
    <cacheField name="Quantity" numFmtId="0">
      <sharedItems containsSemiMixedTypes="0" containsString="0" containsNumber="1" containsInteger="1" minValue="-192" maxValue="-1"/>
    </cacheField>
    <cacheField name="Sales Amount (Actual)" numFmtId="0">
      <sharedItems containsSemiMixedTypes="0" containsString="0" containsNumber="1" minValue="3.14" maxValue="9947.5500000000011"/>
    </cacheField>
    <cacheField name="Sales Amount (Expected)" numFmtId="0">
      <sharedItems containsSemiMixedTypes="0" containsString="0" containsNumber="1" containsInteger="1" minValue="0" maxValue="0"/>
    </cacheField>
    <cacheField name="Sales (Amount)" numFmtId="0">
      <sharedItems containsSemiMixedTypes="0" containsString="0" containsNumber="1" minValue="3.14" maxValue="9947.5500000000011"/>
    </cacheField>
    <cacheField name="Sales (Quantity)" numFmtId="0">
      <sharedItems containsSemiMixedTypes="0" containsString="0" containsNumber="1" containsInteger="1" minValue="1" maxValue="192"/>
    </cacheField>
    <cacheField name="Item - Description" numFmtId="49">
      <sharedItems count="17">
        <s v="Action Sport Duffel"/>
        <s v="Black Duffel Bag"/>
        <s v="Canvas Boat Bag"/>
        <s v="Two-Toned Cap"/>
        <s v="Two-Toned Knit Hat"/>
        <s v="Fleece Beanie"/>
        <s v="Distressed Twill Visor"/>
        <s v="Carabiner Watch"/>
        <s v="4 Function Rotating Carabiner Watch"/>
        <s v="Soccer #1 Pin"/>
        <s v="Baseball Figure Trophy"/>
        <s v="Golf Relaxed Cap"/>
        <s v="Mesh BALL CAP"/>
        <s v="Chunky Knit Hat"/>
        <s v="Crusher Bucket Hat"/>
        <s v="Sportsman Bucket Hat"/>
        <s v="Super Sport Stopwatch"/>
      </sharedItems>
    </cacheField>
    <cacheField name="Item - Unit Price" numFmtId="0">
      <sharedItems containsSemiMixedTypes="0" containsString="0" containsNumber="1" minValue="1.5" maxValue="70.489999999999995"/>
    </cacheField>
    <cacheField name="Customer - Contact" numFmtId="49">
      <sharedItems/>
    </cacheField>
    <cacheField name="Customer - Name" numFmtId="49">
      <sharedItems/>
    </cacheField>
    <cacheField name="Customer - Salesperson Code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n v="132492"/>
    <d v="2019-01-01T00:00:00"/>
    <n v="-144"/>
    <n v="2485.1200000000003"/>
    <n v="0"/>
    <n v="2485.1200000000003"/>
    <n v="144"/>
    <x v="0"/>
    <n v="17.61"/>
    <s v="Mr. Jim Stewart"/>
    <s v="Guildford Water Department"/>
    <s v="BD"/>
  </r>
  <r>
    <x v="1"/>
    <n v="132491"/>
    <d v="2019-01-01T00:00:00"/>
    <n v="-144"/>
    <n v="9947.5500000000011"/>
    <n v="0"/>
    <n v="9947.5500000000011"/>
    <n v="144"/>
    <x v="1"/>
    <n v="70.489999999999995"/>
    <s v="Mr. Jim Stewart"/>
    <s v="Guildford Water Department"/>
    <s v="BD"/>
  </r>
  <r>
    <x v="2"/>
    <n v="132494"/>
    <d v="2019-01-01T00:00:00"/>
    <n v="-144"/>
    <n v="1456.36"/>
    <n v="0"/>
    <n v="1456.36"/>
    <n v="144"/>
    <x v="2"/>
    <n v="10.32"/>
    <s v="Mr. Jim Stewart"/>
    <s v="Guildford Water Department"/>
    <s v="BD"/>
  </r>
  <r>
    <x v="3"/>
    <n v="132507"/>
    <d v="2019-01-01T00:00:00"/>
    <n v="-1"/>
    <n v="3.14"/>
    <n v="0"/>
    <n v="3.14"/>
    <n v="1"/>
    <x v="3"/>
    <n v="3.2"/>
    <s v="Mr. Jim Stewart"/>
    <s v="Guildford Water Department"/>
    <s v="BD"/>
  </r>
  <r>
    <x v="4"/>
    <n v="132500"/>
    <d v="2019-01-01T00:00:00"/>
    <n v="-144"/>
    <n v="378.2"/>
    <n v="0"/>
    <n v="378.2"/>
    <n v="144"/>
    <x v="4"/>
    <n v="2.68"/>
    <s v="Mr. Jim Stewart"/>
    <s v="Guildford Water Department"/>
    <s v="BD"/>
  </r>
  <r>
    <x v="5"/>
    <n v="132498"/>
    <d v="2019-01-01T00:00:00"/>
    <n v="-144"/>
    <n v="440.29"/>
    <n v="0"/>
    <n v="440.29"/>
    <n v="144"/>
    <x v="5"/>
    <n v="3.12"/>
    <s v="Mr. Jim Stewart"/>
    <s v="Guildford Water Department"/>
    <s v="BD"/>
  </r>
  <r>
    <x v="6"/>
    <n v="132497"/>
    <d v="2019-01-01T00:00:00"/>
    <n v="-144"/>
    <n v="482.62999999999994"/>
    <n v="0"/>
    <n v="482.62999999999994"/>
    <n v="144"/>
    <x v="6"/>
    <n v="3.42"/>
    <s v="Mr. Jim Stewart"/>
    <s v="Guildford Water Department"/>
    <s v="BD"/>
  </r>
  <r>
    <x v="7"/>
    <n v="132502"/>
    <d v="2019-01-01T00:00:00"/>
    <n v="-12"/>
    <n v="222.03"/>
    <n v="0"/>
    <n v="222.03"/>
    <n v="12"/>
    <x v="7"/>
    <n v="18.88"/>
    <s v="Mr. Jim Stewart"/>
    <s v="Guildford Water Department"/>
    <s v="BD"/>
  </r>
  <r>
    <x v="8"/>
    <n v="132499"/>
    <d v="2019-01-01T00:00:00"/>
    <n v="-144"/>
    <n v="429.00000000000006"/>
    <n v="0"/>
    <n v="429.00000000000006"/>
    <n v="144"/>
    <x v="8"/>
    <n v="3.04"/>
    <s v="Mr. Jim Stewart"/>
    <s v="Guildford Water Department"/>
    <s v="BD"/>
  </r>
  <r>
    <x v="9"/>
    <n v="132503"/>
    <d v="2019-01-01T00:00:00"/>
    <n v="-145"/>
    <n v="213.15"/>
    <n v="0"/>
    <n v="213.15"/>
    <n v="145"/>
    <x v="9"/>
    <n v="1.5"/>
    <s v="Mr. Jim Stewart"/>
    <s v="Guildford Water Department"/>
    <s v="BD"/>
  </r>
  <r>
    <x v="10"/>
    <n v="132501"/>
    <d v="2019-01-01T00:00:00"/>
    <n v="-48"/>
    <n v="348.1"/>
    <n v="0"/>
    <n v="348.1"/>
    <n v="48"/>
    <x v="10"/>
    <n v="7.4"/>
    <s v="Mr. Jim Stewart"/>
    <s v="Guildford Water Department"/>
    <s v="BD"/>
  </r>
  <r>
    <x v="11"/>
    <n v="132493"/>
    <d v="2019-01-01T00:00:00"/>
    <n v="-192"/>
    <n v="1936.1699999999998"/>
    <n v="0"/>
    <n v="1936.1699999999998"/>
    <n v="192"/>
    <x v="11"/>
    <n v="10.29"/>
    <s v="Mr. Jim Stewart"/>
    <s v="Guildford Water Department"/>
    <s v="BD"/>
  </r>
  <r>
    <x v="12"/>
    <n v="132506"/>
    <d v="2019-01-01T00:00:00"/>
    <n v="-1"/>
    <n v="6.47"/>
    <n v="0"/>
    <n v="6.47"/>
    <n v="1"/>
    <x v="12"/>
    <n v="6.6"/>
    <s v="Mr. Jim Stewart"/>
    <s v="Guildford Water Department"/>
    <s v="BD"/>
  </r>
  <r>
    <x v="13"/>
    <n v="132504"/>
    <d v="2019-01-01T00:00:00"/>
    <n v="-12"/>
    <n v="115.25000000000001"/>
    <n v="0"/>
    <n v="115.25000000000001"/>
    <n v="12"/>
    <x v="13"/>
    <n v="9.8000000000000007"/>
    <s v="Mr. Jim Stewart"/>
    <s v="Guildford Water Department"/>
    <s v="BD"/>
  </r>
  <r>
    <x v="14"/>
    <n v="132495"/>
    <d v="2019-01-01T00:00:00"/>
    <n v="-144"/>
    <n v="1047.1100000000001"/>
    <n v="0"/>
    <n v="1047.1100000000001"/>
    <n v="144"/>
    <x v="14"/>
    <n v="7.42"/>
    <s v="Mr. Jim Stewart"/>
    <s v="Guildford Water Department"/>
    <s v="BD"/>
  </r>
  <r>
    <x v="15"/>
    <n v="132496"/>
    <d v="2019-01-01T00:00:00"/>
    <n v="-144"/>
    <n v="647.74"/>
    <n v="0"/>
    <n v="647.74"/>
    <n v="144"/>
    <x v="15"/>
    <n v="4.59"/>
    <s v="Mr. Jim Stewart"/>
    <s v="Guildford Water Department"/>
    <s v="BD"/>
  </r>
  <r>
    <x v="16"/>
    <n v="132505"/>
    <d v="2019-01-01T00:00:00"/>
    <n v="-12"/>
    <n v="25.64"/>
    <n v="0"/>
    <n v="25.64"/>
    <n v="12"/>
    <x v="16"/>
    <n v="2.1800000000000002"/>
    <s v="Mr. Jim Stewart"/>
    <s v="Guildford Water Department"/>
    <s v="B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8" applyNumberFormats="0" applyBorderFormats="0" applyFontFormats="0" applyPatternFormats="0" applyAlignmentFormats="0" applyWidthHeightFormats="1" dataCaption="Values" updatedVersion="8" minRefreshableVersion="3" showDrill="0" itemPrintTitles="1" createdVersion="5" indent="0" compact="0" compactData="0" multipleFieldFilters="0">
  <location ref="C8:F26" firstHeaderRow="0" firstDataRow="1" firstDataCol="2"/>
  <pivotFields count="13">
    <pivotField axis="axisRow" compact="0" outline="0" showAll="0" sortType="descending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 defaultSubtotal="0"/>
    <pivotField compact="0" numFmtId="14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axis="axisRow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compact="0" outline="0" showAll="0"/>
    <pivotField compact="0" outline="0" showAll="0"/>
    <pivotField compact="0" outline="0" showAll="0"/>
    <pivotField compact="0" outline="0" showAll="0"/>
  </pivotFields>
  <rowFields count="2">
    <field x="0"/>
    <field x="8"/>
  </rowFields>
  <rowItems count="18">
    <i>
      <x v="1"/>
      <x v="1"/>
    </i>
    <i>
      <x/>
      <x/>
    </i>
    <i>
      <x v="11"/>
      <x v="11"/>
    </i>
    <i>
      <x v="2"/>
      <x v="2"/>
    </i>
    <i>
      <x v="14"/>
      <x v="14"/>
    </i>
    <i>
      <x v="15"/>
      <x v="15"/>
    </i>
    <i>
      <x v="6"/>
      <x v="6"/>
    </i>
    <i>
      <x v="5"/>
      <x v="5"/>
    </i>
    <i>
      <x v="8"/>
      <x v="8"/>
    </i>
    <i>
      <x v="4"/>
      <x v="4"/>
    </i>
    <i>
      <x v="10"/>
      <x v="10"/>
    </i>
    <i>
      <x v="7"/>
      <x v="7"/>
    </i>
    <i>
      <x v="9"/>
      <x v="9"/>
    </i>
    <i>
      <x v="13"/>
      <x v="13"/>
    </i>
    <i>
      <x v="16"/>
      <x v="16"/>
    </i>
    <i>
      <x v="12"/>
      <x v="12"/>
    </i>
    <i>
      <x v="3"/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Sales (Quantity)" fld="7" baseField="8" baseItem="2"/>
    <dataField name=" Sales (Amount)" fld="6" baseField="8" baseItem="2" numFmtId="164"/>
  </dataFields>
  <conditionalFormats count="2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1"/>
            </reference>
            <reference field="8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8" count="0" selected="0"/>
          </references>
        </pivotArea>
      </pivotAreas>
    </conditionalFormat>
  </conditionalFormats>
  <pivotTableStyleInfo name="PivotStyleDark7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9BC991-92BB-4833-971E-30A7D9F5F4FC}" name="Item_Ledger_Entry" displayName="Item_Ledger_Entry" ref="E13:Q31" totalsRowCount="1">
  <autoFilter ref="E13:Q30" xr:uid="{879BC991-92BB-4833-971E-30A7D9F5F4FC}"/>
  <tableColumns count="13">
    <tableColumn id="1" xr3:uid="{D3B091DC-4FF3-442B-933B-861968D63884}" name="Item No." totalsRowLabel="Total" dataDxfId="12"/>
    <tableColumn id="2" xr3:uid="{21524215-088D-4C9E-B247-AC2D7E020AFE}" name="Entry No." totalsRowFunction="sum" dataDxfId="11"/>
    <tableColumn id="3" xr3:uid="{F7A35EA0-6DDE-45C7-97E8-5C75597A8E3D}" name="Posting Date" dataDxfId="10"/>
    <tableColumn id="4" xr3:uid="{76543588-2E37-458A-9BCD-59425B15994A}" name="Quantity" totalsRowFunction="sum" dataDxfId="9"/>
    <tableColumn id="5" xr3:uid="{147A7333-CD59-4A9E-95C9-C314E77DA32A}" name="Sales Amount (Actual)" totalsRowFunction="sum" dataDxfId="8"/>
    <tableColumn id="6" xr3:uid="{7EB05F68-BE19-471E-8B4C-67AA94CBAABA}" name="Sales Amount (Expected)" totalsRowFunction="sum" dataDxfId="7"/>
    <tableColumn id="7" xr3:uid="{C2CEF6DE-E62B-40EE-8839-F202E0010499}" name="Sales (Amount)" totalsRowFunction="sum" dataDxfId="6">
      <calculatedColumnFormula>Item_Ledger_Entry[[#This Row],[Sales Amount (Expected)]]+Item_Ledger_Entry[[#This Row],[Sales Amount (Actual)]]</calculatedColumnFormula>
    </tableColumn>
    <tableColumn id="8" xr3:uid="{8AC97A50-94BB-48BC-A3A3-78CD63824029}" name="Sales (Quantity)" totalsRowFunction="sum" dataDxfId="5">
      <calculatedColumnFormula>-Item_Ledger_Entry[[#This Row],[Quantity]]</calculatedColumnFormula>
    </tableColumn>
    <tableColumn id="9" xr3:uid="{69300363-0D64-42C8-93D1-62472EFB0210}" name="Item - Description" dataDxfId="4"/>
    <tableColumn id="10" xr3:uid="{950B1556-6C66-4AF8-BCE2-56CD8D4314C0}" name="Item - Unit Price" totalsRowFunction="sum" dataDxfId="3"/>
    <tableColumn id="11" xr3:uid="{2455C22E-6B7B-4FA0-91CA-D222FD19084D}" name="Customer - Contact" dataDxfId="2"/>
    <tableColumn id="12" xr3:uid="{6FD495CC-057A-4FA0-9A29-3219157FF05C}" name="Customer - Name" dataDxfId="1"/>
    <tableColumn id="13" xr3:uid="{BF82535D-9284-4425-8707-0EF759A8AC9F}" name="Customer - Salesperson Code" totalsRowFunction="c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0"/>
  <sheetViews>
    <sheetView showGridLines="0" tabSelected="1" topLeftCell="B3" zoomScaleNormal="100" workbookViewId="0"/>
  </sheetViews>
  <sheetFormatPr defaultRowHeight="15" customHeight="1" x14ac:dyDescent="0.25"/>
  <cols>
    <col min="1" max="1" width="9.140625" hidden="1" customWidth="1"/>
    <col min="3" max="3" width="29.5703125" bestFit="1" customWidth="1"/>
    <col min="4" max="6" width="45.140625" bestFit="1" customWidth="1"/>
  </cols>
  <sheetData>
    <row r="1" spans="1:9" ht="15" hidden="1" customHeight="1" x14ac:dyDescent="0.25">
      <c r="A1" s="1" t="s">
        <v>430</v>
      </c>
      <c r="B1" s="1"/>
      <c r="C1" s="1" t="s">
        <v>0</v>
      </c>
      <c r="D1" s="1" t="s">
        <v>0</v>
      </c>
      <c r="E1" s="1" t="s">
        <v>0</v>
      </c>
      <c r="F1" s="1" t="s">
        <v>0</v>
      </c>
      <c r="G1" s="1"/>
      <c r="H1" s="1"/>
      <c r="I1" s="1"/>
    </row>
    <row r="2" spans="1:9" ht="15" hidden="1" customHeight="1" x14ac:dyDescent="0.25">
      <c r="A2" s="1" t="s">
        <v>1</v>
      </c>
      <c r="B2" s="1"/>
      <c r="C2" s="1"/>
      <c r="D2" s="1" t="s">
        <v>2</v>
      </c>
      <c r="E2" s="1" t="s">
        <v>2</v>
      </c>
      <c r="F2" s="1" t="s">
        <v>2</v>
      </c>
      <c r="G2" s="1"/>
      <c r="H2" s="1"/>
      <c r="I2" s="1"/>
    </row>
    <row r="3" spans="1:9" ht="15" customHeight="1" x14ac:dyDescent="0.25">
      <c r="A3" s="1"/>
    </row>
    <row r="4" spans="1:9" ht="23.25" customHeight="1" x14ac:dyDescent="0.35">
      <c r="A4" s="1"/>
      <c r="C4" s="21" t="s">
        <v>3</v>
      </c>
      <c r="D4" s="22" t="str">
        <f>Report!$E$7</f>
        <v>C100003</v>
      </c>
      <c r="E4" s="22" t="str">
        <f>IF($D$4="*","","Cherry Finish Frame")</f>
        <v>Cherry Finish Frame</v>
      </c>
      <c r="F4" s="30" t="s">
        <v>190</v>
      </c>
    </row>
    <row r="5" spans="1:9" ht="15" customHeight="1" x14ac:dyDescent="0.25">
      <c r="A5" s="1"/>
      <c r="C5" s="23"/>
      <c r="D5" s="2"/>
      <c r="E5" s="2"/>
      <c r="F5" s="24"/>
    </row>
    <row r="6" spans="1:9" ht="18.75" customHeight="1" x14ac:dyDescent="0.3">
      <c r="A6" s="1"/>
      <c r="C6" s="25" t="s">
        <v>4</v>
      </c>
      <c r="D6" s="2"/>
      <c r="E6" s="20" t="s">
        <v>5</v>
      </c>
      <c r="F6" s="26" t="str">
        <f>Report!$E$6</f>
        <v>1/1/2019</v>
      </c>
    </row>
    <row r="7" spans="1:9" ht="15" customHeight="1" x14ac:dyDescent="0.25">
      <c r="A7" s="1"/>
      <c r="C7" s="27"/>
      <c r="D7" s="28"/>
      <c r="E7" s="28"/>
      <c r="F7" s="29"/>
    </row>
    <row r="8" spans="1:9" ht="15" customHeight="1" x14ac:dyDescent="0.25">
      <c r="A8" s="1"/>
      <c r="C8" s="19" t="s">
        <v>6</v>
      </c>
      <c r="D8" s="19" t="s">
        <v>7</v>
      </c>
      <c r="E8" t="s">
        <v>194</v>
      </c>
      <c r="F8" t="s">
        <v>195</v>
      </c>
    </row>
    <row r="9" spans="1:9" ht="15" customHeight="1" x14ac:dyDescent="0.25">
      <c r="A9" s="1"/>
      <c r="C9" t="s">
        <v>246</v>
      </c>
      <c r="D9" t="s">
        <v>247</v>
      </c>
      <c r="E9" s="37">
        <v>144</v>
      </c>
      <c r="F9" s="3">
        <v>9947.5500000000011</v>
      </c>
    </row>
    <row r="10" spans="1:9" ht="15" customHeight="1" x14ac:dyDescent="0.25">
      <c r="A10" s="1"/>
      <c r="C10" t="s">
        <v>244</v>
      </c>
      <c r="D10" t="s">
        <v>245</v>
      </c>
      <c r="E10" s="37">
        <v>144</v>
      </c>
      <c r="F10" s="3">
        <v>2485.1200000000003</v>
      </c>
    </row>
    <row r="11" spans="1:9" ht="15" customHeight="1" x14ac:dyDescent="0.25">
      <c r="A11" s="1"/>
      <c r="C11" t="s">
        <v>330</v>
      </c>
      <c r="D11" t="s">
        <v>331</v>
      </c>
      <c r="E11" s="37">
        <v>192</v>
      </c>
      <c r="F11" s="3">
        <v>1936.1699999999998</v>
      </c>
    </row>
    <row r="12" spans="1:9" ht="15" customHeight="1" x14ac:dyDescent="0.25">
      <c r="A12" s="1"/>
      <c r="C12" t="s">
        <v>250</v>
      </c>
      <c r="D12" t="s">
        <v>251</v>
      </c>
      <c r="E12" s="37">
        <v>144</v>
      </c>
      <c r="F12" s="3">
        <v>1456.36</v>
      </c>
    </row>
    <row r="13" spans="1:9" ht="15" customHeight="1" x14ac:dyDescent="0.25">
      <c r="A13" s="1"/>
      <c r="C13" t="s">
        <v>342</v>
      </c>
      <c r="D13" t="s">
        <v>343</v>
      </c>
      <c r="E13" s="37">
        <v>144</v>
      </c>
      <c r="F13" s="3">
        <v>1047.1100000000001</v>
      </c>
    </row>
    <row r="14" spans="1:9" ht="15" customHeight="1" x14ac:dyDescent="0.25">
      <c r="A14" s="1"/>
      <c r="C14" t="s">
        <v>344</v>
      </c>
      <c r="D14" t="s">
        <v>345</v>
      </c>
      <c r="E14" s="37">
        <v>144</v>
      </c>
      <c r="F14" s="3">
        <v>647.74</v>
      </c>
    </row>
    <row r="15" spans="1:9" ht="15" customHeight="1" x14ac:dyDescent="0.25">
      <c r="A15" s="1"/>
      <c r="C15" t="s">
        <v>260</v>
      </c>
      <c r="D15" t="s">
        <v>261</v>
      </c>
      <c r="E15" s="37">
        <v>144</v>
      </c>
      <c r="F15" s="3">
        <v>482.62999999999994</v>
      </c>
    </row>
    <row r="16" spans="1:9" ht="15" customHeight="1" x14ac:dyDescent="0.25">
      <c r="A16" s="1"/>
      <c r="C16" t="s">
        <v>258</v>
      </c>
      <c r="D16" t="s">
        <v>259</v>
      </c>
      <c r="E16" s="37">
        <v>144</v>
      </c>
      <c r="F16" s="3">
        <v>440.29</v>
      </c>
    </row>
    <row r="17" spans="1:6" ht="15" customHeight="1" x14ac:dyDescent="0.25">
      <c r="A17" s="1"/>
      <c r="C17" t="s">
        <v>304</v>
      </c>
      <c r="D17" t="s">
        <v>305</v>
      </c>
      <c r="E17" s="37">
        <v>144</v>
      </c>
      <c r="F17" s="3">
        <v>429.00000000000006</v>
      </c>
    </row>
    <row r="18" spans="1:6" ht="15" customHeight="1" x14ac:dyDescent="0.25">
      <c r="A18" s="1"/>
      <c r="C18" t="s">
        <v>254</v>
      </c>
      <c r="D18" t="s">
        <v>255</v>
      </c>
      <c r="E18" s="37">
        <v>144</v>
      </c>
      <c r="F18" s="3">
        <v>378.2</v>
      </c>
    </row>
    <row r="19" spans="1:6" ht="15" customHeight="1" x14ac:dyDescent="0.25">
      <c r="A19" s="1"/>
      <c r="C19" t="s">
        <v>324</v>
      </c>
      <c r="D19" t="s">
        <v>325</v>
      </c>
      <c r="E19" s="37">
        <v>48</v>
      </c>
      <c r="F19" s="3">
        <v>348.1</v>
      </c>
    </row>
    <row r="20" spans="1:6" ht="15" customHeight="1" x14ac:dyDescent="0.25">
      <c r="A20" s="1"/>
      <c r="C20" t="s">
        <v>262</v>
      </c>
      <c r="D20" t="s">
        <v>263</v>
      </c>
      <c r="E20" s="37">
        <v>12</v>
      </c>
      <c r="F20" s="3">
        <v>222.03</v>
      </c>
    </row>
    <row r="21" spans="1:6" ht="15" customHeight="1" x14ac:dyDescent="0.25">
      <c r="A21" s="1"/>
      <c r="C21" t="s">
        <v>316</v>
      </c>
      <c r="D21" t="s">
        <v>317</v>
      </c>
      <c r="E21" s="37">
        <v>145</v>
      </c>
      <c r="F21" s="3">
        <v>213.15</v>
      </c>
    </row>
    <row r="22" spans="1:6" ht="15" customHeight="1" x14ac:dyDescent="0.25">
      <c r="A22" s="1"/>
      <c r="C22" t="s">
        <v>336</v>
      </c>
      <c r="D22" t="s">
        <v>337</v>
      </c>
      <c r="E22" s="37">
        <v>12</v>
      </c>
      <c r="F22" s="3">
        <v>115.25000000000001</v>
      </c>
    </row>
    <row r="23" spans="1:6" ht="15" customHeight="1" x14ac:dyDescent="0.25">
      <c r="A23" s="1"/>
      <c r="C23" t="s">
        <v>346</v>
      </c>
      <c r="D23" t="s">
        <v>347</v>
      </c>
      <c r="E23" s="37">
        <v>12</v>
      </c>
      <c r="F23" s="3">
        <v>25.64</v>
      </c>
    </row>
    <row r="24" spans="1:6" ht="15" customHeight="1" x14ac:dyDescent="0.25">
      <c r="A24" s="1"/>
      <c r="C24" t="s">
        <v>334</v>
      </c>
      <c r="D24" t="s">
        <v>335</v>
      </c>
      <c r="E24" s="37">
        <v>1</v>
      </c>
      <c r="F24" s="3">
        <v>6.47</v>
      </c>
    </row>
    <row r="25" spans="1:6" ht="15" customHeight="1" x14ac:dyDescent="0.25">
      <c r="A25" s="1"/>
      <c r="C25" t="s">
        <v>252</v>
      </c>
      <c r="D25" t="s">
        <v>253</v>
      </c>
      <c r="E25" s="37">
        <v>1</v>
      </c>
      <c r="F25" s="3">
        <v>3.14</v>
      </c>
    </row>
    <row r="26" spans="1:6" ht="15" customHeight="1" x14ac:dyDescent="0.25">
      <c r="A26" s="1"/>
      <c r="C26" t="s">
        <v>58</v>
      </c>
      <c r="E26" s="37">
        <v>1719</v>
      </c>
      <c r="F26" s="3">
        <v>20183.950000000004</v>
      </c>
    </row>
    <row r="27" spans="1:6" ht="15" customHeight="1" x14ac:dyDescent="0.25">
      <c r="A27" s="1"/>
    </row>
    <row r="28" spans="1:6" ht="15" customHeight="1" x14ac:dyDescent="0.25">
      <c r="A28" s="1"/>
    </row>
    <row r="29" spans="1:6" ht="15" customHeight="1" x14ac:dyDescent="0.25">
      <c r="A29" s="1"/>
    </row>
    <row r="30" spans="1:6" ht="15" customHeight="1" x14ac:dyDescent="0.25">
      <c r="A30" s="1"/>
    </row>
    <row r="31" spans="1:6" ht="15" customHeight="1" x14ac:dyDescent="0.25">
      <c r="A31" s="1"/>
    </row>
    <row r="32" spans="1:6" ht="15" customHeight="1" x14ac:dyDescent="0.25">
      <c r="A32" s="1"/>
    </row>
    <row r="33" spans="1:1" ht="15" customHeight="1" x14ac:dyDescent="0.25">
      <c r="A33" s="1"/>
    </row>
    <row r="70" spans="10:10" ht="15" customHeight="1" x14ac:dyDescent="0.25">
      <c r="J70" s="18"/>
    </row>
  </sheetData>
  <conditionalFormatting pivot="1" sqref="E9:E25">
    <cfRule type="dataBar" priority="2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{7A8174A4-FBFA-4D6D-8738-5D6E193833EB}</x14:id>
        </ext>
      </extLst>
    </cfRule>
  </conditionalFormatting>
  <conditionalFormatting pivot="1" sqref="F9:F25">
    <cfRule type="dataBar" priority="1">
      <dataBar>
        <cfvo type="min"/>
        <cfvo type="max"/>
        <color theme="9" tint="0.59999389629810485"/>
      </dataBar>
      <extLst>
        <ext xmlns:x14="http://schemas.microsoft.com/office/spreadsheetml/2009/9/main" uri="{B025F937-C7B1-47D3-B67F-A62EFF666E3E}">
          <x14:id>{BB25C0E8-CDFE-4F93-9FAE-547FCD52A1B6}</x14:id>
        </ext>
      </extLst>
    </cfRule>
  </conditionalFormatting>
  <pageMargins left="0.7" right="0.7" top="0.75" bottom="0.75" header="0.3" footer="0.3"/>
  <pageSetup scale="70" fitToHeight="0" orientation="landscape" horizontalDpi="300" verticalDpi="300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7A8174A4-FBFA-4D6D-8738-5D6E193833EB}">
            <x14:dataBar minLength="0" maxLength="100" border="1" gradient="0" negativeBarBorderColorSameAsPositive="0">
              <x14:cfvo type="autoMin"/>
              <x14:cfvo type="autoMax"/>
              <x14:borderColor theme="9" tint="0.39997558519241921"/>
              <x14:negativeFillColor rgb="FFFF0000"/>
              <x14:negativeBorderColor rgb="FFFF0000"/>
              <x14:axisColor rgb="FF000000"/>
            </x14:dataBar>
          </x14:cfRule>
          <xm:sqref>E9:E25</xm:sqref>
        </x14:conditionalFormatting>
        <x14:conditionalFormatting xmlns:xm="http://schemas.microsoft.com/office/excel/2006/main" pivot="1">
          <x14:cfRule type="dataBar" id="{BB25C0E8-CDFE-4F93-9FAE-547FCD52A1B6}">
            <x14:dataBar minLength="0" maxLength="100" border="1" gradient="0" negativeBarBorderColorSameAsPositive="0">
              <x14:cfvo type="autoMin"/>
              <x14:cfvo type="autoMax"/>
              <x14:borderColor theme="9" tint="0.59999389629810485"/>
              <x14:negativeFillColor rgb="FFFF0000"/>
              <x14:negativeBorderColor rgb="FFFF0000"/>
              <x14:axisColor rgb="FF000000"/>
            </x14:dataBar>
          </x14:cfRule>
          <xm:sqref>F9:F25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605C-901B-4D93-8F0B-C17B238CF987}">
  <dimension ref="A1:AD31"/>
  <sheetViews>
    <sheetView workbookViewId="0"/>
  </sheetViews>
  <sheetFormatPr defaultRowHeight="15" x14ac:dyDescent="0.25"/>
  <sheetData>
    <row r="1" spans="1:30" x14ac:dyDescent="0.25">
      <c r="A1" s="17" t="s">
        <v>492</v>
      </c>
      <c r="C1" s="17" t="s">
        <v>59</v>
      </c>
      <c r="D1" s="17" t="s">
        <v>60</v>
      </c>
      <c r="E1" s="17" t="s">
        <v>155</v>
      </c>
      <c r="F1" s="17" t="s">
        <v>156</v>
      </c>
      <c r="G1" s="17" t="s">
        <v>156</v>
      </c>
      <c r="H1" s="17" t="s">
        <v>156</v>
      </c>
      <c r="I1" s="17" t="s">
        <v>156</v>
      </c>
      <c r="J1" s="17" t="s">
        <v>156</v>
      </c>
      <c r="K1" s="17" t="s">
        <v>156</v>
      </c>
      <c r="L1" s="17" t="s">
        <v>156</v>
      </c>
      <c r="M1" s="17" t="s">
        <v>156</v>
      </c>
      <c r="N1" s="17" t="s">
        <v>156</v>
      </c>
      <c r="O1" s="17" t="s">
        <v>156</v>
      </c>
      <c r="P1" s="17" t="s">
        <v>156</v>
      </c>
      <c r="Q1" s="17" t="s">
        <v>156</v>
      </c>
      <c r="R1" s="17" t="s">
        <v>62</v>
      </c>
      <c r="S1" s="17" t="s">
        <v>196</v>
      </c>
    </row>
    <row r="3" spans="1:30" x14ac:dyDescent="0.25">
      <c r="D3" s="17" t="s">
        <v>63</v>
      </c>
      <c r="E3" s="17" t="s">
        <v>64</v>
      </c>
    </row>
    <row r="4" spans="1:30" x14ac:dyDescent="0.25">
      <c r="D4" s="17" t="s">
        <v>65</v>
      </c>
    </row>
    <row r="5" spans="1:30" x14ac:dyDescent="0.25">
      <c r="A5" s="17" t="s">
        <v>1</v>
      </c>
      <c r="D5" s="17" t="s">
        <v>66</v>
      </c>
      <c r="E5" s="17" t="s">
        <v>67</v>
      </c>
    </row>
    <row r="6" spans="1:30" x14ac:dyDescent="0.25">
      <c r="A6" s="17" t="s">
        <v>68</v>
      </c>
      <c r="C6" s="17" t="s">
        <v>69</v>
      </c>
      <c r="D6" s="17" t="s">
        <v>69</v>
      </c>
      <c r="E6" s="17" t="s">
        <v>429</v>
      </c>
      <c r="R6" s="17" t="s">
        <v>142</v>
      </c>
      <c r="S6" s="17" t="s">
        <v>197</v>
      </c>
    </row>
    <row r="7" spans="1:30" x14ac:dyDescent="0.25">
      <c r="A7" s="17" t="s">
        <v>68</v>
      </c>
      <c r="C7" s="17" t="s">
        <v>70</v>
      </c>
      <c r="D7" s="17" t="s">
        <v>6</v>
      </c>
      <c r="E7" s="17" t="s">
        <v>226</v>
      </c>
      <c r="R7" s="17" t="s">
        <v>143</v>
      </c>
    </row>
    <row r="8" spans="1:30" x14ac:dyDescent="0.25">
      <c r="A8" s="17" t="s">
        <v>68</v>
      </c>
      <c r="C8" s="17" t="s">
        <v>71</v>
      </c>
      <c r="E8" s="17" t="s">
        <v>427</v>
      </c>
    </row>
    <row r="10" spans="1:30" x14ac:dyDescent="0.25">
      <c r="A10" s="17" t="s">
        <v>1</v>
      </c>
      <c r="E10" s="17" t="s">
        <v>72</v>
      </c>
      <c r="R10" s="17" t="s">
        <v>144</v>
      </c>
      <c r="S10" s="17" t="s">
        <v>182</v>
      </c>
      <c r="T10" s="17" t="s">
        <v>180</v>
      </c>
    </row>
    <row r="11" spans="1:30" x14ac:dyDescent="0.25">
      <c r="A11" s="17" t="s">
        <v>1</v>
      </c>
      <c r="E11" s="17" t="s">
        <v>73</v>
      </c>
      <c r="R11" s="17" t="s">
        <v>6</v>
      </c>
      <c r="S11" s="17" t="s">
        <v>174</v>
      </c>
      <c r="T11" s="17" t="s">
        <v>69</v>
      </c>
      <c r="U11" s="17" t="s">
        <v>74</v>
      </c>
      <c r="V11" s="17" t="s">
        <v>75</v>
      </c>
      <c r="W11" s="17" t="s">
        <v>76</v>
      </c>
      <c r="X11" s="17" t="s">
        <v>77</v>
      </c>
      <c r="Y11" s="17" t="s">
        <v>78</v>
      </c>
      <c r="Z11" s="17" t="s">
        <v>7</v>
      </c>
      <c r="AA11" s="17" t="s">
        <v>79</v>
      </c>
      <c r="AB11" s="17" t="s">
        <v>80</v>
      </c>
      <c r="AC11" s="17" t="s">
        <v>81</v>
      </c>
      <c r="AD11" s="17" t="s">
        <v>82</v>
      </c>
    </row>
    <row r="12" spans="1:30" x14ac:dyDescent="0.25">
      <c r="A12" s="17" t="s">
        <v>1</v>
      </c>
      <c r="E12" s="17" t="s">
        <v>83</v>
      </c>
      <c r="R12" s="17" t="s">
        <v>6</v>
      </c>
      <c r="S12" s="17" t="s">
        <v>174</v>
      </c>
      <c r="T12" s="17" t="s">
        <v>69</v>
      </c>
      <c r="U12" s="17" t="s">
        <v>74</v>
      </c>
      <c r="V12" s="17" t="s">
        <v>145</v>
      </c>
      <c r="W12" s="17" t="s">
        <v>146</v>
      </c>
      <c r="X12" s="17" t="s">
        <v>147</v>
      </c>
      <c r="Y12" s="17" t="s">
        <v>148</v>
      </c>
      <c r="Z12" s="17" t="s">
        <v>149</v>
      </c>
      <c r="AA12" s="17" t="s">
        <v>150</v>
      </c>
      <c r="AB12" s="17" t="s">
        <v>151</v>
      </c>
      <c r="AC12" s="17" t="s">
        <v>152</v>
      </c>
      <c r="AD12" s="17" t="s">
        <v>153</v>
      </c>
    </row>
    <row r="13" spans="1:30" x14ac:dyDescent="0.25">
      <c r="E13" s="17" t="s">
        <v>6</v>
      </c>
      <c r="F13" s="17" t="s">
        <v>174</v>
      </c>
      <c r="G13" s="17" t="s">
        <v>69</v>
      </c>
      <c r="H13" s="17" t="s">
        <v>74</v>
      </c>
      <c r="I13" s="17" t="s">
        <v>75</v>
      </c>
      <c r="J13" s="17" t="s">
        <v>76</v>
      </c>
      <c r="K13" s="17" t="s">
        <v>77</v>
      </c>
      <c r="L13" s="17" t="s">
        <v>78</v>
      </c>
      <c r="M13" s="17" t="s">
        <v>7</v>
      </c>
      <c r="N13" s="17" t="s">
        <v>79</v>
      </c>
      <c r="O13" s="17" t="s">
        <v>80</v>
      </c>
      <c r="P13" s="17" t="s">
        <v>81</v>
      </c>
      <c r="Q13" s="17" t="s">
        <v>82</v>
      </c>
    </row>
    <row r="14" spans="1:30" x14ac:dyDescent="0.25">
      <c r="A14" s="17" t="s">
        <v>154</v>
      </c>
      <c r="E14" s="17" t="s">
        <v>244</v>
      </c>
      <c r="F14" s="17" t="s">
        <v>360</v>
      </c>
      <c r="G14" s="17" t="s">
        <v>361</v>
      </c>
      <c r="H14" s="17" t="s">
        <v>350</v>
      </c>
      <c r="I14" s="17" t="s">
        <v>359</v>
      </c>
      <c r="J14" s="17" t="s">
        <v>159</v>
      </c>
      <c r="K14" s="17" t="s">
        <v>160</v>
      </c>
      <c r="L14" s="17" t="s">
        <v>161</v>
      </c>
      <c r="M14" s="17" t="s">
        <v>245</v>
      </c>
      <c r="N14" s="17" t="s">
        <v>358</v>
      </c>
      <c r="O14" s="17" t="s">
        <v>234</v>
      </c>
      <c r="P14" s="17" t="s">
        <v>235</v>
      </c>
      <c r="Q14" s="17" t="s">
        <v>231</v>
      </c>
    </row>
    <row r="15" spans="1:30" x14ac:dyDescent="0.25">
      <c r="A15" s="17" t="s">
        <v>154</v>
      </c>
      <c r="E15" s="17" t="s">
        <v>246</v>
      </c>
      <c r="F15" s="17" t="s">
        <v>365</v>
      </c>
      <c r="G15" s="17" t="s">
        <v>361</v>
      </c>
      <c r="H15" s="17" t="s">
        <v>350</v>
      </c>
      <c r="I15" s="17" t="s">
        <v>364</v>
      </c>
      <c r="J15" s="17" t="s">
        <v>159</v>
      </c>
      <c r="K15" s="17" t="s">
        <v>160</v>
      </c>
      <c r="L15" s="17" t="s">
        <v>161</v>
      </c>
      <c r="M15" s="17" t="s">
        <v>247</v>
      </c>
      <c r="N15" s="17" t="s">
        <v>362</v>
      </c>
      <c r="O15" s="17" t="s">
        <v>234</v>
      </c>
      <c r="P15" s="17" t="s">
        <v>235</v>
      </c>
      <c r="Q15" s="17" t="s">
        <v>231</v>
      </c>
    </row>
    <row r="16" spans="1:30" x14ac:dyDescent="0.25">
      <c r="A16" s="17" t="s">
        <v>154</v>
      </c>
      <c r="E16" s="17" t="s">
        <v>250</v>
      </c>
      <c r="F16" s="17" t="s">
        <v>369</v>
      </c>
      <c r="G16" s="17" t="s">
        <v>361</v>
      </c>
      <c r="H16" s="17" t="s">
        <v>350</v>
      </c>
      <c r="I16" s="17" t="s">
        <v>367</v>
      </c>
      <c r="J16" s="17" t="s">
        <v>159</v>
      </c>
      <c r="K16" s="17" t="s">
        <v>160</v>
      </c>
      <c r="L16" s="17" t="s">
        <v>161</v>
      </c>
      <c r="M16" s="17" t="s">
        <v>251</v>
      </c>
      <c r="N16" s="17" t="s">
        <v>368</v>
      </c>
      <c r="O16" s="17" t="s">
        <v>234</v>
      </c>
      <c r="P16" s="17" t="s">
        <v>235</v>
      </c>
      <c r="Q16" s="17" t="s">
        <v>231</v>
      </c>
    </row>
    <row r="17" spans="1:17" x14ac:dyDescent="0.25">
      <c r="A17" s="17" t="s">
        <v>154</v>
      </c>
      <c r="E17" s="17" t="s">
        <v>252</v>
      </c>
      <c r="F17" s="17" t="s">
        <v>372</v>
      </c>
      <c r="G17" s="17" t="s">
        <v>361</v>
      </c>
      <c r="H17" s="17" t="s">
        <v>158</v>
      </c>
      <c r="I17" s="17" t="s">
        <v>371</v>
      </c>
      <c r="J17" s="17" t="s">
        <v>159</v>
      </c>
      <c r="K17" s="17" t="s">
        <v>160</v>
      </c>
      <c r="L17" s="17" t="s">
        <v>161</v>
      </c>
      <c r="M17" s="17" t="s">
        <v>253</v>
      </c>
      <c r="N17" s="17" t="s">
        <v>370</v>
      </c>
      <c r="O17" s="17" t="s">
        <v>234</v>
      </c>
      <c r="P17" s="17" t="s">
        <v>235</v>
      </c>
      <c r="Q17" s="17" t="s">
        <v>231</v>
      </c>
    </row>
    <row r="18" spans="1:17" x14ac:dyDescent="0.25">
      <c r="A18" s="17" t="s">
        <v>154</v>
      </c>
      <c r="E18" s="17" t="s">
        <v>254</v>
      </c>
      <c r="F18" s="17" t="s">
        <v>375</v>
      </c>
      <c r="G18" s="17" t="s">
        <v>361</v>
      </c>
      <c r="H18" s="17" t="s">
        <v>350</v>
      </c>
      <c r="I18" s="17" t="s">
        <v>376</v>
      </c>
      <c r="J18" s="17" t="s">
        <v>159</v>
      </c>
      <c r="K18" s="17" t="s">
        <v>160</v>
      </c>
      <c r="L18" s="17" t="s">
        <v>161</v>
      </c>
      <c r="M18" s="17" t="s">
        <v>255</v>
      </c>
      <c r="N18" s="17" t="s">
        <v>374</v>
      </c>
      <c r="O18" s="17" t="s">
        <v>234</v>
      </c>
      <c r="P18" s="17" t="s">
        <v>235</v>
      </c>
      <c r="Q18" s="17" t="s">
        <v>231</v>
      </c>
    </row>
    <row r="19" spans="1:17" x14ac:dyDescent="0.25">
      <c r="A19" s="17" t="s">
        <v>154</v>
      </c>
      <c r="E19" s="17" t="s">
        <v>258</v>
      </c>
      <c r="F19" s="17" t="s">
        <v>377</v>
      </c>
      <c r="G19" s="17" t="s">
        <v>361</v>
      </c>
      <c r="H19" s="17" t="s">
        <v>350</v>
      </c>
      <c r="I19" s="17" t="s">
        <v>356</v>
      </c>
      <c r="J19" s="17" t="s">
        <v>159</v>
      </c>
      <c r="K19" s="17" t="s">
        <v>160</v>
      </c>
      <c r="L19" s="17" t="s">
        <v>161</v>
      </c>
      <c r="M19" s="17" t="s">
        <v>259</v>
      </c>
      <c r="N19" s="17" t="s">
        <v>373</v>
      </c>
      <c r="O19" s="17" t="s">
        <v>234</v>
      </c>
      <c r="P19" s="17" t="s">
        <v>235</v>
      </c>
      <c r="Q19" s="17" t="s">
        <v>231</v>
      </c>
    </row>
    <row r="20" spans="1:17" x14ac:dyDescent="0.25">
      <c r="A20" s="17" t="s">
        <v>154</v>
      </c>
      <c r="E20" s="17" t="s">
        <v>260</v>
      </c>
      <c r="F20" s="17" t="s">
        <v>381</v>
      </c>
      <c r="G20" s="17" t="s">
        <v>361</v>
      </c>
      <c r="H20" s="17" t="s">
        <v>350</v>
      </c>
      <c r="I20" s="17" t="s">
        <v>380</v>
      </c>
      <c r="J20" s="17" t="s">
        <v>159</v>
      </c>
      <c r="K20" s="17" t="s">
        <v>160</v>
      </c>
      <c r="L20" s="17" t="s">
        <v>161</v>
      </c>
      <c r="M20" s="17" t="s">
        <v>261</v>
      </c>
      <c r="N20" s="17" t="s">
        <v>379</v>
      </c>
      <c r="O20" s="17" t="s">
        <v>234</v>
      </c>
      <c r="P20" s="17" t="s">
        <v>235</v>
      </c>
      <c r="Q20" s="17" t="s">
        <v>231</v>
      </c>
    </row>
    <row r="21" spans="1:17" x14ac:dyDescent="0.25">
      <c r="A21" s="17" t="s">
        <v>154</v>
      </c>
      <c r="E21" s="17" t="s">
        <v>262</v>
      </c>
      <c r="F21" s="17" t="s">
        <v>383</v>
      </c>
      <c r="G21" s="17" t="s">
        <v>361</v>
      </c>
      <c r="H21" s="17" t="s">
        <v>177</v>
      </c>
      <c r="I21" s="17" t="s">
        <v>384</v>
      </c>
      <c r="J21" s="17" t="s">
        <v>159</v>
      </c>
      <c r="K21" s="17" t="s">
        <v>160</v>
      </c>
      <c r="L21" s="17" t="s">
        <v>161</v>
      </c>
      <c r="M21" s="17" t="s">
        <v>263</v>
      </c>
      <c r="N21" s="17" t="s">
        <v>382</v>
      </c>
      <c r="O21" s="17" t="s">
        <v>234</v>
      </c>
      <c r="P21" s="17" t="s">
        <v>235</v>
      </c>
      <c r="Q21" s="17" t="s">
        <v>231</v>
      </c>
    </row>
    <row r="22" spans="1:17" x14ac:dyDescent="0.25">
      <c r="A22" s="17" t="s">
        <v>154</v>
      </c>
      <c r="E22" s="17" t="s">
        <v>304</v>
      </c>
      <c r="F22" s="17" t="s">
        <v>395</v>
      </c>
      <c r="G22" s="17" t="s">
        <v>361</v>
      </c>
      <c r="H22" s="17" t="s">
        <v>350</v>
      </c>
      <c r="I22" s="17" t="s">
        <v>394</v>
      </c>
      <c r="J22" s="17" t="s">
        <v>159</v>
      </c>
      <c r="K22" s="17" t="s">
        <v>160</v>
      </c>
      <c r="L22" s="17" t="s">
        <v>161</v>
      </c>
      <c r="M22" s="17" t="s">
        <v>305</v>
      </c>
      <c r="N22" s="17" t="s">
        <v>393</v>
      </c>
      <c r="O22" s="17" t="s">
        <v>234</v>
      </c>
      <c r="P22" s="17" t="s">
        <v>235</v>
      </c>
      <c r="Q22" s="17" t="s">
        <v>231</v>
      </c>
    </row>
    <row r="23" spans="1:17" x14ac:dyDescent="0.25">
      <c r="A23" s="17" t="s">
        <v>154</v>
      </c>
      <c r="E23" s="17" t="s">
        <v>316</v>
      </c>
      <c r="F23" s="17" t="s">
        <v>398</v>
      </c>
      <c r="G23" s="17" t="s">
        <v>361</v>
      </c>
      <c r="H23" s="17" t="s">
        <v>354</v>
      </c>
      <c r="I23" s="17" t="s">
        <v>399</v>
      </c>
      <c r="J23" s="17" t="s">
        <v>159</v>
      </c>
      <c r="K23" s="17" t="s">
        <v>160</v>
      </c>
      <c r="L23" s="17" t="s">
        <v>161</v>
      </c>
      <c r="M23" s="17" t="s">
        <v>317</v>
      </c>
      <c r="N23" s="17" t="s">
        <v>397</v>
      </c>
      <c r="O23" s="17" t="s">
        <v>234</v>
      </c>
      <c r="P23" s="17" t="s">
        <v>235</v>
      </c>
      <c r="Q23" s="17" t="s">
        <v>231</v>
      </c>
    </row>
    <row r="24" spans="1:17" x14ac:dyDescent="0.25">
      <c r="A24" s="17" t="s">
        <v>154</v>
      </c>
      <c r="E24" s="17" t="s">
        <v>324</v>
      </c>
      <c r="F24" s="17" t="s">
        <v>404</v>
      </c>
      <c r="G24" s="17" t="s">
        <v>361</v>
      </c>
      <c r="H24" s="17" t="s">
        <v>351</v>
      </c>
      <c r="I24" s="17" t="s">
        <v>405</v>
      </c>
      <c r="J24" s="17" t="s">
        <v>159</v>
      </c>
      <c r="K24" s="17" t="s">
        <v>160</v>
      </c>
      <c r="L24" s="17" t="s">
        <v>161</v>
      </c>
      <c r="M24" s="17" t="s">
        <v>325</v>
      </c>
      <c r="N24" s="17" t="s">
        <v>403</v>
      </c>
      <c r="O24" s="17" t="s">
        <v>234</v>
      </c>
      <c r="P24" s="17" t="s">
        <v>235</v>
      </c>
      <c r="Q24" s="17" t="s">
        <v>231</v>
      </c>
    </row>
    <row r="25" spans="1:17" x14ac:dyDescent="0.25">
      <c r="A25" s="17" t="s">
        <v>154</v>
      </c>
      <c r="E25" s="17" t="s">
        <v>330</v>
      </c>
      <c r="F25" s="17" t="s">
        <v>408</v>
      </c>
      <c r="G25" s="17" t="s">
        <v>361</v>
      </c>
      <c r="H25" s="17" t="s">
        <v>363</v>
      </c>
      <c r="I25" s="17" t="s">
        <v>409</v>
      </c>
      <c r="J25" s="17" t="s">
        <v>159</v>
      </c>
      <c r="K25" s="17" t="s">
        <v>160</v>
      </c>
      <c r="L25" s="17" t="s">
        <v>161</v>
      </c>
      <c r="M25" s="17" t="s">
        <v>331</v>
      </c>
      <c r="N25" s="17" t="s">
        <v>407</v>
      </c>
      <c r="O25" s="17" t="s">
        <v>234</v>
      </c>
      <c r="P25" s="17" t="s">
        <v>235</v>
      </c>
      <c r="Q25" s="17" t="s">
        <v>231</v>
      </c>
    </row>
    <row r="26" spans="1:17" x14ac:dyDescent="0.25">
      <c r="A26" s="17" t="s">
        <v>154</v>
      </c>
      <c r="E26" s="17" t="s">
        <v>334</v>
      </c>
      <c r="F26" s="17" t="s">
        <v>413</v>
      </c>
      <c r="G26" s="17" t="s">
        <v>361</v>
      </c>
      <c r="H26" s="17" t="s">
        <v>158</v>
      </c>
      <c r="I26" s="17" t="s">
        <v>412</v>
      </c>
      <c r="J26" s="17" t="s">
        <v>159</v>
      </c>
      <c r="K26" s="17" t="s">
        <v>160</v>
      </c>
      <c r="L26" s="17" t="s">
        <v>161</v>
      </c>
      <c r="M26" s="17" t="s">
        <v>335</v>
      </c>
      <c r="N26" s="17" t="s">
        <v>411</v>
      </c>
      <c r="O26" s="17" t="s">
        <v>234</v>
      </c>
      <c r="P26" s="17" t="s">
        <v>235</v>
      </c>
      <c r="Q26" s="17" t="s">
        <v>231</v>
      </c>
    </row>
    <row r="27" spans="1:17" x14ac:dyDescent="0.25">
      <c r="A27" s="17" t="s">
        <v>154</v>
      </c>
      <c r="E27" s="17" t="s">
        <v>336</v>
      </c>
      <c r="F27" s="17" t="s">
        <v>415</v>
      </c>
      <c r="G27" s="17" t="s">
        <v>361</v>
      </c>
      <c r="H27" s="17" t="s">
        <v>177</v>
      </c>
      <c r="I27" s="17" t="s">
        <v>416</v>
      </c>
      <c r="J27" s="17" t="s">
        <v>159</v>
      </c>
      <c r="K27" s="17" t="s">
        <v>160</v>
      </c>
      <c r="L27" s="17" t="s">
        <v>161</v>
      </c>
      <c r="M27" s="17" t="s">
        <v>337</v>
      </c>
      <c r="N27" s="17" t="s">
        <v>414</v>
      </c>
      <c r="O27" s="17" t="s">
        <v>234</v>
      </c>
      <c r="P27" s="17" t="s">
        <v>235</v>
      </c>
      <c r="Q27" s="17" t="s">
        <v>231</v>
      </c>
    </row>
    <row r="28" spans="1:17" x14ac:dyDescent="0.25">
      <c r="A28" s="17" t="s">
        <v>154</v>
      </c>
      <c r="E28" s="17" t="s">
        <v>342</v>
      </c>
      <c r="F28" s="17" t="s">
        <v>420</v>
      </c>
      <c r="G28" s="17" t="s">
        <v>361</v>
      </c>
      <c r="H28" s="17" t="s">
        <v>350</v>
      </c>
      <c r="I28" s="17" t="s">
        <v>419</v>
      </c>
      <c r="J28" s="17" t="s">
        <v>159</v>
      </c>
      <c r="K28" s="17" t="s">
        <v>160</v>
      </c>
      <c r="L28" s="17" t="s">
        <v>161</v>
      </c>
      <c r="M28" s="17" t="s">
        <v>343</v>
      </c>
      <c r="N28" s="17" t="s">
        <v>418</v>
      </c>
      <c r="O28" s="17" t="s">
        <v>234</v>
      </c>
      <c r="P28" s="17" t="s">
        <v>235</v>
      </c>
      <c r="Q28" s="17" t="s">
        <v>231</v>
      </c>
    </row>
    <row r="29" spans="1:17" x14ac:dyDescent="0.25">
      <c r="A29" s="17" t="s">
        <v>154</v>
      </c>
      <c r="E29" s="17" t="s">
        <v>344</v>
      </c>
      <c r="F29" s="17" t="s">
        <v>423</v>
      </c>
      <c r="G29" s="17" t="s">
        <v>361</v>
      </c>
      <c r="H29" s="17" t="s">
        <v>350</v>
      </c>
      <c r="I29" s="17" t="s">
        <v>422</v>
      </c>
      <c r="J29" s="17" t="s">
        <v>159</v>
      </c>
      <c r="K29" s="17" t="s">
        <v>160</v>
      </c>
      <c r="L29" s="17" t="s">
        <v>161</v>
      </c>
      <c r="M29" s="17" t="s">
        <v>345</v>
      </c>
      <c r="N29" s="17" t="s">
        <v>421</v>
      </c>
      <c r="O29" s="17" t="s">
        <v>234</v>
      </c>
      <c r="P29" s="17" t="s">
        <v>235</v>
      </c>
      <c r="Q29" s="17" t="s">
        <v>231</v>
      </c>
    </row>
    <row r="30" spans="1:17" x14ac:dyDescent="0.25">
      <c r="A30" s="17" t="s">
        <v>154</v>
      </c>
      <c r="E30" s="17" t="s">
        <v>346</v>
      </c>
      <c r="F30" s="17" t="s">
        <v>425</v>
      </c>
      <c r="G30" s="17" t="s">
        <v>361</v>
      </c>
      <c r="H30" s="17" t="s">
        <v>177</v>
      </c>
      <c r="I30" s="17" t="s">
        <v>426</v>
      </c>
      <c r="J30" s="17" t="s">
        <v>159</v>
      </c>
      <c r="K30" s="17" t="s">
        <v>160</v>
      </c>
      <c r="L30" s="17" t="s">
        <v>161</v>
      </c>
      <c r="M30" s="17" t="s">
        <v>347</v>
      </c>
      <c r="N30" s="17" t="s">
        <v>424</v>
      </c>
      <c r="O30" s="17" t="s">
        <v>234</v>
      </c>
      <c r="P30" s="17" t="s">
        <v>235</v>
      </c>
      <c r="Q30" s="17" t="s">
        <v>231</v>
      </c>
    </row>
    <row r="31" spans="1:17" x14ac:dyDescent="0.25">
      <c r="A31" s="17" t="s">
        <v>154</v>
      </c>
      <c r="E31" s="17" t="s">
        <v>157</v>
      </c>
      <c r="F31" s="17" t="s">
        <v>176</v>
      </c>
      <c r="H31" s="17" t="s">
        <v>162</v>
      </c>
      <c r="I31" s="17" t="s">
        <v>163</v>
      </c>
      <c r="J31" s="17" t="s">
        <v>164</v>
      </c>
      <c r="K31" s="17" t="s">
        <v>165</v>
      </c>
      <c r="L31" s="17" t="s">
        <v>166</v>
      </c>
      <c r="N31" s="17" t="s">
        <v>167</v>
      </c>
      <c r="Q31" s="17" t="s">
        <v>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31"/>
  <sheetViews>
    <sheetView topLeftCell="B2" workbookViewId="0"/>
  </sheetViews>
  <sheetFormatPr defaultRowHeight="15" customHeight="1" x14ac:dyDescent="0.25"/>
  <cols>
    <col min="1" max="1" width="9.140625" hidden="1" customWidth="1"/>
    <col min="3" max="3" width="40.140625" bestFit="1" customWidth="1"/>
    <col min="4" max="4" width="16.7109375" bestFit="1" customWidth="1"/>
    <col min="5" max="5" width="11" bestFit="1" customWidth="1"/>
    <col min="6" max="6" width="13.5703125" bestFit="1" customWidth="1"/>
    <col min="7" max="7" width="14.42578125" bestFit="1" customWidth="1"/>
    <col min="8" max="8" width="13.5703125" bestFit="1" customWidth="1"/>
    <col min="9" max="9" width="23.140625" bestFit="1" customWidth="1"/>
    <col min="10" max="10" width="25.85546875" bestFit="1" customWidth="1"/>
    <col min="11" max="11" width="17" bestFit="1" customWidth="1"/>
    <col min="12" max="12" width="17.5703125" bestFit="1" customWidth="1"/>
    <col min="13" max="13" width="33.85546875" bestFit="1" customWidth="1"/>
    <col min="14" max="14" width="17.85546875" bestFit="1" customWidth="1"/>
    <col min="15" max="15" width="20.42578125" bestFit="1" customWidth="1"/>
    <col min="16" max="16" width="27" bestFit="1" customWidth="1"/>
    <col min="17" max="17" width="29.7109375" bestFit="1" customWidth="1"/>
    <col min="18" max="18" width="0" hidden="1" customWidth="1"/>
  </cols>
  <sheetData>
    <row r="1" spans="1:30" ht="15" hidden="1" customHeight="1" x14ac:dyDescent="0.25">
      <c r="A1" t="s">
        <v>491</v>
      </c>
      <c r="C1" t="s">
        <v>59</v>
      </c>
      <c r="D1" t="s">
        <v>60</v>
      </c>
      <c r="E1" t="s">
        <v>155</v>
      </c>
      <c r="F1" t="s">
        <v>156</v>
      </c>
      <c r="G1" t="s">
        <v>156</v>
      </c>
      <c r="H1" t="s">
        <v>156</v>
      </c>
      <c r="I1" t="s">
        <v>156</v>
      </c>
      <c r="J1" t="s">
        <v>156</v>
      </c>
      <c r="K1" t="s">
        <v>156</v>
      </c>
      <c r="L1" t="s">
        <v>156</v>
      </c>
      <c r="M1" t="s">
        <v>156</v>
      </c>
      <c r="N1" t="s">
        <v>156</v>
      </c>
      <c r="O1" t="s">
        <v>156</v>
      </c>
      <c r="P1" t="s">
        <v>156</v>
      </c>
      <c r="Q1" t="s">
        <v>156</v>
      </c>
      <c r="R1" t="s">
        <v>62</v>
      </c>
      <c r="S1" t="s">
        <v>196</v>
      </c>
    </row>
    <row r="3" spans="1:30" ht="15.75" customHeight="1" thickBot="1" x14ac:dyDescent="0.3">
      <c r="D3" s="4" t="s">
        <v>63</v>
      </c>
      <c r="E3" s="5" t="s">
        <v>64</v>
      </c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30" ht="15.75" customHeight="1" thickTop="1" x14ac:dyDescent="0.25">
      <c r="D4" s="6" t="s">
        <v>65</v>
      </c>
      <c r="E4" s="7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5" hidden="1" customHeight="1" x14ac:dyDescent="0.25">
      <c r="A5" t="s">
        <v>1</v>
      </c>
      <c r="C5" s="8"/>
      <c r="D5" s="9" t="s">
        <v>66</v>
      </c>
      <c r="E5" s="10" t="s">
        <v>67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30" ht="15.75" customHeight="1" x14ac:dyDescent="0.25">
      <c r="A6" t="s">
        <v>68</v>
      </c>
      <c r="C6" s="8" t="s">
        <v>69</v>
      </c>
      <c r="D6" s="9" t="s">
        <v>69</v>
      </c>
      <c r="E6" s="11" t="str">
        <f>"1/1/2019"</f>
        <v>1/1/2019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t="str">
        <f>"Lookup"</f>
        <v>Lookup</v>
      </c>
      <c r="S6" s="32" t="s">
        <v>197</v>
      </c>
    </row>
    <row r="7" spans="1:30" ht="15" customHeight="1" x14ac:dyDescent="0.25">
      <c r="A7" t="s">
        <v>68</v>
      </c>
      <c r="C7" s="12" t="s">
        <v>70</v>
      </c>
      <c r="D7" s="9" t="s">
        <v>6</v>
      </c>
      <c r="E7" s="10" t="str">
        <f>"C100003"</f>
        <v>C100003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t="str">
        <f>"Lookup"</f>
        <v>Lookup</v>
      </c>
    </row>
    <row r="8" spans="1:30" ht="15" customHeight="1" x14ac:dyDescent="0.25">
      <c r="A8" t="s">
        <v>68</v>
      </c>
      <c r="C8" s="13" t="s">
        <v>71</v>
      </c>
      <c r="D8" s="9"/>
      <c r="E8" s="14" t="str">
        <f>""</f>
        <v/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30" ht="15" customHeight="1" x14ac:dyDescent="0.25">
      <c r="D9" s="15"/>
      <c r="E9" s="15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1:30" ht="15" hidden="1" customHeight="1" x14ac:dyDescent="0.25">
      <c r="A10" t="s">
        <v>1</v>
      </c>
      <c r="E10" s="16" t="s">
        <v>72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t="str">
        <f>"∞||""Item"",""No."",""=Item No."""</f>
        <v>∞||"Item","No.","=Item No."</v>
      </c>
      <c r="S10" t="str">
        <f>"∞||""Customer"",""No."",""=Source No."",""Link=Customer"",""∞||""""Item Ledger Entry"""",""""Source No."""",""""=No."""",""""Item No."""",""""C100003"""""""</f>
        <v>∞||"Customer","No.","=Source No.","Link=Customer","∞||""Item Ledger Entry"",""Source No."",""=No."",""Item No."",""C100003"""</v>
      </c>
      <c r="T10" t="str">
        <f>"∞||""Item Ledger Entry"",""Source No."",""=No."",""Item No."",""C100003"""</f>
        <v>∞||"Item Ledger Entry","Source No.","=No.","Item No.","C100003"</v>
      </c>
    </row>
    <row r="11" spans="1:30" ht="15" hidden="1" customHeight="1" x14ac:dyDescent="0.25">
      <c r="A11" t="s">
        <v>1</v>
      </c>
      <c r="E11" s="16" t="s">
        <v>73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t="s">
        <v>6</v>
      </c>
      <c r="S11" t="s">
        <v>174</v>
      </c>
      <c r="T11" t="s">
        <v>69</v>
      </c>
      <c r="U11" t="s">
        <v>74</v>
      </c>
      <c r="V11" t="s">
        <v>75</v>
      </c>
      <c r="W11" t="s">
        <v>76</v>
      </c>
      <c r="X11" t="s">
        <v>77</v>
      </c>
      <c r="Y11" t="s">
        <v>78</v>
      </c>
      <c r="Z11" t="s">
        <v>7</v>
      </c>
      <c r="AA11" t="s">
        <v>79</v>
      </c>
      <c r="AB11" t="s">
        <v>80</v>
      </c>
      <c r="AC11" t="s">
        <v>81</v>
      </c>
      <c r="AD11" t="s">
        <v>82</v>
      </c>
    </row>
    <row r="12" spans="1:30" ht="15" hidden="1" customHeight="1" x14ac:dyDescent="0.25">
      <c r="A12" t="s">
        <v>1</v>
      </c>
      <c r="E12" s="16" t="s">
        <v>83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t="s">
        <v>6</v>
      </c>
      <c r="S12" t="s">
        <v>174</v>
      </c>
      <c r="T12" t="s">
        <v>69</v>
      </c>
      <c r="U12" t="s">
        <v>74</v>
      </c>
      <c r="V12" t="str">
        <f>"FlowField([Sales Amount (Actual)])"</f>
        <v>FlowField([Sales Amount (Actual)])</v>
      </c>
      <c r="W12" t="str">
        <f>"FlowField([Sales Amount (Expected)])"</f>
        <v>FlowField([Sales Amount (Expected)])</v>
      </c>
      <c r="X12" t="str">
        <f>"Formula([@[Sales Amount (Expected)]]+[@[Sales Amount (Actual)]])"</f>
        <v>Formula([@[Sales Amount (Expected)]]+[@[Sales Amount (Actual)]])</v>
      </c>
      <c r="Y12" t="str">
        <f>"Formula(=-[@[Quantity]])"</f>
        <v>Formula(=-[@[Quantity]])</v>
      </c>
      <c r="Z12" t="str">
        <f>"LinkField([Item],[Description])"</f>
        <v>LinkField([Item],[Description])</v>
      </c>
      <c r="AA12" t="str">
        <f>"LinkField([Item],[Unit Price])"</f>
        <v>LinkField([Item],[Unit Price])</v>
      </c>
      <c r="AB12" t="str">
        <f>"LinkField([Customer],[Contact])"</f>
        <v>LinkField([Customer],[Contact])</v>
      </c>
      <c r="AC12" t="str">
        <f>"LinkField([Customer],[Name])"</f>
        <v>LinkField([Customer],[Name])</v>
      </c>
      <c r="AD12" t="str">
        <f>"LinkField([Customer],[Salesperson Code])"</f>
        <v>LinkField([Customer],[Salesperson Code])</v>
      </c>
    </row>
    <row r="13" spans="1:30" ht="15" customHeight="1" x14ac:dyDescent="0.25">
      <c r="E13" t="s">
        <v>6</v>
      </c>
      <c r="F13" t="s">
        <v>174</v>
      </c>
      <c r="G13" t="s">
        <v>69</v>
      </c>
      <c r="H13" t="s">
        <v>74</v>
      </c>
      <c r="I13" t="s">
        <v>75</v>
      </c>
      <c r="J13" t="s">
        <v>76</v>
      </c>
      <c r="K13" t="s">
        <v>77</v>
      </c>
      <c r="L13" t="s">
        <v>78</v>
      </c>
      <c r="M13" t="s">
        <v>7</v>
      </c>
      <c r="N13" t="s">
        <v>79</v>
      </c>
      <c r="O13" t="s">
        <v>80</v>
      </c>
      <c r="P13" t="s">
        <v>81</v>
      </c>
      <c r="Q13" t="s">
        <v>82</v>
      </c>
    </row>
    <row r="14" spans="1:30" ht="15" customHeight="1" x14ac:dyDescent="0.25">
      <c r="A14" t="s">
        <v>154</v>
      </c>
      <c r="E14" s="31" t="s">
        <v>244</v>
      </c>
      <c r="F14" s="37">
        <v>132492</v>
      </c>
      <c r="G14" s="18">
        <v>43466</v>
      </c>
      <c r="H14" s="37">
        <v>-144</v>
      </c>
      <c r="I14" s="37">
        <v>2485.1200000000003</v>
      </c>
      <c r="J14" s="37">
        <v>0</v>
      </c>
      <c r="K14" s="37">
        <f>Item_Ledger_Entry[[#This Row],[Sales Amount (Expected)]]+Item_Ledger_Entry[[#This Row],[Sales Amount (Actual)]]</f>
        <v>2485.1200000000003</v>
      </c>
      <c r="L14" s="37">
        <f>-Item_Ledger_Entry[[#This Row],[Quantity]]</f>
        <v>144</v>
      </c>
      <c r="M14" s="31" t="s">
        <v>245</v>
      </c>
      <c r="N14" s="37">
        <v>17.61</v>
      </c>
      <c r="O14" s="31" t="s">
        <v>234</v>
      </c>
      <c r="P14" s="31" t="s">
        <v>235</v>
      </c>
      <c r="Q14" s="31" t="s">
        <v>231</v>
      </c>
    </row>
    <row r="15" spans="1:30" ht="15" customHeight="1" x14ac:dyDescent="0.25">
      <c r="A15" t="s">
        <v>154</v>
      </c>
      <c r="E15" s="31" t="s">
        <v>246</v>
      </c>
      <c r="F15" s="37">
        <v>132491</v>
      </c>
      <c r="G15" s="18">
        <v>43466</v>
      </c>
      <c r="H15" s="37">
        <v>-144</v>
      </c>
      <c r="I15" s="37">
        <v>9947.5500000000011</v>
      </c>
      <c r="J15" s="37">
        <v>0</v>
      </c>
      <c r="K15" s="37">
        <f>Item_Ledger_Entry[[#This Row],[Sales Amount (Expected)]]+Item_Ledger_Entry[[#This Row],[Sales Amount (Actual)]]</f>
        <v>9947.5500000000011</v>
      </c>
      <c r="L15" s="37">
        <f>-Item_Ledger_Entry[[#This Row],[Quantity]]</f>
        <v>144</v>
      </c>
      <c r="M15" s="31" t="s">
        <v>247</v>
      </c>
      <c r="N15" s="37">
        <v>70.489999999999995</v>
      </c>
      <c r="O15" s="31" t="s">
        <v>234</v>
      </c>
      <c r="P15" s="31" t="s">
        <v>235</v>
      </c>
      <c r="Q15" s="31" t="s">
        <v>231</v>
      </c>
    </row>
    <row r="16" spans="1:30" ht="15" customHeight="1" x14ac:dyDescent="0.25">
      <c r="A16" t="s">
        <v>154</v>
      </c>
      <c r="E16" s="31" t="s">
        <v>250</v>
      </c>
      <c r="F16" s="37">
        <v>132494</v>
      </c>
      <c r="G16" s="18">
        <v>43466</v>
      </c>
      <c r="H16" s="37">
        <v>-144</v>
      </c>
      <c r="I16" s="37">
        <v>1456.36</v>
      </c>
      <c r="J16" s="37">
        <v>0</v>
      </c>
      <c r="K16" s="37">
        <f>Item_Ledger_Entry[[#This Row],[Sales Amount (Expected)]]+Item_Ledger_Entry[[#This Row],[Sales Amount (Actual)]]</f>
        <v>1456.36</v>
      </c>
      <c r="L16" s="37">
        <f>-Item_Ledger_Entry[[#This Row],[Quantity]]</f>
        <v>144</v>
      </c>
      <c r="M16" s="31" t="s">
        <v>251</v>
      </c>
      <c r="N16" s="37">
        <v>10.32</v>
      </c>
      <c r="O16" s="31" t="s">
        <v>234</v>
      </c>
      <c r="P16" s="31" t="s">
        <v>235</v>
      </c>
      <c r="Q16" s="31" t="s">
        <v>231</v>
      </c>
    </row>
    <row r="17" spans="1:17" ht="15" customHeight="1" x14ac:dyDescent="0.25">
      <c r="A17" t="s">
        <v>154</v>
      </c>
      <c r="E17" s="31" t="s">
        <v>252</v>
      </c>
      <c r="F17" s="37">
        <v>132507</v>
      </c>
      <c r="G17" s="18">
        <v>43466</v>
      </c>
      <c r="H17" s="37">
        <v>-1</v>
      </c>
      <c r="I17" s="37">
        <v>3.14</v>
      </c>
      <c r="J17" s="37">
        <v>0</v>
      </c>
      <c r="K17" s="37">
        <f>Item_Ledger_Entry[[#This Row],[Sales Amount (Expected)]]+Item_Ledger_Entry[[#This Row],[Sales Amount (Actual)]]</f>
        <v>3.14</v>
      </c>
      <c r="L17" s="37">
        <f>-Item_Ledger_Entry[[#This Row],[Quantity]]</f>
        <v>1</v>
      </c>
      <c r="M17" s="31" t="s">
        <v>253</v>
      </c>
      <c r="N17" s="37">
        <v>3.2</v>
      </c>
      <c r="O17" s="31" t="s">
        <v>234</v>
      </c>
      <c r="P17" s="31" t="s">
        <v>235</v>
      </c>
      <c r="Q17" s="31" t="s">
        <v>231</v>
      </c>
    </row>
    <row r="18" spans="1:17" ht="15" customHeight="1" x14ac:dyDescent="0.25">
      <c r="A18" t="s">
        <v>154</v>
      </c>
      <c r="E18" s="31" t="s">
        <v>254</v>
      </c>
      <c r="F18" s="37">
        <v>132500</v>
      </c>
      <c r="G18" s="18">
        <v>43466</v>
      </c>
      <c r="H18" s="37">
        <v>-144</v>
      </c>
      <c r="I18" s="37">
        <v>378.2</v>
      </c>
      <c r="J18" s="37">
        <v>0</v>
      </c>
      <c r="K18" s="37">
        <f>Item_Ledger_Entry[[#This Row],[Sales Amount (Expected)]]+Item_Ledger_Entry[[#This Row],[Sales Amount (Actual)]]</f>
        <v>378.2</v>
      </c>
      <c r="L18" s="37">
        <f>-Item_Ledger_Entry[[#This Row],[Quantity]]</f>
        <v>144</v>
      </c>
      <c r="M18" s="31" t="s">
        <v>255</v>
      </c>
      <c r="N18" s="37">
        <v>2.68</v>
      </c>
      <c r="O18" s="31" t="s">
        <v>234</v>
      </c>
      <c r="P18" s="31" t="s">
        <v>235</v>
      </c>
      <c r="Q18" s="31" t="s">
        <v>231</v>
      </c>
    </row>
    <row r="19" spans="1:17" ht="15" customHeight="1" x14ac:dyDescent="0.25">
      <c r="A19" t="s">
        <v>154</v>
      </c>
      <c r="E19" s="31" t="s">
        <v>258</v>
      </c>
      <c r="F19" s="37">
        <v>132498</v>
      </c>
      <c r="G19" s="18">
        <v>43466</v>
      </c>
      <c r="H19" s="37">
        <v>-144</v>
      </c>
      <c r="I19" s="37">
        <v>440.29</v>
      </c>
      <c r="J19" s="37">
        <v>0</v>
      </c>
      <c r="K19" s="37">
        <f>Item_Ledger_Entry[[#This Row],[Sales Amount (Expected)]]+Item_Ledger_Entry[[#This Row],[Sales Amount (Actual)]]</f>
        <v>440.29</v>
      </c>
      <c r="L19" s="37">
        <f>-Item_Ledger_Entry[[#This Row],[Quantity]]</f>
        <v>144</v>
      </c>
      <c r="M19" s="31" t="s">
        <v>259</v>
      </c>
      <c r="N19" s="37">
        <v>3.12</v>
      </c>
      <c r="O19" s="31" t="s">
        <v>234</v>
      </c>
      <c r="P19" s="31" t="s">
        <v>235</v>
      </c>
      <c r="Q19" s="31" t="s">
        <v>231</v>
      </c>
    </row>
    <row r="20" spans="1:17" ht="15" customHeight="1" x14ac:dyDescent="0.25">
      <c r="A20" t="s">
        <v>154</v>
      </c>
      <c r="E20" s="31" t="s">
        <v>260</v>
      </c>
      <c r="F20" s="37">
        <v>132497</v>
      </c>
      <c r="G20" s="18">
        <v>43466</v>
      </c>
      <c r="H20" s="37">
        <v>-144</v>
      </c>
      <c r="I20" s="37">
        <v>482.62999999999994</v>
      </c>
      <c r="J20" s="37">
        <v>0</v>
      </c>
      <c r="K20" s="37">
        <f>Item_Ledger_Entry[[#This Row],[Sales Amount (Expected)]]+Item_Ledger_Entry[[#This Row],[Sales Amount (Actual)]]</f>
        <v>482.62999999999994</v>
      </c>
      <c r="L20" s="37">
        <f>-Item_Ledger_Entry[[#This Row],[Quantity]]</f>
        <v>144</v>
      </c>
      <c r="M20" s="31" t="s">
        <v>261</v>
      </c>
      <c r="N20" s="37">
        <v>3.42</v>
      </c>
      <c r="O20" s="31" t="s">
        <v>234</v>
      </c>
      <c r="P20" s="31" t="s">
        <v>235</v>
      </c>
      <c r="Q20" s="31" t="s">
        <v>231</v>
      </c>
    </row>
    <row r="21" spans="1:17" ht="15" customHeight="1" x14ac:dyDescent="0.25">
      <c r="A21" t="s">
        <v>154</v>
      </c>
      <c r="E21" s="31" t="s">
        <v>262</v>
      </c>
      <c r="F21" s="37">
        <v>132502</v>
      </c>
      <c r="G21" s="18">
        <v>43466</v>
      </c>
      <c r="H21" s="37">
        <v>-12</v>
      </c>
      <c r="I21" s="37">
        <v>222.03</v>
      </c>
      <c r="J21" s="37">
        <v>0</v>
      </c>
      <c r="K21" s="37">
        <f>Item_Ledger_Entry[[#This Row],[Sales Amount (Expected)]]+Item_Ledger_Entry[[#This Row],[Sales Amount (Actual)]]</f>
        <v>222.03</v>
      </c>
      <c r="L21" s="37">
        <f>-Item_Ledger_Entry[[#This Row],[Quantity]]</f>
        <v>12</v>
      </c>
      <c r="M21" s="31" t="s">
        <v>263</v>
      </c>
      <c r="N21" s="37">
        <v>18.88</v>
      </c>
      <c r="O21" s="31" t="s">
        <v>234</v>
      </c>
      <c r="P21" s="31" t="s">
        <v>235</v>
      </c>
      <c r="Q21" s="31" t="s">
        <v>231</v>
      </c>
    </row>
    <row r="22" spans="1:17" ht="15" customHeight="1" x14ac:dyDescent="0.25">
      <c r="A22" t="s">
        <v>154</v>
      </c>
      <c r="E22" s="31" t="s">
        <v>304</v>
      </c>
      <c r="F22" s="37">
        <v>132499</v>
      </c>
      <c r="G22" s="18">
        <v>43466</v>
      </c>
      <c r="H22" s="37">
        <v>-144</v>
      </c>
      <c r="I22" s="37">
        <v>429.00000000000006</v>
      </c>
      <c r="J22" s="37">
        <v>0</v>
      </c>
      <c r="K22" s="37">
        <f>Item_Ledger_Entry[[#This Row],[Sales Amount (Expected)]]+Item_Ledger_Entry[[#This Row],[Sales Amount (Actual)]]</f>
        <v>429.00000000000006</v>
      </c>
      <c r="L22" s="37">
        <f>-Item_Ledger_Entry[[#This Row],[Quantity]]</f>
        <v>144</v>
      </c>
      <c r="M22" s="31" t="s">
        <v>305</v>
      </c>
      <c r="N22" s="37">
        <v>3.04</v>
      </c>
      <c r="O22" s="31" t="s">
        <v>234</v>
      </c>
      <c r="P22" s="31" t="s">
        <v>235</v>
      </c>
      <c r="Q22" s="31" t="s">
        <v>231</v>
      </c>
    </row>
    <row r="23" spans="1:17" ht="15" customHeight="1" x14ac:dyDescent="0.25">
      <c r="A23" t="s">
        <v>154</v>
      </c>
      <c r="E23" s="31" t="s">
        <v>316</v>
      </c>
      <c r="F23" s="37">
        <v>132503</v>
      </c>
      <c r="G23" s="18">
        <v>43466</v>
      </c>
      <c r="H23" s="37">
        <v>-145</v>
      </c>
      <c r="I23" s="37">
        <v>213.15</v>
      </c>
      <c r="J23" s="37">
        <v>0</v>
      </c>
      <c r="K23" s="37">
        <f>Item_Ledger_Entry[[#This Row],[Sales Amount (Expected)]]+Item_Ledger_Entry[[#This Row],[Sales Amount (Actual)]]</f>
        <v>213.15</v>
      </c>
      <c r="L23" s="37">
        <f>-Item_Ledger_Entry[[#This Row],[Quantity]]</f>
        <v>145</v>
      </c>
      <c r="M23" s="31" t="s">
        <v>317</v>
      </c>
      <c r="N23" s="37">
        <v>1.5</v>
      </c>
      <c r="O23" s="31" t="s">
        <v>234</v>
      </c>
      <c r="P23" s="31" t="s">
        <v>235</v>
      </c>
      <c r="Q23" s="31" t="s">
        <v>231</v>
      </c>
    </row>
    <row r="24" spans="1:17" ht="15" customHeight="1" x14ac:dyDescent="0.25">
      <c r="A24" t="s">
        <v>154</v>
      </c>
      <c r="E24" s="31" t="s">
        <v>324</v>
      </c>
      <c r="F24" s="37">
        <v>132501</v>
      </c>
      <c r="G24" s="18">
        <v>43466</v>
      </c>
      <c r="H24" s="37">
        <v>-48</v>
      </c>
      <c r="I24" s="37">
        <v>348.1</v>
      </c>
      <c r="J24" s="37">
        <v>0</v>
      </c>
      <c r="K24" s="37">
        <f>Item_Ledger_Entry[[#This Row],[Sales Amount (Expected)]]+Item_Ledger_Entry[[#This Row],[Sales Amount (Actual)]]</f>
        <v>348.1</v>
      </c>
      <c r="L24" s="37">
        <f>-Item_Ledger_Entry[[#This Row],[Quantity]]</f>
        <v>48</v>
      </c>
      <c r="M24" s="31" t="s">
        <v>325</v>
      </c>
      <c r="N24" s="37">
        <v>7.4</v>
      </c>
      <c r="O24" s="31" t="s">
        <v>234</v>
      </c>
      <c r="P24" s="31" t="s">
        <v>235</v>
      </c>
      <c r="Q24" s="31" t="s">
        <v>231</v>
      </c>
    </row>
    <row r="25" spans="1:17" ht="15" customHeight="1" x14ac:dyDescent="0.25">
      <c r="A25" t="s">
        <v>154</v>
      </c>
      <c r="E25" s="31" t="s">
        <v>330</v>
      </c>
      <c r="F25" s="37">
        <v>132493</v>
      </c>
      <c r="G25" s="18">
        <v>43466</v>
      </c>
      <c r="H25" s="37">
        <v>-192</v>
      </c>
      <c r="I25" s="37">
        <v>1936.1699999999998</v>
      </c>
      <c r="J25" s="37">
        <v>0</v>
      </c>
      <c r="K25" s="37">
        <f>Item_Ledger_Entry[[#This Row],[Sales Amount (Expected)]]+Item_Ledger_Entry[[#This Row],[Sales Amount (Actual)]]</f>
        <v>1936.1699999999998</v>
      </c>
      <c r="L25" s="37">
        <f>-Item_Ledger_Entry[[#This Row],[Quantity]]</f>
        <v>192</v>
      </c>
      <c r="M25" s="31" t="s">
        <v>331</v>
      </c>
      <c r="N25" s="37">
        <v>10.29</v>
      </c>
      <c r="O25" s="31" t="s">
        <v>234</v>
      </c>
      <c r="P25" s="31" t="s">
        <v>235</v>
      </c>
      <c r="Q25" s="31" t="s">
        <v>231</v>
      </c>
    </row>
    <row r="26" spans="1:17" ht="15" customHeight="1" x14ac:dyDescent="0.25">
      <c r="A26" t="s">
        <v>154</v>
      </c>
      <c r="E26" s="31" t="s">
        <v>334</v>
      </c>
      <c r="F26" s="37">
        <v>132506</v>
      </c>
      <c r="G26" s="18">
        <v>43466</v>
      </c>
      <c r="H26" s="37">
        <v>-1</v>
      </c>
      <c r="I26" s="37">
        <v>6.47</v>
      </c>
      <c r="J26" s="37">
        <v>0</v>
      </c>
      <c r="K26" s="37">
        <f>Item_Ledger_Entry[[#This Row],[Sales Amount (Expected)]]+Item_Ledger_Entry[[#This Row],[Sales Amount (Actual)]]</f>
        <v>6.47</v>
      </c>
      <c r="L26" s="37">
        <f>-Item_Ledger_Entry[[#This Row],[Quantity]]</f>
        <v>1</v>
      </c>
      <c r="M26" s="31" t="s">
        <v>335</v>
      </c>
      <c r="N26" s="37">
        <v>6.6</v>
      </c>
      <c r="O26" s="31" t="s">
        <v>234</v>
      </c>
      <c r="P26" s="31" t="s">
        <v>235</v>
      </c>
      <c r="Q26" s="31" t="s">
        <v>231</v>
      </c>
    </row>
    <row r="27" spans="1:17" ht="15" customHeight="1" x14ac:dyDescent="0.25">
      <c r="A27" t="s">
        <v>154</v>
      </c>
      <c r="E27" s="31" t="s">
        <v>336</v>
      </c>
      <c r="F27" s="37">
        <v>132504</v>
      </c>
      <c r="G27" s="18">
        <v>43466</v>
      </c>
      <c r="H27" s="37">
        <v>-12</v>
      </c>
      <c r="I27" s="37">
        <v>115.25000000000001</v>
      </c>
      <c r="J27" s="37">
        <v>0</v>
      </c>
      <c r="K27" s="37">
        <f>Item_Ledger_Entry[[#This Row],[Sales Amount (Expected)]]+Item_Ledger_Entry[[#This Row],[Sales Amount (Actual)]]</f>
        <v>115.25000000000001</v>
      </c>
      <c r="L27" s="37">
        <f>-Item_Ledger_Entry[[#This Row],[Quantity]]</f>
        <v>12</v>
      </c>
      <c r="M27" s="31" t="s">
        <v>337</v>
      </c>
      <c r="N27" s="37">
        <v>9.8000000000000007</v>
      </c>
      <c r="O27" s="31" t="s">
        <v>234</v>
      </c>
      <c r="P27" s="31" t="s">
        <v>235</v>
      </c>
      <c r="Q27" s="31" t="s">
        <v>231</v>
      </c>
    </row>
    <row r="28" spans="1:17" ht="15" customHeight="1" x14ac:dyDescent="0.25">
      <c r="A28" t="s">
        <v>154</v>
      </c>
      <c r="E28" s="31" t="s">
        <v>342</v>
      </c>
      <c r="F28" s="37">
        <v>132495</v>
      </c>
      <c r="G28" s="18">
        <v>43466</v>
      </c>
      <c r="H28" s="37">
        <v>-144</v>
      </c>
      <c r="I28" s="37">
        <v>1047.1100000000001</v>
      </c>
      <c r="J28" s="37">
        <v>0</v>
      </c>
      <c r="K28" s="37">
        <f>Item_Ledger_Entry[[#This Row],[Sales Amount (Expected)]]+Item_Ledger_Entry[[#This Row],[Sales Amount (Actual)]]</f>
        <v>1047.1100000000001</v>
      </c>
      <c r="L28" s="37">
        <f>-Item_Ledger_Entry[[#This Row],[Quantity]]</f>
        <v>144</v>
      </c>
      <c r="M28" s="31" t="s">
        <v>343</v>
      </c>
      <c r="N28" s="37">
        <v>7.42</v>
      </c>
      <c r="O28" s="31" t="s">
        <v>234</v>
      </c>
      <c r="P28" s="31" t="s">
        <v>235</v>
      </c>
      <c r="Q28" s="31" t="s">
        <v>231</v>
      </c>
    </row>
    <row r="29" spans="1:17" ht="15" customHeight="1" x14ac:dyDescent="0.25">
      <c r="A29" t="s">
        <v>154</v>
      </c>
      <c r="E29" s="31" t="s">
        <v>344</v>
      </c>
      <c r="F29" s="37">
        <v>132496</v>
      </c>
      <c r="G29" s="18">
        <v>43466</v>
      </c>
      <c r="H29" s="37">
        <v>-144</v>
      </c>
      <c r="I29" s="37">
        <v>647.74</v>
      </c>
      <c r="J29" s="37">
        <v>0</v>
      </c>
      <c r="K29" s="37">
        <f>Item_Ledger_Entry[[#This Row],[Sales Amount (Expected)]]+Item_Ledger_Entry[[#This Row],[Sales Amount (Actual)]]</f>
        <v>647.74</v>
      </c>
      <c r="L29" s="37">
        <f>-Item_Ledger_Entry[[#This Row],[Quantity]]</f>
        <v>144</v>
      </c>
      <c r="M29" s="31" t="s">
        <v>345</v>
      </c>
      <c r="N29" s="37">
        <v>4.59</v>
      </c>
      <c r="O29" s="31" t="s">
        <v>234</v>
      </c>
      <c r="P29" s="31" t="s">
        <v>235</v>
      </c>
      <c r="Q29" s="31" t="s">
        <v>231</v>
      </c>
    </row>
    <row r="30" spans="1:17" ht="15" customHeight="1" x14ac:dyDescent="0.25">
      <c r="A30" t="s">
        <v>154</v>
      </c>
      <c r="E30" s="31" t="s">
        <v>346</v>
      </c>
      <c r="F30" s="37">
        <v>132505</v>
      </c>
      <c r="G30" s="18">
        <v>43466</v>
      </c>
      <c r="H30" s="37">
        <v>-12</v>
      </c>
      <c r="I30" s="37">
        <v>25.64</v>
      </c>
      <c r="J30" s="37">
        <v>0</v>
      </c>
      <c r="K30" s="37">
        <f>Item_Ledger_Entry[[#This Row],[Sales Amount (Expected)]]+Item_Ledger_Entry[[#This Row],[Sales Amount (Actual)]]</f>
        <v>25.64</v>
      </c>
      <c r="L30" s="37">
        <f>-Item_Ledger_Entry[[#This Row],[Quantity]]</f>
        <v>12</v>
      </c>
      <c r="M30" s="31" t="s">
        <v>347</v>
      </c>
      <c r="N30" s="37">
        <v>2.1800000000000002</v>
      </c>
      <c r="O30" s="31" t="s">
        <v>234</v>
      </c>
      <c r="P30" s="31" t="s">
        <v>235</v>
      </c>
      <c r="Q30" s="31" t="s">
        <v>231</v>
      </c>
    </row>
    <row r="31" spans="1:17" ht="15" customHeight="1" x14ac:dyDescent="0.25">
      <c r="A31" t="s">
        <v>154</v>
      </c>
      <c r="E31" t="s">
        <v>157</v>
      </c>
      <c r="F31">
        <f>SUBTOTAL(109,Item_Ledger_Entry[Entry No.])</f>
        <v>2252483</v>
      </c>
      <c r="H31">
        <f>SUBTOTAL(109,Item_Ledger_Entry[Quantity])</f>
        <v>-1719</v>
      </c>
      <c r="I31">
        <f>SUBTOTAL(109,Item_Ledger_Entry[Sales Amount (Actual)])</f>
        <v>20183.950000000004</v>
      </c>
      <c r="J31">
        <f>SUBTOTAL(109,Item_Ledger_Entry[Sales Amount (Expected)])</f>
        <v>0</v>
      </c>
      <c r="K31">
        <f>SUBTOTAL(109,Item_Ledger_Entry[Sales (Amount)])</f>
        <v>20183.950000000004</v>
      </c>
      <c r="L31">
        <f>SUBTOTAL(109,Item_Ledger_Entry[Sales (Quantity)])</f>
        <v>1719</v>
      </c>
      <c r="N31">
        <f>SUBTOTAL(109,Item_Ledger_Entry[Item - Unit Price])</f>
        <v>182.54</v>
      </c>
      <c r="Q31">
        <f>SUBTOTAL(103,Item_Ledger_Entry[Customer - Salesperson Code])</f>
        <v>17</v>
      </c>
    </row>
  </sheetData>
  <pageMargins left="0.7" right="0.7" top="0.75" bottom="0.75" header="0.3" footer="0.3"/>
  <pageSetup scale="35" fitToHeight="0"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"/>
  <sheetViews>
    <sheetView workbookViewId="0"/>
  </sheetViews>
  <sheetFormatPr defaultRowHeight="15" customHeight="1" x14ac:dyDescent="0.25"/>
  <sheetData>
    <row r="1" spans="1:6" ht="15" customHeight="1" x14ac:dyDescent="0.25">
      <c r="A1" s="17" t="s">
        <v>84</v>
      </c>
    </row>
    <row r="3" spans="1:6" ht="15" customHeight="1" x14ac:dyDescent="0.25">
      <c r="C3" s="17" t="s">
        <v>3</v>
      </c>
      <c r="D3" s="17" t="s">
        <v>85</v>
      </c>
      <c r="E3" s="17" t="s">
        <v>86</v>
      </c>
    </row>
    <row r="5" spans="1:6" ht="15" customHeight="1" x14ac:dyDescent="0.25">
      <c r="C5" s="17" t="s">
        <v>4</v>
      </c>
    </row>
    <row r="9" spans="1:6" ht="15" customHeight="1" x14ac:dyDescent="0.25">
      <c r="C9" s="17" t="s">
        <v>6</v>
      </c>
      <c r="D9" s="17" t="s">
        <v>7</v>
      </c>
      <c r="E9" s="17" t="s">
        <v>8</v>
      </c>
      <c r="F9" s="17" t="s">
        <v>9</v>
      </c>
    </row>
    <row r="10" spans="1:6" ht="15" customHeight="1" x14ac:dyDescent="0.25">
      <c r="C10" s="17" t="s">
        <v>12</v>
      </c>
      <c r="D10" s="17" t="s">
        <v>13</v>
      </c>
      <c r="E10" s="17" t="s">
        <v>87</v>
      </c>
      <c r="F10" s="17" t="s">
        <v>88</v>
      </c>
    </row>
    <row r="11" spans="1:6" ht="15" customHeight="1" x14ac:dyDescent="0.25">
      <c r="C11" s="17" t="s">
        <v>10</v>
      </c>
      <c r="D11" s="17" t="s">
        <v>11</v>
      </c>
      <c r="E11" s="17" t="s">
        <v>89</v>
      </c>
      <c r="F11" s="17" t="s">
        <v>90</v>
      </c>
    </row>
    <row r="12" spans="1:6" ht="15" customHeight="1" x14ac:dyDescent="0.25">
      <c r="C12" s="17" t="s">
        <v>14</v>
      </c>
      <c r="D12" s="17" t="s">
        <v>15</v>
      </c>
      <c r="E12" s="17" t="s">
        <v>91</v>
      </c>
      <c r="F12" s="17" t="s">
        <v>92</v>
      </c>
    </row>
    <row r="13" spans="1:6" ht="15" customHeight="1" x14ac:dyDescent="0.25">
      <c r="C13" s="17" t="s">
        <v>20</v>
      </c>
      <c r="D13" s="17" t="s">
        <v>21</v>
      </c>
      <c r="E13" s="17" t="s">
        <v>93</v>
      </c>
      <c r="F13" s="17" t="s">
        <v>94</v>
      </c>
    </row>
    <row r="14" spans="1:6" ht="15" customHeight="1" x14ac:dyDescent="0.25">
      <c r="C14" s="17" t="s">
        <v>16</v>
      </c>
      <c r="D14" s="17" t="s">
        <v>17</v>
      </c>
      <c r="E14" s="17" t="s">
        <v>95</v>
      </c>
      <c r="F14" s="17" t="s">
        <v>96</v>
      </c>
    </row>
    <row r="15" spans="1:6" ht="15" customHeight="1" x14ac:dyDescent="0.25">
      <c r="C15" s="17" t="s">
        <v>40</v>
      </c>
      <c r="D15" s="17" t="s">
        <v>41</v>
      </c>
      <c r="E15" s="17" t="s">
        <v>97</v>
      </c>
      <c r="F15" s="17" t="s">
        <v>98</v>
      </c>
    </row>
    <row r="16" spans="1:6" ht="15" customHeight="1" x14ac:dyDescent="0.25">
      <c r="C16" s="17" t="s">
        <v>26</v>
      </c>
      <c r="D16" s="17" t="s">
        <v>27</v>
      </c>
      <c r="E16" s="17" t="s">
        <v>99</v>
      </c>
      <c r="F16" s="17" t="s">
        <v>100</v>
      </c>
    </row>
    <row r="17" spans="3:6" ht="15" customHeight="1" x14ac:dyDescent="0.25">
      <c r="C17" s="17" t="s">
        <v>28</v>
      </c>
      <c r="D17" s="17" t="s">
        <v>29</v>
      </c>
      <c r="E17" s="17" t="s">
        <v>101</v>
      </c>
      <c r="F17" s="17" t="s">
        <v>102</v>
      </c>
    </row>
    <row r="18" spans="3:6" ht="15" customHeight="1" x14ac:dyDescent="0.25">
      <c r="C18" s="17" t="s">
        <v>30</v>
      </c>
      <c r="D18" s="17" t="s">
        <v>31</v>
      </c>
      <c r="E18" s="17" t="s">
        <v>103</v>
      </c>
      <c r="F18" s="17" t="s">
        <v>104</v>
      </c>
    </row>
    <row r="19" spans="3:6" ht="15" customHeight="1" x14ac:dyDescent="0.25">
      <c r="C19" s="17" t="s">
        <v>38</v>
      </c>
      <c r="D19" s="17" t="s">
        <v>39</v>
      </c>
      <c r="E19" s="17" t="s">
        <v>105</v>
      </c>
      <c r="F19" s="17" t="s">
        <v>106</v>
      </c>
    </row>
    <row r="20" spans="3:6" ht="15" customHeight="1" x14ac:dyDescent="0.25">
      <c r="C20" s="17" t="s">
        <v>18</v>
      </c>
      <c r="D20" s="17" t="s">
        <v>19</v>
      </c>
      <c r="E20" s="17" t="s">
        <v>107</v>
      </c>
      <c r="F20" s="17" t="s">
        <v>108</v>
      </c>
    </row>
    <row r="21" spans="3:6" ht="15" customHeight="1" x14ac:dyDescent="0.25">
      <c r="C21" s="17" t="s">
        <v>32</v>
      </c>
      <c r="D21" s="17" t="s">
        <v>33</v>
      </c>
      <c r="E21" s="17" t="s">
        <v>109</v>
      </c>
      <c r="F21" s="17" t="s">
        <v>110</v>
      </c>
    </row>
    <row r="22" spans="3:6" ht="15" customHeight="1" x14ac:dyDescent="0.25">
      <c r="C22" s="17" t="s">
        <v>34</v>
      </c>
      <c r="D22" s="17" t="s">
        <v>35</v>
      </c>
      <c r="E22" s="17" t="s">
        <v>111</v>
      </c>
      <c r="F22" s="17" t="s">
        <v>112</v>
      </c>
    </row>
    <row r="23" spans="3:6" ht="15" customHeight="1" x14ac:dyDescent="0.25">
      <c r="C23" s="17" t="s">
        <v>44</v>
      </c>
      <c r="D23" s="17" t="s">
        <v>45</v>
      </c>
      <c r="E23" s="17" t="s">
        <v>113</v>
      </c>
      <c r="F23" s="17" t="s">
        <v>114</v>
      </c>
    </row>
    <row r="24" spans="3:6" ht="15" customHeight="1" x14ac:dyDescent="0.25">
      <c r="C24" s="17" t="s">
        <v>22</v>
      </c>
      <c r="D24" s="17" t="s">
        <v>23</v>
      </c>
      <c r="E24" s="17" t="s">
        <v>115</v>
      </c>
      <c r="F24" s="17" t="s">
        <v>116</v>
      </c>
    </row>
    <row r="25" spans="3:6" ht="15" customHeight="1" x14ac:dyDescent="0.25">
      <c r="C25" s="17" t="s">
        <v>36</v>
      </c>
      <c r="D25" s="17" t="s">
        <v>37</v>
      </c>
      <c r="E25" s="17" t="s">
        <v>117</v>
      </c>
      <c r="F25" s="17" t="s">
        <v>118</v>
      </c>
    </row>
    <row r="26" spans="3:6" ht="15" customHeight="1" x14ac:dyDescent="0.25">
      <c r="C26" s="17" t="s">
        <v>119</v>
      </c>
      <c r="D26" s="17" t="s">
        <v>120</v>
      </c>
      <c r="E26" s="17" t="s">
        <v>105</v>
      </c>
      <c r="F26" s="17" t="s">
        <v>121</v>
      </c>
    </row>
    <row r="27" spans="3:6" ht="15" customHeight="1" x14ac:dyDescent="0.25">
      <c r="C27" s="17" t="s">
        <v>42</v>
      </c>
      <c r="D27" s="17" t="s">
        <v>43</v>
      </c>
      <c r="E27" s="17" t="s">
        <v>122</v>
      </c>
      <c r="F27" s="17" t="s">
        <v>123</v>
      </c>
    </row>
    <row r="28" spans="3:6" ht="15" customHeight="1" x14ac:dyDescent="0.25">
      <c r="C28" s="17" t="s">
        <v>46</v>
      </c>
      <c r="D28" s="17" t="s">
        <v>47</v>
      </c>
      <c r="E28" s="17" t="s">
        <v>124</v>
      </c>
      <c r="F28" s="17" t="s">
        <v>125</v>
      </c>
    </row>
    <row r="29" spans="3:6" ht="15" customHeight="1" x14ac:dyDescent="0.25">
      <c r="C29" s="17" t="s">
        <v>54</v>
      </c>
      <c r="D29" s="17" t="s">
        <v>55</v>
      </c>
      <c r="E29" s="17" t="s">
        <v>126</v>
      </c>
      <c r="F29" s="17" t="s">
        <v>127</v>
      </c>
    </row>
    <row r="30" spans="3:6" ht="15" customHeight="1" x14ac:dyDescent="0.25">
      <c r="C30" s="17" t="s">
        <v>50</v>
      </c>
      <c r="D30" s="17" t="s">
        <v>51</v>
      </c>
      <c r="E30" s="17" t="s">
        <v>128</v>
      </c>
      <c r="F30" s="17" t="s">
        <v>129</v>
      </c>
    </row>
    <row r="31" spans="3:6" ht="15" customHeight="1" x14ac:dyDescent="0.25">
      <c r="C31" s="17" t="s">
        <v>48</v>
      </c>
      <c r="D31" s="17" t="s">
        <v>49</v>
      </c>
      <c r="E31" s="17" t="s">
        <v>130</v>
      </c>
      <c r="F31" s="17" t="s">
        <v>131</v>
      </c>
    </row>
    <row r="32" spans="3:6" ht="15" customHeight="1" x14ac:dyDescent="0.25">
      <c r="C32" s="17" t="s">
        <v>52</v>
      </c>
      <c r="D32" s="17" t="s">
        <v>53</v>
      </c>
      <c r="E32" s="17" t="s">
        <v>132</v>
      </c>
      <c r="F32" s="17" t="s">
        <v>133</v>
      </c>
    </row>
    <row r="33" spans="3:6" ht="15" customHeight="1" x14ac:dyDescent="0.25">
      <c r="C33" s="17" t="s">
        <v>56</v>
      </c>
      <c r="D33" s="17" t="s">
        <v>57</v>
      </c>
      <c r="E33" s="17" t="s">
        <v>134</v>
      </c>
      <c r="F33" s="17" t="s">
        <v>135</v>
      </c>
    </row>
    <row r="34" spans="3:6" ht="15" customHeight="1" x14ac:dyDescent="0.25">
      <c r="C34" s="17" t="s">
        <v>58</v>
      </c>
      <c r="E34" s="17" t="s">
        <v>136</v>
      </c>
      <c r="F34" s="17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4"/>
  <sheetViews>
    <sheetView workbookViewId="0"/>
  </sheetViews>
  <sheetFormatPr defaultRowHeight="15" customHeight="1" x14ac:dyDescent="0.25"/>
  <sheetData>
    <row r="1" spans="1:6" ht="15" customHeight="1" x14ac:dyDescent="0.25">
      <c r="A1" s="17" t="s">
        <v>138</v>
      </c>
    </row>
    <row r="3" spans="1:6" ht="15" customHeight="1" x14ac:dyDescent="0.25">
      <c r="C3" s="17" t="s">
        <v>3</v>
      </c>
      <c r="D3" s="17" t="s">
        <v>85</v>
      </c>
      <c r="E3" s="17" t="s">
        <v>86</v>
      </c>
    </row>
    <row r="5" spans="1:6" ht="15" customHeight="1" x14ac:dyDescent="0.25">
      <c r="C5" s="17" t="s">
        <v>4</v>
      </c>
    </row>
    <row r="9" spans="1:6" ht="15" customHeight="1" x14ac:dyDescent="0.25">
      <c r="C9" s="17" t="s">
        <v>6</v>
      </c>
      <c r="D9" s="17" t="s">
        <v>7</v>
      </c>
      <c r="E9" s="17" t="s">
        <v>8</v>
      </c>
      <c r="F9" s="17" t="s">
        <v>9</v>
      </c>
    </row>
    <row r="10" spans="1:6" ht="15" customHeight="1" x14ac:dyDescent="0.25">
      <c r="C10" s="17" t="s">
        <v>139</v>
      </c>
      <c r="D10" s="17" t="s">
        <v>139</v>
      </c>
    </row>
    <row r="11" spans="1:6" ht="15" customHeight="1" x14ac:dyDescent="0.25">
      <c r="C11" s="17" t="s">
        <v>58</v>
      </c>
    </row>
    <row r="12" spans="1:6" ht="15" customHeight="1" x14ac:dyDescent="0.25">
      <c r="C12" s="17" t="s">
        <v>14</v>
      </c>
      <c r="D12" s="17" t="s">
        <v>15</v>
      </c>
      <c r="E12" s="17" t="s">
        <v>91</v>
      </c>
      <c r="F12" s="17" t="s">
        <v>92</v>
      </c>
    </row>
    <row r="13" spans="1:6" ht="15" customHeight="1" x14ac:dyDescent="0.25">
      <c r="C13" s="17" t="s">
        <v>20</v>
      </c>
      <c r="D13" s="17" t="s">
        <v>21</v>
      </c>
      <c r="E13" s="17" t="s">
        <v>93</v>
      </c>
      <c r="F13" s="17" t="s">
        <v>94</v>
      </c>
    </row>
    <row r="14" spans="1:6" ht="15" customHeight="1" x14ac:dyDescent="0.25">
      <c r="C14" s="17" t="s">
        <v>16</v>
      </c>
      <c r="D14" s="17" t="s">
        <v>17</v>
      </c>
      <c r="E14" s="17" t="s">
        <v>95</v>
      </c>
      <c r="F14" s="17" t="s">
        <v>96</v>
      </c>
    </row>
    <row r="15" spans="1:6" ht="15" customHeight="1" x14ac:dyDescent="0.25">
      <c r="C15" s="17" t="s">
        <v>40</v>
      </c>
      <c r="D15" s="17" t="s">
        <v>41</v>
      </c>
      <c r="E15" s="17" t="s">
        <v>97</v>
      </c>
      <c r="F15" s="17" t="s">
        <v>98</v>
      </c>
    </row>
    <row r="16" spans="1:6" ht="15" customHeight="1" x14ac:dyDescent="0.25">
      <c r="C16" s="17" t="s">
        <v>26</v>
      </c>
      <c r="D16" s="17" t="s">
        <v>27</v>
      </c>
      <c r="E16" s="17" t="s">
        <v>99</v>
      </c>
      <c r="F16" s="17" t="s">
        <v>100</v>
      </c>
    </row>
    <row r="17" spans="3:6" ht="15" customHeight="1" x14ac:dyDescent="0.25">
      <c r="C17" s="17" t="s">
        <v>28</v>
      </c>
      <c r="D17" s="17" t="s">
        <v>29</v>
      </c>
      <c r="E17" s="17" t="s">
        <v>101</v>
      </c>
      <c r="F17" s="17" t="s">
        <v>102</v>
      </c>
    </row>
    <row r="18" spans="3:6" ht="15" customHeight="1" x14ac:dyDescent="0.25">
      <c r="C18" s="17" t="s">
        <v>30</v>
      </c>
      <c r="D18" s="17" t="s">
        <v>31</v>
      </c>
      <c r="E18" s="17" t="s">
        <v>103</v>
      </c>
      <c r="F18" s="17" t="s">
        <v>104</v>
      </c>
    </row>
    <row r="19" spans="3:6" ht="15" customHeight="1" x14ac:dyDescent="0.25">
      <c r="C19" s="17" t="s">
        <v>38</v>
      </c>
      <c r="D19" s="17" t="s">
        <v>39</v>
      </c>
      <c r="E19" s="17" t="s">
        <v>105</v>
      </c>
      <c r="F19" s="17" t="s">
        <v>106</v>
      </c>
    </row>
    <row r="20" spans="3:6" ht="15" customHeight="1" x14ac:dyDescent="0.25">
      <c r="C20" s="17" t="s">
        <v>18</v>
      </c>
      <c r="D20" s="17" t="s">
        <v>19</v>
      </c>
      <c r="E20" s="17" t="s">
        <v>107</v>
      </c>
      <c r="F20" s="17" t="s">
        <v>108</v>
      </c>
    </row>
    <row r="21" spans="3:6" ht="15" customHeight="1" x14ac:dyDescent="0.25">
      <c r="C21" s="17" t="s">
        <v>32</v>
      </c>
      <c r="D21" s="17" t="s">
        <v>33</v>
      </c>
      <c r="E21" s="17" t="s">
        <v>109</v>
      </c>
      <c r="F21" s="17" t="s">
        <v>110</v>
      </c>
    </row>
    <row r="22" spans="3:6" ht="15" customHeight="1" x14ac:dyDescent="0.25">
      <c r="C22" s="17" t="s">
        <v>34</v>
      </c>
      <c r="D22" s="17" t="s">
        <v>35</v>
      </c>
      <c r="E22" s="17" t="s">
        <v>111</v>
      </c>
      <c r="F22" s="17" t="s">
        <v>112</v>
      </c>
    </row>
    <row r="23" spans="3:6" ht="15" customHeight="1" x14ac:dyDescent="0.25">
      <c r="C23" s="17" t="s">
        <v>44</v>
      </c>
      <c r="D23" s="17" t="s">
        <v>45</v>
      </c>
      <c r="E23" s="17" t="s">
        <v>113</v>
      </c>
      <c r="F23" s="17" t="s">
        <v>114</v>
      </c>
    </row>
    <row r="24" spans="3:6" ht="15" customHeight="1" x14ac:dyDescent="0.25">
      <c r="C24" s="17" t="s">
        <v>22</v>
      </c>
      <c r="D24" s="17" t="s">
        <v>23</v>
      </c>
      <c r="E24" s="17" t="s">
        <v>115</v>
      </c>
      <c r="F24" s="17" t="s">
        <v>116</v>
      </c>
    </row>
    <row r="25" spans="3:6" ht="15" customHeight="1" x14ac:dyDescent="0.25">
      <c r="C25" s="17" t="s">
        <v>36</v>
      </c>
      <c r="D25" s="17" t="s">
        <v>37</v>
      </c>
      <c r="E25" s="17" t="s">
        <v>117</v>
      </c>
      <c r="F25" s="17" t="s">
        <v>118</v>
      </c>
    </row>
    <row r="26" spans="3:6" ht="15" customHeight="1" x14ac:dyDescent="0.25">
      <c r="C26" s="17" t="s">
        <v>119</v>
      </c>
      <c r="D26" s="17" t="s">
        <v>120</v>
      </c>
      <c r="E26" s="17" t="s">
        <v>105</v>
      </c>
      <c r="F26" s="17" t="s">
        <v>121</v>
      </c>
    </row>
    <row r="27" spans="3:6" ht="15" customHeight="1" x14ac:dyDescent="0.25">
      <c r="C27" s="17" t="s">
        <v>42</v>
      </c>
      <c r="D27" s="17" t="s">
        <v>43</v>
      </c>
      <c r="E27" s="17" t="s">
        <v>122</v>
      </c>
      <c r="F27" s="17" t="s">
        <v>123</v>
      </c>
    </row>
    <row r="28" spans="3:6" ht="15" customHeight="1" x14ac:dyDescent="0.25">
      <c r="C28" s="17" t="s">
        <v>46</v>
      </c>
      <c r="D28" s="17" t="s">
        <v>47</v>
      </c>
      <c r="E28" s="17" t="s">
        <v>124</v>
      </c>
      <c r="F28" s="17" t="s">
        <v>125</v>
      </c>
    </row>
    <row r="29" spans="3:6" ht="15" customHeight="1" x14ac:dyDescent="0.25">
      <c r="C29" s="17" t="s">
        <v>54</v>
      </c>
      <c r="D29" s="17" t="s">
        <v>55</v>
      </c>
      <c r="E29" s="17" t="s">
        <v>126</v>
      </c>
      <c r="F29" s="17" t="s">
        <v>127</v>
      </c>
    </row>
    <row r="30" spans="3:6" ht="15" customHeight="1" x14ac:dyDescent="0.25">
      <c r="C30" s="17" t="s">
        <v>50</v>
      </c>
      <c r="D30" s="17" t="s">
        <v>51</v>
      </c>
      <c r="E30" s="17" t="s">
        <v>128</v>
      </c>
      <c r="F30" s="17" t="s">
        <v>129</v>
      </c>
    </row>
    <row r="31" spans="3:6" ht="15" customHeight="1" x14ac:dyDescent="0.25">
      <c r="C31" s="17" t="s">
        <v>48</v>
      </c>
      <c r="D31" s="17" t="s">
        <v>49</v>
      </c>
      <c r="E31" s="17" t="s">
        <v>130</v>
      </c>
      <c r="F31" s="17" t="s">
        <v>131</v>
      </c>
    </row>
    <row r="32" spans="3:6" ht="15" customHeight="1" x14ac:dyDescent="0.25">
      <c r="C32" s="17" t="s">
        <v>52</v>
      </c>
      <c r="D32" s="17" t="s">
        <v>53</v>
      </c>
      <c r="E32" s="17" t="s">
        <v>132</v>
      </c>
      <c r="F32" s="17" t="s">
        <v>133</v>
      </c>
    </row>
    <row r="33" spans="3:6" ht="15" customHeight="1" x14ac:dyDescent="0.25">
      <c r="C33" s="17" t="s">
        <v>56</v>
      </c>
      <c r="D33" s="17" t="s">
        <v>57</v>
      </c>
      <c r="E33" s="17" t="s">
        <v>134</v>
      </c>
      <c r="F33" s="17" t="s">
        <v>135</v>
      </c>
    </row>
    <row r="34" spans="3:6" ht="15" customHeight="1" x14ac:dyDescent="0.25">
      <c r="C34" s="17" t="s">
        <v>58</v>
      </c>
      <c r="E34" s="17" t="s">
        <v>136</v>
      </c>
      <c r="F34" s="17" t="s">
        <v>137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3"/>
  <sheetViews>
    <sheetView workbookViewId="0"/>
  </sheetViews>
  <sheetFormatPr defaultRowHeight="15" x14ac:dyDescent="0.25"/>
  <sheetData>
    <row r="1" spans="1:6" x14ac:dyDescent="0.25">
      <c r="A1" s="17" t="s">
        <v>191</v>
      </c>
      <c r="C1" s="17" t="s">
        <v>0</v>
      </c>
      <c r="D1" s="17" t="s">
        <v>0</v>
      </c>
      <c r="E1" s="17" t="s">
        <v>0</v>
      </c>
      <c r="F1" s="17" t="s">
        <v>0</v>
      </c>
    </row>
    <row r="2" spans="1:6" x14ac:dyDescent="0.25">
      <c r="A2" s="17" t="s">
        <v>1</v>
      </c>
      <c r="D2" s="17" t="s">
        <v>2</v>
      </c>
      <c r="E2" s="17" t="s">
        <v>2</v>
      </c>
      <c r="F2" s="17" t="s">
        <v>2</v>
      </c>
    </row>
    <row r="4" spans="1:6" x14ac:dyDescent="0.25">
      <c r="C4" s="17" t="s">
        <v>3</v>
      </c>
      <c r="D4" s="17" t="s">
        <v>178</v>
      </c>
      <c r="E4" s="17" t="s">
        <v>140</v>
      </c>
      <c r="F4" s="17" t="s">
        <v>190</v>
      </c>
    </row>
    <row r="6" spans="1:6" x14ac:dyDescent="0.25">
      <c r="C6" s="17" t="s">
        <v>4</v>
      </c>
      <c r="E6" s="17" t="s">
        <v>5</v>
      </c>
      <c r="F6" s="17" t="s">
        <v>141</v>
      </c>
    </row>
    <row r="8" spans="1:6" x14ac:dyDescent="0.25">
      <c r="C8" s="17" t="s">
        <v>6</v>
      </c>
      <c r="D8" s="17" t="s">
        <v>7</v>
      </c>
      <c r="E8" s="17" t="s">
        <v>194</v>
      </c>
      <c r="F8" s="17" t="s">
        <v>195</v>
      </c>
    </row>
    <row r="9" spans="1:6" x14ac:dyDescent="0.25">
      <c r="C9" s="17" t="s">
        <v>12</v>
      </c>
      <c r="D9" s="17" t="s">
        <v>13</v>
      </c>
      <c r="E9" s="17" t="s">
        <v>105</v>
      </c>
      <c r="F9" s="17" t="s">
        <v>198</v>
      </c>
    </row>
    <row r="10" spans="1:6" x14ac:dyDescent="0.25">
      <c r="C10" s="17" t="s">
        <v>14</v>
      </c>
      <c r="D10" s="17" t="s">
        <v>15</v>
      </c>
      <c r="E10" s="17" t="s">
        <v>175</v>
      </c>
      <c r="F10" s="17" t="s">
        <v>199</v>
      </c>
    </row>
    <row r="11" spans="1:6" x14ac:dyDescent="0.25">
      <c r="C11" s="17" t="s">
        <v>10</v>
      </c>
      <c r="D11" s="17" t="s">
        <v>11</v>
      </c>
      <c r="E11" s="17" t="s">
        <v>183</v>
      </c>
      <c r="F11" s="17" t="s">
        <v>200</v>
      </c>
    </row>
    <row r="12" spans="1:6" x14ac:dyDescent="0.25">
      <c r="C12" s="17" t="s">
        <v>20</v>
      </c>
      <c r="D12" s="17" t="s">
        <v>21</v>
      </c>
      <c r="E12" s="17" t="s">
        <v>184</v>
      </c>
      <c r="F12" s="17" t="s">
        <v>201</v>
      </c>
    </row>
    <row r="13" spans="1:6" x14ac:dyDescent="0.25">
      <c r="C13" s="17" t="s">
        <v>38</v>
      </c>
      <c r="D13" s="17" t="s">
        <v>39</v>
      </c>
      <c r="E13" s="17" t="s">
        <v>185</v>
      </c>
      <c r="F13" s="17" t="s">
        <v>202</v>
      </c>
    </row>
    <row r="14" spans="1:6" x14ac:dyDescent="0.25">
      <c r="C14" s="17" t="s">
        <v>16</v>
      </c>
      <c r="D14" s="17" t="s">
        <v>17</v>
      </c>
      <c r="E14" s="17" t="s">
        <v>203</v>
      </c>
      <c r="F14" s="17" t="s">
        <v>204</v>
      </c>
    </row>
    <row r="15" spans="1:6" x14ac:dyDescent="0.25">
      <c r="C15" s="17" t="s">
        <v>22</v>
      </c>
      <c r="D15" s="17" t="s">
        <v>23</v>
      </c>
      <c r="E15" s="17" t="s">
        <v>186</v>
      </c>
      <c r="F15" s="17" t="s">
        <v>205</v>
      </c>
    </row>
    <row r="16" spans="1:6" x14ac:dyDescent="0.25">
      <c r="C16" s="17" t="s">
        <v>30</v>
      </c>
      <c r="D16" s="17" t="s">
        <v>31</v>
      </c>
      <c r="E16" s="17" t="s">
        <v>187</v>
      </c>
      <c r="F16" s="17" t="s">
        <v>206</v>
      </c>
    </row>
    <row r="17" spans="3:6" x14ac:dyDescent="0.25">
      <c r="C17" s="17" t="s">
        <v>26</v>
      </c>
      <c r="D17" s="17" t="s">
        <v>27</v>
      </c>
      <c r="E17" s="17" t="s">
        <v>188</v>
      </c>
      <c r="F17" s="17" t="s">
        <v>207</v>
      </c>
    </row>
    <row r="18" spans="3:6" x14ac:dyDescent="0.25">
      <c r="C18" s="17" t="s">
        <v>24</v>
      </c>
      <c r="D18" s="17" t="s">
        <v>25</v>
      </c>
      <c r="E18" s="17" t="s">
        <v>175</v>
      </c>
      <c r="F18" s="17" t="s">
        <v>208</v>
      </c>
    </row>
    <row r="19" spans="3:6" x14ac:dyDescent="0.25">
      <c r="C19" s="17" t="s">
        <v>44</v>
      </c>
      <c r="D19" s="17" t="s">
        <v>45</v>
      </c>
      <c r="E19" s="17" t="s">
        <v>183</v>
      </c>
      <c r="F19" s="17" t="s">
        <v>209</v>
      </c>
    </row>
    <row r="20" spans="3:6" x14ac:dyDescent="0.25">
      <c r="C20" s="17" t="s">
        <v>18</v>
      </c>
      <c r="D20" s="17" t="s">
        <v>19</v>
      </c>
      <c r="E20" s="17" t="s">
        <v>210</v>
      </c>
      <c r="F20" s="17" t="s">
        <v>211</v>
      </c>
    </row>
    <row r="21" spans="3:6" x14ac:dyDescent="0.25">
      <c r="C21" s="17" t="s">
        <v>28</v>
      </c>
      <c r="D21" s="17" t="s">
        <v>29</v>
      </c>
      <c r="E21" s="17" t="s">
        <v>185</v>
      </c>
      <c r="F21" s="17" t="s">
        <v>212</v>
      </c>
    </row>
    <row r="22" spans="3:6" x14ac:dyDescent="0.25">
      <c r="C22" s="17" t="s">
        <v>36</v>
      </c>
      <c r="D22" s="17" t="s">
        <v>37</v>
      </c>
      <c r="E22" s="17" t="s">
        <v>170</v>
      </c>
      <c r="F22" s="17" t="s">
        <v>213</v>
      </c>
    </row>
    <row r="23" spans="3:6" x14ac:dyDescent="0.25">
      <c r="C23" s="17" t="s">
        <v>42</v>
      </c>
      <c r="D23" s="17" t="s">
        <v>43</v>
      </c>
      <c r="E23" s="17" t="s">
        <v>173</v>
      </c>
      <c r="F23" s="17" t="s">
        <v>214</v>
      </c>
    </row>
    <row r="24" spans="3:6" x14ac:dyDescent="0.25">
      <c r="C24" s="17" t="s">
        <v>54</v>
      </c>
      <c r="D24" s="17" t="s">
        <v>55</v>
      </c>
      <c r="E24" s="17" t="s">
        <v>189</v>
      </c>
      <c r="F24" s="17" t="s">
        <v>215</v>
      </c>
    </row>
    <row r="25" spans="3:6" x14ac:dyDescent="0.25">
      <c r="C25" s="17" t="s">
        <v>46</v>
      </c>
      <c r="D25" s="17" t="s">
        <v>47</v>
      </c>
      <c r="E25" s="17" t="s">
        <v>172</v>
      </c>
      <c r="F25" s="17" t="s">
        <v>216</v>
      </c>
    </row>
    <row r="26" spans="3:6" x14ac:dyDescent="0.25">
      <c r="C26" s="17" t="s">
        <v>48</v>
      </c>
      <c r="D26" s="17" t="s">
        <v>49</v>
      </c>
      <c r="E26" s="17" t="s">
        <v>117</v>
      </c>
      <c r="F26" s="17" t="s">
        <v>217</v>
      </c>
    </row>
    <row r="27" spans="3:6" x14ac:dyDescent="0.25">
      <c r="C27" s="17" t="s">
        <v>50</v>
      </c>
      <c r="D27" s="17" t="s">
        <v>51</v>
      </c>
      <c r="E27" s="17" t="s">
        <v>169</v>
      </c>
      <c r="F27" s="17" t="s">
        <v>218</v>
      </c>
    </row>
    <row r="28" spans="3:6" x14ac:dyDescent="0.25">
      <c r="C28" s="17" t="s">
        <v>32</v>
      </c>
      <c r="D28" s="17" t="s">
        <v>33</v>
      </c>
      <c r="E28" s="17" t="s">
        <v>193</v>
      </c>
      <c r="F28" s="17" t="s">
        <v>219</v>
      </c>
    </row>
    <row r="29" spans="3:6" x14ac:dyDescent="0.25">
      <c r="C29" s="17" t="s">
        <v>34</v>
      </c>
      <c r="D29" s="17" t="s">
        <v>35</v>
      </c>
      <c r="E29" s="17" t="s">
        <v>171</v>
      </c>
      <c r="F29" s="17" t="s">
        <v>220</v>
      </c>
    </row>
    <row r="30" spans="3:6" x14ac:dyDescent="0.25">
      <c r="C30" s="17" t="s">
        <v>52</v>
      </c>
      <c r="D30" s="17" t="s">
        <v>53</v>
      </c>
      <c r="E30" s="17" t="s">
        <v>169</v>
      </c>
      <c r="F30" s="17" t="s">
        <v>221</v>
      </c>
    </row>
    <row r="31" spans="3:6" x14ac:dyDescent="0.25">
      <c r="C31" s="17" t="s">
        <v>119</v>
      </c>
      <c r="D31" s="17" t="s">
        <v>120</v>
      </c>
      <c r="E31" s="17" t="s">
        <v>169</v>
      </c>
      <c r="F31" s="17" t="s">
        <v>222</v>
      </c>
    </row>
    <row r="32" spans="3:6" x14ac:dyDescent="0.25">
      <c r="C32" s="17" t="s">
        <v>56</v>
      </c>
      <c r="D32" s="17" t="s">
        <v>57</v>
      </c>
      <c r="E32" s="17" t="s">
        <v>117</v>
      </c>
      <c r="F32" s="17" t="s">
        <v>223</v>
      </c>
    </row>
    <row r="33" spans="3:6" x14ac:dyDescent="0.25">
      <c r="C33" s="17" t="s">
        <v>58</v>
      </c>
      <c r="E33" s="17" t="s">
        <v>224</v>
      </c>
      <c r="F33" s="17" t="s">
        <v>225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workbookViewId="0"/>
  </sheetViews>
  <sheetFormatPr defaultRowHeight="15" x14ac:dyDescent="0.25"/>
  <sheetData>
    <row r="1" spans="1:6" x14ac:dyDescent="0.25">
      <c r="A1" s="17" t="s">
        <v>191</v>
      </c>
      <c r="C1" s="17" t="s">
        <v>0</v>
      </c>
      <c r="D1" s="17" t="s">
        <v>0</v>
      </c>
      <c r="E1" s="17" t="s">
        <v>0</v>
      </c>
      <c r="F1" s="17" t="s">
        <v>0</v>
      </c>
    </row>
    <row r="2" spans="1:6" x14ac:dyDescent="0.25">
      <c r="A2" s="17" t="s">
        <v>1</v>
      </c>
      <c r="D2" s="17" t="s">
        <v>2</v>
      </c>
      <c r="E2" s="17" t="s">
        <v>2</v>
      </c>
      <c r="F2" s="17" t="s">
        <v>2</v>
      </c>
    </row>
    <row r="4" spans="1:6" x14ac:dyDescent="0.25">
      <c r="C4" s="17" t="s">
        <v>3</v>
      </c>
      <c r="D4" s="17" t="s">
        <v>178</v>
      </c>
      <c r="E4" s="17" t="s">
        <v>140</v>
      </c>
      <c r="F4" s="17" t="s">
        <v>190</v>
      </c>
    </row>
    <row r="6" spans="1:6" x14ac:dyDescent="0.25">
      <c r="C6" s="17" t="s">
        <v>4</v>
      </c>
      <c r="E6" s="17" t="s">
        <v>5</v>
      </c>
      <c r="F6" s="17" t="s">
        <v>141</v>
      </c>
    </row>
    <row r="8" spans="1:6" x14ac:dyDescent="0.25">
      <c r="C8" s="17" t="s">
        <v>6</v>
      </c>
      <c r="D8" s="17" t="s">
        <v>7</v>
      </c>
      <c r="E8" s="17" t="s">
        <v>194</v>
      </c>
      <c r="F8" s="17" t="s">
        <v>195</v>
      </c>
    </row>
    <row r="9" spans="1:6" x14ac:dyDescent="0.25">
      <c r="C9" s="17" t="s">
        <v>12</v>
      </c>
      <c r="D9" s="17" t="s">
        <v>13</v>
      </c>
      <c r="E9" s="17" t="s">
        <v>105</v>
      </c>
      <c r="F9" s="17" t="s">
        <v>198</v>
      </c>
    </row>
    <row r="10" spans="1:6" x14ac:dyDescent="0.25">
      <c r="C10" s="17" t="s">
        <v>14</v>
      </c>
      <c r="D10" s="17" t="s">
        <v>15</v>
      </c>
      <c r="E10" s="17" t="s">
        <v>175</v>
      </c>
      <c r="F10" s="17" t="s">
        <v>199</v>
      </c>
    </row>
    <row r="11" spans="1:6" x14ac:dyDescent="0.25">
      <c r="C11" s="17" t="s">
        <v>10</v>
      </c>
      <c r="D11" s="17" t="s">
        <v>11</v>
      </c>
      <c r="E11" s="17" t="s">
        <v>183</v>
      </c>
      <c r="F11" s="17" t="s">
        <v>200</v>
      </c>
    </row>
    <row r="12" spans="1:6" x14ac:dyDescent="0.25">
      <c r="C12" s="17" t="s">
        <v>20</v>
      </c>
      <c r="D12" s="17" t="s">
        <v>21</v>
      </c>
      <c r="E12" s="17" t="s">
        <v>184</v>
      </c>
      <c r="F12" s="17" t="s">
        <v>201</v>
      </c>
    </row>
    <row r="13" spans="1:6" x14ac:dyDescent="0.25">
      <c r="C13" s="17" t="s">
        <v>38</v>
      </c>
      <c r="D13" s="17" t="s">
        <v>39</v>
      </c>
      <c r="E13" s="17" t="s">
        <v>185</v>
      </c>
      <c r="F13" s="17" t="s">
        <v>202</v>
      </c>
    </row>
    <row r="14" spans="1:6" x14ac:dyDescent="0.25">
      <c r="C14" s="17" t="s">
        <v>16</v>
      </c>
      <c r="D14" s="17" t="s">
        <v>17</v>
      </c>
      <c r="E14" s="17" t="s">
        <v>203</v>
      </c>
      <c r="F14" s="17" t="s">
        <v>204</v>
      </c>
    </row>
    <row r="15" spans="1:6" x14ac:dyDescent="0.25">
      <c r="C15" s="17" t="s">
        <v>22</v>
      </c>
      <c r="D15" s="17" t="s">
        <v>23</v>
      </c>
      <c r="E15" s="17" t="s">
        <v>186</v>
      </c>
      <c r="F15" s="17" t="s">
        <v>205</v>
      </c>
    </row>
    <row r="16" spans="1:6" x14ac:dyDescent="0.25">
      <c r="C16" s="17" t="s">
        <v>30</v>
      </c>
      <c r="D16" s="17" t="s">
        <v>31</v>
      </c>
      <c r="E16" s="17" t="s">
        <v>187</v>
      </c>
      <c r="F16" s="17" t="s">
        <v>206</v>
      </c>
    </row>
    <row r="17" spans="3:6" x14ac:dyDescent="0.25">
      <c r="C17" s="17" t="s">
        <v>26</v>
      </c>
      <c r="D17" s="17" t="s">
        <v>27</v>
      </c>
      <c r="E17" s="17" t="s">
        <v>188</v>
      </c>
      <c r="F17" s="17" t="s">
        <v>207</v>
      </c>
    </row>
    <row r="18" spans="3:6" x14ac:dyDescent="0.25">
      <c r="C18" s="17" t="s">
        <v>24</v>
      </c>
      <c r="D18" s="17" t="s">
        <v>25</v>
      </c>
      <c r="E18" s="17" t="s">
        <v>175</v>
      </c>
      <c r="F18" s="17" t="s">
        <v>208</v>
      </c>
    </row>
    <row r="19" spans="3:6" x14ac:dyDescent="0.25">
      <c r="C19" s="17" t="s">
        <v>44</v>
      </c>
      <c r="D19" s="17" t="s">
        <v>45</v>
      </c>
      <c r="E19" s="17" t="s">
        <v>183</v>
      </c>
      <c r="F19" s="17" t="s">
        <v>209</v>
      </c>
    </row>
    <row r="20" spans="3:6" x14ac:dyDescent="0.25">
      <c r="C20" s="17" t="s">
        <v>18</v>
      </c>
      <c r="D20" s="17" t="s">
        <v>19</v>
      </c>
      <c r="E20" s="17" t="s">
        <v>210</v>
      </c>
      <c r="F20" s="17" t="s">
        <v>211</v>
      </c>
    </row>
    <row r="21" spans="3:6" x14ac:dyDescent="0.25">
      <c r="C21" s="17" t="s">
        <v>28</v>
      </c>
      <c r="D21" s="17" t="s">
        <v>29</v>
      </c>
      <c r="E21" s="17" t="s">
        <v>185</v>
      </c>
      <c r="F21" s="17" t="s">
        <v>212</v>
      </c>
    </row>
    <row r="22" spans="3:6" x14ac:dyDescent="0.25">
      <c r="C22" s="17" t="s">
        <v>36</v>
      </c>
      <c r="D22" s="17" t="s">
        <v>37</v>
      </c>
      <c r="E22" s="17" t="s">
        <v>170</v>
      </c>
      <c r="F22" s="17" t="s">
        <v>213</v>
      </c>
    </row>
    <row r="23" spans="3:6" x14ac:dyDescent="0.25">
      <c r="C23" s="17" t="s">
        <v>42</v>
      </c>
      <c r="D23" s="17" t="s">
        <v>43</v>
      </c>
      <c r="E23" s="17" t="s">
        <v>173</v>
      </c>
      <c r="F23" s="17" t="s">
        <v>214</v>
      </c>
    </row>
    <row r="24" spans="3:6" x14ac:dyDescent="0.25">
      <c r="C24" s="17" t="s">
        <v>54</v>
      </c>
      <c r="D24" s="17" t="s">
        <v>55</v>
      </c>
      <c r="E24" s="17" t="s">
        <v>189</v>
      </c>
      <c r="F24" s="17" t="s">
        <v>215</v>
      </c>
    </row>
    <row r="25" spans="3:6" x14ac:dyDescent="0.25">
      <c r="C25" s="17" t="s">
        <v>46</v>
      </c>
      <c r="D25" s="17" t="s">
        <v>47</v>
      </c>
      <c r="E25" s="17" t="s">
        <v>172</v>
      </c>
      <c r="F25" s="17" t="s">
        <v>216</v>
      </c>
    </row>
    <row r="26" spans="3:6" x14ac:dyDescent="0.25">
      <c r="C26" s="17" t="s">
        <v>48</v>
      </c>
      <c r="D26" s="17" t="s">
        <v>49</v>
      </c>
      <c r="E26" s="17" t="s">
        <v>117</v>
      </c>
      <c r="F26" s="17" t="s">
        <v>217</v>
      </c>
    </row>
    <row r="27" spans="3:6" x14ac:dyDescent="0.25">
      <c r="C27" s="17" t="s">
        <v>50</v>
      </c>
      <c r="D27" s="17" t="s">
        <v>51</v>
      </c>
      <c r="E27" s="17" t="s">
        <v>169</v>
      </c>
      <c r="F27" s="17" t="s">
        <v>218</v>
      </c>
    </row>
    <row r="28" spans="3:6" x14ac:dyDescent="0.25">
      <c r="C28" s="17" t="s">
        <v>32</v>
      </c>
      <c r="D28" s="17" t="s">
        <v>33</v>
      </c>
      <c r="E28" s="17" t="s">
        <v>193</v>
      </c>
      <c r="F28" s="17" t="s">
        <v>219</v>
      </c>
    </row>
    <row r="29" spans="3:6" x14ac:dyDescent="0.25">
      <c r="C29" s="17" t="s">
        <v>34</v>
      </c>
      <c r="D29" s="17" t="s">
        <v>35</v>
      </c>
      <c r="E29" s="17" t="s">
        <v>171</v>
      </c>
      <c r="F29" s="17" t="s">
        <v>220</v>
      </c>
    </row>
    <row r="30" spans="3:6" x14ac:dyDescent="0.25">
      <c r="C30" s="17" t="s">
        <v>52</v>
      </c>
      <c r="D30" s="17" t="s">
        <v>53</v>
      </c>
      <c r="E30" s="17" t="s">
        <v>169</v>
      </c>
      <c r="F30" s="17" t="s">
        <v>221</v>
      </c>
    </row>
    <row r="31" spans="3:6" x14ac:dyDescent="0.25">
      <c r="C31" s="17" t="s">
        <v>119</v>
      </c>
      <c r="D31" s="17" t="s">
        <v>120</v>
      </c>
      <c r="E31" s="17" t="s">
        <v>169</v>
      </c>
      <c r="F31" s="17" t="s">
        <v>222</v>
      </c>
    </row>
    <row r="32" spans="3:6" x14ac:dyDescent="0.25">
      <c r="C32" s="17" t="s">
        <v>56</v>
      </c>
      <c r="D32" s="17" t="s">
        <v>57</v>
      </c>
      <c r="E32" s="17" t="s">
        <v>117</v>
      </c>
      <c r="F32" s="17" t="s">
        <v>223</v>
      </c>
    </row>
    <row r="33" spans="3:6" x14ac:dyDescent="0.25">
      <c r="C33" s="17" t="s">
        <v>58</v>
      </c>
      <c r="E33" s="17" t="s">
        <v>224</v>
      </c>
      <c r="F33" s="17" t="s">
        <v>225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3"/>
  <sheetViews>
    <sheetView workbookViewId="0"/>
  </sheetViews>
  <sheetFormatPr defaultRowHeight="15" x14ac:dyDescent="0.25"/>
  <sheetData>
    <row r="1" spans="1:18" x14ac:dyDescent="0.25">
      <c r="A1" s="17" t="s">
        <v>192</v>
      </c>
      <c r="C1" s="17" t="s">
        <v>59</v>
      </c>
      <c r="D1" s="17" t="s">
        <v>60</v>
      </c>
      <c r="E1" s="17" t="s">
        <v>61</v>
      </c>
      <c r="F1" s="17" t="s">
        <v>62</v>
      </c>
      <c r="G1" s="17" t="s">
        <v>196</v>
      </c>
    </row>
    <row r="3" spans="1:18" x14ac:dyDescent="0.25">
      <c r="D3" s="17" t="s">
        <v>63</v>
      </c>
      <c r="E3" s="17" t="s">
        <v>64</v>
      </c>
    </row>
    <row r="4" spans="1:18" x14ac:dyDescent="0.25">
      <c r="D4" s="17" t="s">
        <v>65</v>
      </c>
    </row>
    <row r="5" spans="1:18" x14ac:dyDescent="0.25">
      <c r="A5" s="17" t="s">
        <v>1</v>
      </c>
      <c r="D5" s="17" t="s">
        <v>66</v>
      </c>
      <c r="E5" s="17" t="s">
        <v>67</v>
      </c>
    </row>
    <row r="6" spans="1:18" x14ac:dyDescent="0.25">
      <c r="A6" s="17" t="s">
        <v>68</v>
      </c>
      <c r="C6" s="17" t="s">
        <v>69</v>
      </c>
      <c r="D6" s="17" t="s">
        <v>69</v>
      </c>
      <c r="E6" s="17" t="s">
        <v>429</v>
      </c>
      <c r="F6" s="17" t="s">
        <v>142</v>
      </c>
      <c r="G6" s="17" t="s">
        <v>197</v>
      </c>
    </row>
    <row r="7" spans="1:18" x14ac:dyDescent="0.25">
      <c r="A7" s="17" t="s">
        <v>68</v>
      </c>
      <c r="C7" s="17" t="s">
        <v>70</v>
      </c>
      <c r="D7" s="17" t="s">
        <v>6</v>
      </c>
      <c r="E7" s="17" t="s">
        <v>226</v>
      </c>
      <c r="F7" s="17" t="s">
        <v>143</v>
      </c>
    </row>
    <row r="8" spans="1:18" x14ac:dyDescent="0.25">
      <c r="A8" s="17" t="s">
        <v>68</v>
      </c>
      <c r="C8" s="17" t="s">
        <v>71</v>
      </c>
      <c r="E8" s="17" t="s">
        <v>427</v>
      </c>
    </row>
    <row r="10" spans="1:18" x14ac:dyDescent="0.25">
      <c r="A10" s="17" t="s">
        <v>1</v>
      </c>
      <c r="E10" s="17" t="s">
        <v>72</v>
      </c>
      <c r="F10" s="17" t="s">
        <v>144</v>
      </c>
      <c r="G10" s="17" t="s">
        <v>179</v>
      </c>
      <c r="H10" s="17" t="s">
        <v>180</v>
      </c>
    </row>
    <row r="11" spans="1:18" x14ac:dyDescent="0.25">
      <c r="A11" s="17" t="s">
        <v>1</v>
      </c>
      <c r="E11" s="17" t="s">
        <v>73</v>
      </c>
      <c r="F11" s="17" t="s">
        <v>6</v>
      </c>
      <c r="G11" s="17" t="s">
        <v>174</v>
      </c>
      <c r="H11" s="17" t="s">
        <v>69</v>
      </c>
      <c r="I11" s="17" t="s">
        <v>74</v>
      </c>
      <c r="J11" s="17" t="s">
        <v>75</v>
      </c>
      <c r="K11" s="17" t="s">
        <v>76</v>
      </c>
      <c r="L11" s="17" t="s">
        <v>77</v>
      </c>
      <c r="M11" s="17" t="s">
        <v>78</v>
      </c>
      <c r="N11" s="17" t="s">
        <v>7</v>
      </c>
      <c r="O11" s="17" t="s">
        <v>79</v>
      </c>
      <c r="P11" s="17" t="s">
        <v>80</v>
      </c>
      <c r="Q11" s="17" t="s">
        <v>81</v>
      </c>
      <c r="R11" s="17" t="s">
        <v>82</v>
      </c>
    </row>
    <row r="12" spans="1:18" x14ac:dyDescent="0.25">
      <c r="A12" s="17" t="s">
        <v>1</v>
      </c>
      <c r="E12" s="17" t="s">
        <v>83</v>
      </c>
      <c r="F12" s="17" t="s">
        <v>6</v>
      </c>
      <c r="G12" s="17" t="s">
        <v>174</v>
      </c>
      <c r="H12" s="17" t="s">
        <v>69</v>
      </c>
      <c r="I12" s="17" t="s">
        <v>74</v>
      </c>
      <c r="J12" s="17" t="s">
        <v>145</v>
      </c>
      <c r="K12" s="17" t="s">
        <v>146</v>
      </c>
      <c r="L12" s="17" t="s">
        <v>147</v>
      </c>
      <c r="M12" s="17" t="s">
        <v>148</v>
      </c>
      <c r="N12" s="17" t="s">
        <v>149</v>
      </c>
      <c r="O12" s="17" t="s">
        <v>150</v>
      </c>
      <c r="P12" s="17" t="s">
        <v>151</v>
      </c>
      <c r="Q12" s="17" t="s">
        <v>152</v>
      </c>
      <c r="R12" s="17" t="s">
        <v>153</v>
      </c>
    </row>
    <row r="13" spans="1:18" x14ac:dyDescent="0.25">
      <c r="E13" s="17" t="s">
        <v>181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3"/>
  <sheetViews>
    <sheetView workbookViewId="0"/>
  </sheetViews>
  <sheetFormatPr defaultRowHeight="15" x14ac:dyDescent="0.25"/>
  <sheetData>
    <row r="1" spans="1:18" x14ac:dyDescent="0.25">
      <c r="A1" s="17" t="s">
        <v>192</v>
      </c>
      <c r="C1" s="17" t="s">
        <v>59</v>
      </c>
      <c r="D1" s="17" t="s">
        <v>60</v>
      </c>
      <c r="E1" s="17" t="s">
        <v>61</v>
      </c>
      <c r="F1" s="17" t="s">
        <v>62</v>
      </c>
      <c r="G1" s="17" t="s">
        <v>196</v>
      </c>
    </row>
    <row r="3" spans="1:18" x14ac:dyDescent="0.25">
      <c r="D3" s="17" t="s">
        <v>63</v>
      </c>
      <c r="E3" s="17" t="s">
        <v>64</v>
      </c>
    </row>
    <row r="4" spans="1:18" x14ac:dyDescent="0.25">
      <c r="D4" s="17" t="s">
        <v>65</v>
      </c>
    </row>
    <row r="5" spans="1:18" x14ac:dyDescent="0.25">
      <c r="A5" s="17" t="s">
        <v>1</v>
      </c>
      <c r="D5" s="17" t="s">
        <v>66</v>
      </c>
      <c r="E5" s="17" t="s">
        <v>67</v>
      </c>
    </row>
    <row r="6" spans="1:18" x14ac:dyDescent="0.25">
      <c r="A6" s="17" t="s">
        <v>68</v>
      </c>
      <c r="C6" s="17" t="s">
        <v>69</v>
      </c>
      <c r="D6" s="17" t="s">
        <v>69</v>
      </c>
      <c r="E6" s="17" t="s">
        <v>429</v>
      </c>
      <c r="F6" s="17" t="s">
        <v>142</v>
      </c>
      <c r="G6" s="17" t="s">
        <v>197</v>
      </c>
    </row>
    <row r="7" spans="1:18" x14ac:dyDescent="0.25">
      <c r="A7" s="17" t="s">
        <v>68</v>
      </c>
      <c r="C7" s="17" t="s">
        <v>70</v>
      </c>
      <c r="D7" s="17" t="s">
        <v>6</v>
      </c>
      <c r="E7" s="17" t="s">
        <v>226</v>
      </c>
      <c r="F7" s="17" t="s">
        <v>143</v>
      </c>
    </row>
    <row r="8" spans="1:18" x14ac:dyDescent="0.25">
      <c r="A8" s="17" t="s">
        <v>68</v>
      </c>
      <c r="C8" s="17" t="s">
        <v>71</v>
      </c>
      <c r="E8" s="17" t="s">
        <v>427</v>
      </c>
    </row>
    <row r="10" spans="1:18" x14ac:dyDescent="0.25">
      <c r="A10" s="17" t="s">
        <v>1</v>
      </c>
      <c r="E10" s="17" t="s">
        <v>72</v>
      </c>
      <c r="F10" s="17" t="s">
        <v>144</v>
      </c>
      <c r="G10" s="17" t="s">
        <v>179</v>
      </c>
      <c r="H10" s="17" t="s">
        <v>180</v>
      </c>
    </row>
    <row r="11" spans="1:18" x14ac:dyDescent="0.25">
      <c r="A11" s="17" t="s">
        <v>1</v>
      </c>
      <c r="E11" s="17" t="s">
        <v>73</v>
      </c>
      <c r="F11" s="17" t="s">
        <v>6</v>
      </c>
      <c r="G11" s="17" t="s">
        <v>174</v>
      </c>
      <c r="H11" s="17" t="s">
        <v>69</v>
      </c>
      <c r="I11" s="17" t="s">
        <v>74</v>
      </c>
      <c r="J11" s="17" t="s">
        <v>75</v>
      </c>
      <c r="K11" s="17" t="s">
        <v>76</v>
      </c>
      <c r="L11" s="17" t="s">
        <v>77</v>
      </c>
      <c r="M11" s="17" t="s">
        <v>78</v>
      </c>
      <c r="N11" s="17" t="s">
        <v>7</v>
      </c>
      <c r="O11" s="17" t="s">
        <v>79</v>
      </c>
      <c r="P11" s="17" t="s">
        <v>80</v>
      </c>
      <c r="Q11" s="17" t="s">
        <v>81</v>
      </c>
      <c r="R11" s="17" t="s">
        <v>82</v>
      </c>
    </row>
    <row r="12" spans="1:18" x14ac:dyDescent="0.25">
      <c r="A12" s="17" t="s">
        <v>1</v>
      </c>
      <c r="E12" s="17" t="s">
        <v>83</v>
      </c>
      <c r="F12" s="17" t="s">
        <v>6</v>
      </c>
      <c r="G12" s="17" t="s">
        <v>174</v>
      </c>
      <c r="H12" s="17" t="s">
        <v>69</v>
      </c>
      <c r="I12" s="17" t="s">
        <v>74</v>
      </c>
      <c r="J12" s="17" t="s">
        <v>145</v>
      </c>
      <c r="K12" s="17" t="s">
        <v>146</v>
      </c>
      <c r="L12" s="17" t="s">
        <v>147</v>
      </c>
      <c r="M12" s="17" t="s">
        <v>148</v>
      </c>
      <c r="N12" s="17" t="s">
        <v>149</v>
      </c>
      <c r="O12" s="17" t="s">
        <v>150</v>
      </c>
      <c r="P12" s="17" t="s">
        <v>151</v>
      </c>
      <c r="Q12" s="17" t="s">
        <v>152</v>
      </c>
      <c r="R12" s="17" t="s">
        <v>153</v>
      </c>
    </row>
    <row r="13" spans="1:18" x14ac:dyDescent="0.25">
      <c r="E13" s="17" t="s">
        <v>181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BAA1A-6537-40B0-8F61-C5F6198F5C8F}">
  <dimension ref="A1:F69"/>
  <sheetViews>
    <sheetView workbookViewId="0"/>
  </sheetViews>
  <sheetFormatPr defaultRowHeight="15" x14ac:dyDescent="0.25"/>
  <sheetData>
    <row r="1" spans="1:6" x14ac:dyDescent="0.25">
      <c r="A1" s="17" t="s">
        <v>490</v>
      </c>
      <c r="C1" s="17" t="s">
        <v>0</v>
      </c>
      <c r="D1" s="17" t="s">
        <v>0</v>
      </c>
      <c r="E1" s="17" t="s">
        <v>0</v>
      </c>
      <c r="F1" s="17" t="s">
        <v>0</v>
      </c>
    </row>
    <row r="2" spans="1:6" x14ac:dyDescent="0.25">
      <c r="A2" s="17" t="s">
        <v>1</v>
      </c>
      <c r="D2" s="17" t="s">
        <v>2</v>
      </c>
      <c r="E2" s="17" t="s">
        <v>2</v>
      </c>
      <c r="F2" s="17" t="s">
        <v>2</v>
      </c>
    </row>
    <row r="4" spans="1:6" x14ac:dyDescent="0.25">
      <c r="C4" s="17" t="s">
        <v>3</v>
      </c>
      <c r="D4" s="17" t="s">
        <v>178</v>
      </c>
      <c r="E4" s="17" t="s">
        <v>140</v>
      </c>
      <c r="F4" s="17" t="s">
        <v>190</v>
      </c>
    </row>
    <row r="6" spans="1:6" x14ac:dyDescent="0.25">
      <c r="C6" s="17" t="s">
        <v>4</v>
      </c>
      <c r="E6" s="17" t="s">
        <v>5</v>
      </c>
      <c r="F6" s="17" t="s">
        <v>141</v>
      </c>
    </row>
    <row r="8" spans="1:6" x14ac:dyDescent="0.25">
      <c r="C8" s="17" t="s">
        <v>6</v>
      </c>
      <c r="D8" s="17" t="s">
        <v>7</v>
      </c>
      <c r="E8" s="17" t="s">
        <v>194</v>
      </c>
      <c r="F8" s="17" t="s">
        <v>195</v>
      </c>
    </row>
    <row r="9" spans="1:6" x14ac:dyDescent="0.25">
      <c r="C9" s="17" t="s">
        <v>229</v>
      </c>
      <c r="D9" s="17" t="s">
        <v>230</v>
      </c>
      <c r="E9" s="17" t="s">
        <v>431</v>
      </c>
      <c r="F9" s="17" t="s">
        <v>432</v>
      </c>
    </row>
    <row r="10" spans="1:6" x14ac:dyDescent="0.25">
      <c r="C10" s="17" t="s">
        <v>274</v>
      </c>
      <c r="D10" s="17" t="s">
        <v>275</v>
      </c>
      <c r="E10" s="17" t="s">
        <v>433</v>
      </c>
      <c r="F10" s="17" t="s">
        <v>434</v>
      </c>
    </row>
    <row r="11" spans="1:6" x14ac:dyDescent="0.25">
      <c r="C11" s="17" t="s">
        <v>232</v>
      </c>
      <c r="D11" s="17" t="s">
        <v>233</v>
      </c>
      <c r="E11" s="17" t="s">
        <v>435</v>
      </c>
      <c r="F11" s="17" t="s">
        <v>436</v>
      </c>
    </row>
    <row r="12" spans="1:6" x14ac:dyDescent="0.25">
      <c r="C12" s="17" t="s">
        <v>262</v>
      </c>
      <c r="D12" s="17" t="s">
        <v>263</v>
      </c>
      <c r="E12" s="17" t="s">
        <v>437</v>
      </c>
      <c r="F12" s="17" t="s">
        <v>438</v>
      </c>
    </row>
    <row r="13" spans="1:6" x14ac:dyDescent="0.25">
      <c r="C13" s="17" t="s">
        <v>246</v>
      </c>
      <c r="D13" s="17" t="s">
        <v>247</v>
      </c>
      <c r="E13" s="17" t="s">
        <v>439</v>
      </c>
      <c r="F13" s="17" t="s">
        <v>364</v>
      </c>
    </row>
    <row r="14" spans="1:6" x14ac:dyDescent="0.25">
      <c r="C14" s="17" t="s">
        <v>242</v>
      </c>
      <c r="D14" s="17" t="s">
        <v>243</v>
      </c>
      <c r="E14" s="17" t="s">
        <v>378</v>
      </c>
      <c r="F14" s="17" t="s">
        <v>357</v>
      </c>
    </row>
    <row r="15" spans="1:6" x14ac:dyDescent="0.25">
      <c r="C15" s="17" t="s">
        <v>288</v>
      </c>
      <c r="D15" s="17" t="s">
        <v>289</v>
      </c>
      <c r="E15" s="17" t="s">
        <v>440</v>
      </c>
      <c r="F15" s="17" t="s">
        <v>386</v>
      </c>
    </row>
    <row r="16" spans="1:6" x14ac:dyDescent="0.25">
      <c r="C16" s="17" t="s">
        <v>294</v>
      </c>
      <c r="D16" s="17" t="s">
        <v>295</v>
      </c>
      <c r="E16" s="17" t="s">
        <v>440</v>
      </c>
      <c r="F16" s="17" t="s">
        <v>389</v>
      </c>
    </row>
    <row r="17" spans="3:6" x14ac:dyDescent="0.25">
      <c r="C17" s="17" t="s">
        <v>328</v>
      </c>
      <c r="D17" s="17" t="s">
        <v>329</v>
      </c>
      <c r="E17" s="17" t="s">
        <v>440</v>
      </c>
      <c r="F17" s="17" t="s">
        <v>406</v>
      </c>
    </row>
    <row r="18" spans="3:6" x14ac:dyDescent="0.25">
      <c r="C18" s="17" t="s">
        <v>240</v>
      </c>
      <c r="D18" s="17" t="s">
        <v>241</v>
      </c>
      <c r="E18" s="17" t="s">
        <v>378</v>
      </c>
      <c r="F18" s="17" t="s">
        <v>355</v>
      </c>
    </row>
    <row r="19" spans="3:6" x14ac:dyDescent="0.25">
      <c r="C19" s="17" t="s">
        <v>330</v>
      </c>
      <c r="D19" s="17" t="s">
        <v>331</v>
      </c>
      <c r="E19" s="17" t="s">
        <v>441</v>
      </c>
      <c r="F19" s="17" t="s">
        <v>442</v>
      </c>
    </row>
    <row r="20" spans="3:6" x14ac:dyDescent="0.25">
      <c r="C20" s="17" t="s">
        <v>250</v>
      </c>
      <c r="D20" s="17" t="s">
        <v>251</v>
      </c>
      <c r="E20" s="17" t="s">
        <v>443</v>
      </c>
      <c r="F20" s="17" t="s">
        <v>444</v>
      </c>
    </row>
    <row r="21" spans="3:6" x14ac:dyDescent="0.25">
      <c r="C21" s="17" t="s">
        <v>322</v>
      </c>
      <c r="D21" s="17" t="s">
        <v>323</v>
      </c>
      <c r="E21" s="17" t="s">
        <v>440</v>
      </c>
      <c r="F21" s="17" t="s">
        <v>402</v>
      </c>
    </row>
    <row r="22" spans="3:6" x14ac:dyDescent="0.25">
      <c r="C22" s="17" t="s">
        <v>280</v>
      </c>
      <c r="D22" s="17" t="s">
        <v>281</v>
      </c>
      <c r="E22" s="17" t="s">
        <v>445</v>
      </c>
      <c r="F22" s="17" t="s">
        <v>446</v>
      </c>
    </row>
    <row r="23" spans="3:6" x14ac:dyDescent="0.25">
      <c r="C23" s="17" t="s">
        <v>238</v>
      </c>
      <c r="D23" s="17" t="s">
        <v>239</v>
      </c>
      <c r="E23" s="17" t="s">
        <v>431</v>
      </c>
      <c r="F23" s="17" t="s">
        <v>447</v>
      </c>
    </row>
    <row r="24" spans="3:6" x14ac:dyDescent="0.25">
      <c r="C24" s="17" t="s">
        <v>268</v>
      </c>
      <c r="D24" s="17" t="s">
        <v>269</v>
      </c>
      <c r="E24" s="17" t="s">
        <v>431</v>
      </c>
      <c r="F24" s="17" t="s">
        <v>448</v>
      </c>
    </row>
    <row r="25" spans="3:6" x14ac:dyDescent="0.25">
      <c r="C25" s="17" t="s">
        <v>244</v>
      </c>
      <c r="D25" s="17" t="s">
        <v>245</v>
      </c>
      <c r="E25" s="17" t="s">
        <v>439</v>
      </c>
      <c r="F25" s="17" t="s">
        <v>359</v>
      </c>
    </row>
    <row r="26" spans="3:6" x14ac:dyDescent="0.25">
      <c r="C26" s="17" t="s">
        <v>264</v>
      </c>
      <c r="D26" s="17" t="s">
        <v>265</v>
      </c>
      <c r="E26" s="17" t="s">
        <v>428</v>
      </c>
      <c r="F26" s="17" t="s">
        <v>449</v>
      </c>
    </row>
    <row r="27" spans="3:6" x14ac:dyDescent="0.25">
      <c r="C27" s="17" t="s">
        <v>320</v>
      </c>
      <c r="D27" s="17" t="s">
        <v>321</v>
      </c>
      <c r="E27" s="17" t="s">
        <v>440</v>
      </c>
      <c r="F27" s="17" t="s">
        <v>401</v>
      </c>
    </row>
    <row r="28" spans="3:6" x14ac:dyDescent="0.25">
      <c r="C28" s="17" t="s">
        <v>284</v>
      </c>
      <c r="D28" s="17" t="s">
        <v>285</v>
      </c>
      <c r="E28" s="17" t="s">
        <v>439</v>
      </c>
      <c r="F28" s="17" t="s">
        <v>385</v>
      </c>
    </row>
    <row r="29" spans="3:6" x14ac:dyDescent="0.25">
      <c r="C29" s="17" t="s">
        <v>318</v>
      </c>
      <c r="D29" s="17" t="s">
        <v>319</v>
      </c>
      <c r="E29" s="17" t="s">
        <v>450</v>
      </c>
      <c r="F29" s="17" t="s">
        <v>400</v>
      </c>
    </row>
    <row r="30" spans="3:6" x14ac:dyDescent="0.25">
      <c r="C30" s="17" t="s">
        <v>282</v>
      </c>
      <c r="D30" s="17" t="s">
        <v>283</v>
      </c>
      <c r="E30" s="17" t="s">
        <v>450</v>
      </c>
      <c r="F30" s="17" t="s">
        <v>451</v>
      </c>
    </row>
    <row r="31" spans="3:6" x14ac:dyDescent="0.25">
      <c r="C31" s="17" t="s">
        <v>336</v>
      </c>
      <c r="D31" s="17" t="s">
        <v>337</v>
      </c>
      <c r="E31" s="17" t="s">
        <v>445</v>
      </c>
      <c r="F31" s="17" t="s">
        <v>452</v>
      </c>
    </row>
    <row r="32" spans="3:6" x14ac:dyDescent="0.25">
      <c r="C32" s="17" t="s">
        <v>324</v>
      </c>
      <c r="D32" s="17" t="s">
        <v>325</v>
      </c>
      <c r="E32" s="17" t="s">
        <v>453</v>
      </c>
      <c r="F32" s="17" t="s">
        <v>454</v>
      </c>
    </row>
    <row r="33" spans="3:6" x14ac:dyDescent="0.25">
      <c r="C33" s="17" t="s">
        <v>258</v>
      </c>
      <c r="D33" s="17" t="s">
        <v>259</v>
      </c>
      <c r="E33" s="17" t="s">
        <v>455</v>
      </c>
      <c r="F33" s="17" t="s">
        <v>456</v>
      </c>
    </row>
    <row r="34" spans="3:6" x14ac:dyDescent="0.25">
      <c r="C34" s="17" t="s">
        <v>348</v>
      </c>
      <c r="D34" s="17" t="s">
        <v>349</v>
      </c>
      <c r="E34" s="17" t="s">
        <v>440</v>
      </c>
      <c r="F34" s="17" t="s">
        <v>457</v>
      </c>
    </row>
    <row r="35" spans="3:6" x14ac:dyDescent="0.25">
      <c r="C35" s="17" t="s">
        <v>292</v>
      </c>
      <c r="D35" s="17" t="s">
        <v>293</v>
      </c>
      <c r="E35" s="17" t="s">
        <v>458</v>
      </c>
      <c r="F35" s="17" t="s">
        <v>388</v>
      </c>
    </row>
    <row r="36" spans="3:6" x14ac:dyDescent="0.25">
      <c r="C36" s="17" t="s">
        <v>338</v>
      </c>
      <c r="D36" s="17" t="s">
        <v>339</v>
      </c>
      <c r="E36" s="17" t="s">
        <v>450</v>
      </c>
      <c r="F36" s="17" t="s">
        <v>459</v>
      </c>
    </row>
    <row r="37" spans="3:6" x14ac:dyDescent="0.25">
      <c r="C37" s="17" t="s">
        <v>342</v>
      </c>
      <c r="D37" s="17" t="s">
        <v>343</v>
      </c>
      <c r="E37" s="17" t="s">
        <v>439</v>
      </c>
      <c r="F37" s="17" t="s">
        <v>419</v>
      </c>
    </row>
    <row r="38" spans="3:6" x14ac:dyDescent="0.25">
      <c r="C38" s="17" t="s">
        <v>290</v>
      </c>
      <c r="D38" s="17" t="s">
        <v>291</v>
      </c>
      <c r="E38" s="17" t="s">
        <v>378</v>
      </c>
      <c r="F38" s="17" t="s">
        <v>387</v>
      </c>
    </row>
    <row r="39" spans="3:6" x14ac:dyDescent="0.25">
      <c r="C39" s="17" t="s">
        <v>298</v>
      </c>
      <c r="D39" s="17" t="s">
        <v>299</v>
      </c>
      <c r="E39" s="17" t="s">
        <v>440</v>
      </c>
      <c r="F39" s="17" t="s">
        <v>391</v>
      </c>
    </row>
    <row r="40" spans="3:6" x14ac:dyDescent="0.25">
      <c r="C40" s="17" t="s">
        <v>340</v>
      </c>
      <c r="D40" s="17" t="s">
        <v>341</v>
      </c>
      <c r="E40" s="17" t="s">
        <v>439</v>
      </c>
      <c r="F40" s="17" t="s">
        <v>417</v>
      </c>
    </row>
    <row r="41" spans="3:6" x14ac:dyDescent="0.25">
      <c r="C41" s="17" t="s">
        <v>260</v>
      </c>
      <c r="D41" s="17" t="s">
        <v>261</v>
      </c>
      <c r="E41" s="17" t="s">
        <v>440</v>
      </c>
      <c r="F41" s="17" t="s">
        <v>460</v>
      </c>
    </row>
    <row r="42" spans="3:6" x14ac:dyDescent="0.25">
      <c r="C42" s="17" t="s">
        <v>346</v>
      </c>
      <c r="D42" s="17" t="s">
        <v>347</v>
      </c>
      <c r="E42" s="17" t="s">
        <v>461</v>
      </c>
      <c r="F42" s="17" t="s">
        <v>462</v>
      </c>
    </row>
    <row r="43" spans="3:6" x14ac:dyDescent="0.25">
      <c r="C43" s="17" t="s">
        <v>252</v>
      </c>
      <c r="D43" s="17" t="s">
        <v>253</v>
      </c>
      <c r="E43" s="17" t="s">
        <v>431</v>
      </c>
      <c r="F43" s="17" t="s">
        <v>463</v>
      </c>
    </row>
    <row r="44" spans="3:6" x14ac:dyDescent="0.25">
      <c r="C44" s="17" t="s">
        <v>302</v>
      </c>
      <c r="D44" s="17" t="s">
        <v>303</v>
      </c>
      <c r="E44" s="17" t="s">
        <v>464</v>
      </c>
      <c r="F44" s="17" t="s">
        <v>465</v>
      </c>
    </row>
    <row r="45" spans="3:6" x14ac:dyDescent="0.25">
      <c r="C45" s="17" t="s">
        <v>254</v>
      </c>
      <c r="D45" s="17" t="s">
        <v>255</v>
      </c>
      <c r="E45" s="17" t="s">
        <v>466</v>
      </c>
      <c r="F45" s="17" t="s">
        <v>467</v>
      </c>
    </row>
    <row r="46" spans="3:6" x14ac:dyDescent="0.25">
      <c r="C46" s="17" t="s">
        <v>272</v>
      </c>
      <c r="D46" s="17" t="s">
        <v>273</v>
      </c>
      <c r="E46" s="17" t="s">
        <v>468</v>
      </c>
      <c r="F46" s="17" t="s">
        <v>469</v>
      </c>
    </row>
    <row r="47" spans="3:6" x14ac:dyDescent="0.25">
      <c r="C47" s="17" t="s">
        <v>326</v>
      </c>
      <c r="D47" s="17" t="s">
        <v>327</v>
      </c>
      <c r="E47" s="17" t="s">
        <v>450</v>
      </c>
      <c r="F47" s="17" t="s">
        <v>470</v>
      </c>
    </row>
    <row r="48" spans="3:6" x14ac:dyDescent="0.25">
      <c r="C48" s="17" t="s">
        <v>276</v>
      </c>
      <c r="D48" s="17" t="s">
        <v>277</v>
      </c>
      <c r="E48" s="17" t="s">
        <v>124</v>
      </c>
      <c r="F48" s="17" t="s">
        <v>471</v>
      </c>
    </row>
    <row r="49" spans="3:6" x14ac:dyDescent="0.25">
      <c r="C49" s="17" t="s">
        <v>270</v>
      </c>
      <c r="D49" s="17" t="s">
        <v>271</v>
      </c>
      <c r="E49" s="17" t="s">
        <v>472</v>
      </c>
      <c r="F49" s="17" t="s">
        <v>473</v>
      </c>
    </row>
    <row r="50" spans="3:6" x14ac:dyDescent="0.25">
      <c r="C50" s="17" t="s">
        <v>344</v>
      </c>
      <c r="D50" s="17" t="s">
        <v>345</v>
      </c>
      <c r="E50" s="17" t="s">
        <v>439</v>
      </c>
      <c r="F50" s="17" t="s">
        <v>422</v>
      </c>
    </row>
    <row r="51" spans="3:6" x14ac:dyDescent="0.25">
      <c r="C51" s="17" t="s">
        <v>248</v>
      </c>
      <c r="D51" s="17" t="s">
        <v>249</v>
      </c>
      <c r="E51" s="17" t="s">
        <v>378</v>
      </c>
      <c r="F51" s="17" t="s">
        <v>366</v>
      </c>
    </row>
    <row r="52" spans="3:6" x14ac:dyDescent="0.25">
      <c r="C52" s="17" t="s">
        <v>236</v>
      </c>
      <c r="D52" s="17" t="s">
        <v>237</v>
      </c>
      <c r="E52" s="17" t="s">
        <v>474</v>
      </c>
      <c r="F52" s="17" t="s">
        <v>475</v>
      </c>
    </row>
    <row r="53" spans="3:6" x14ac:dyDescent="0.25">
      <c r="C53" s="17" t="s">
        <v>310</v>
      </c>
      <c r="D53" s="17" t="s">
        <v>311</v>
      </c>
      <c r="E53" s="17" t="s">
        <v>450</v>
      </c>
      <c r="F53" s="17" t="s">
        <v>476</v>
      </c>
    </row>
    <row r="54" spans="3:6" x14ac:dyDescent="0.25">
      <c r="C54" s="17" t="s">
        <v>304</v>
      </c>
      <c r="D54" s="17" t="s">
        <v>305</v>
      </c>
      <c r="E54" s="17" t="s">
        <v>439</v>
      </c>
      <c r="F54" s="17" t="s">
        <v>394</v>
      </c>
    </row>
    <row r="55" spans="3:6" x14ac:dyDescent="0.25">
      <c r="C55" s="17" t="s">
        <v>256</v>
      </c>
      <c r="D55" s="17" t="s">
        <v>257</v>
      </c>
      <c r="E55" s="17" t="s">
        <v>477</v>
      </c>
      <c r="F55" s="17" t="s">
        <v>478</v>
      </c>
    </row>
    <row r="56" spans="3:6" x14ac:dyDescent="0.25">
      <c r="C56" s="17" t="s">
        <v>266</v>
      </c>
      <c r="D56" s="17" t="s">
        <v>267</v>
      </c>
      <c r="E56" s="17" t="s">
        <v>450</v>
      </c>
      <c r="F56" s="17" t="s">
        <v>479</v>
      </c>
    </row>
    <row r="57" spans="3:6" x14ac:dyDescent="0.25">
      <c r="C57" s="17" t="s">
        <v>278</v>
      </c>
      <c r="D57" s="17" t="s">
        <v>279</v>
      </c>
      <c r="E57" s="17" t="s">
        <v>480</v>
      </c>
      <c r="F57" s="17" t="s">
        <v>481</v>
      </c>
    </row>
    <row r="58" spans="3:6" x14ac:dyDescent="0.25">
      <c r="C58" s="17" t="s">
        <v>300</v>
      </c>
      <c r="D58" s="17" t="s">
        <v>301</v>
      </c>
      <c r="E58" s="17" t="s">
        <v>439</v>
      </c>
      <c r="F58" s="17" t="s">
        <v>392</v>
      </c>
    </row>
    <row r="59" spans="3:6" x14ac:dyDescent="0.25">
      <c r="C59" s="17" t="s">
        <v>314</v>
      </c>
      <c r="D59" s="17" t="s">
        <v>315</v>
      </c>
      <c r="E59" s="17" t="s">
        <v>482</v>
      </c>
      <c r="F59" s="17" t="s">
        <v>483</v>
      </c>
    </row>
    <row r="60" spans="3:6" x14ac:dyDescent="0.25">
      <c r="C60" s="17" t="s">
        <v>308</v>
      </c>
      <c r="D60" s="17" t="s">
        <v>309</v>
      </c>
      <c r="E60" s="17" t="s">
        <v>431</v>
      </c>
      <c r="F60" s="17" t="s">
        <v>484</v>
      </c>
    </row>
    <row r="61" spans="3:6" x14ac:dyDescent="0.25">
      <c r="C61" s="17" t="s">
        <v>316</v>
      </c>
      <c r="D61" s="17" t="s">
        <v>317</v>
      </c>
      <c r="E61" s="17" t="s">
        <v>113</v>
      </c>
      <c r="F61" s="17" t="s">
        <v>485</v>
      </c>
    </row>
    <row r="62" spans="3:6" x14ac:dyDescent="0.25">
      <c r="C62" s="17" t="s">
        <v>312</v>
      </c>
      <c r="D62" s="17" t="s">
        <v>313</v>
      </c>
      <c r="E62" s="17" t="s">
        <v>486</v>
      </c>
      <c r="F62" s="17" t="s">
        <v>487</v>
      </c>
    </row>
    <row r="63" spans="3:6" x14ac:dyDescent="0.25">
      <c r="C63" s="17" t="s">
        <v>296</v>
      </c>
      <c r="D63" s="17" t="s">
        <v>297</v>
      </c>
      <c r="E63" s="17" t="s">
        <v>439</v>
      </c>
      <c r="F63" s="17" t="s">
        <v>390</v>
      </c>
    </row>
    <row r="64" spans="3:6" x14ac:dyDescent="0.25">
      <c r="C64" s="17" t="s">
        <v>227</v>
      </c>
      <c r="D64" s="17" t="s">
        <v>228</v>
      </c>
      <c r="E64" s="17" t="s">
        <v>353</v>
      </c>
      <c r="F64" s="17" t="s">
        <v>352</v>
      </c>
    </row>
    <row r="65" spans="3:6" x14ac:dyDescent="0.25">
      <c r="C65" s="17" t="s">
        <v>306</v>
      </c>
      <c r="D65" s="17" t="s">
        <v>307</v>
      </c>
      <c r="E65" s="17" t="s">
        <v>171</v>
      </c>
      <c r="F65" s="17" t="s">
        <v>396</v>
      </c>
    </row>
    <row r="66" spans="3:6" x14ac:dyDescent="0.25">
      <c r="C66" s="17" t="s">
        <v>334</v>
      </c>
      <c r="D66" s="17" t="s">
        <v>335</v>
      </c>
      <c r="E66" s="17" t="s">
        <v>353</v>
      </c>
      <c r="F66" s="17" t="s">
        <v>412</v>
      </c>
    </row>
    <row r="67" spans="3:6" x14ac:dyDescent="0.25">
      <c r="C67" s="17" t="s">
        <v>332</v>
      </c>
      <c r="D67" s="17" t="s">
        <v>333</v>
      </c>
      <c r="E67" s="17" t="s">
        <v>353</v>
      </c>
      <c r="F67" s="17" t="s">
        <v>410</v>
      </c>
    </row>
    <row r="68" spans="3:6" x14ac:dyDescent="0.25">
      <c r="C68" s="17" t="s">
        <v>286</v>
      </c>
      <c r="D68" s="17" t="s">
        <v>287</v>
      </c>
      <c r="E68" s="17" t="s">
        <v>171</v>
      </c>
      <c r="F68" s="17" t="s">
        <v>159</v>
      </c>
    </row>
    <row r="69" spans="3:6" x14ac:dyDescent="0.25">
      <c r="C69" s="17" t="s">
        <v>58</v>
      </c>
      <c r="E69" s="17" t="s">
        <v>488</v>
      </c>
      <c r="F69" s="17" t="s">
        <v>489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Customers - bought also bought</vt:lpstr>
      <vt:lpstr>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Customers who bought also bought</dc:title>
  <dc:subject>Jet Reports</dc:subject>
  <dc:creator>Stephen J. Little</dc:creator>
  <dc:description>Provides insight into customer purchase habits.</dc:description>
  <cp:lastModifiedBy>Haseeb Tariq</cp:lastModifiedBy>
  <cp:lastPrinted>2013-04-29T22:11:02Z</cp:lastPrinted>
  <dcterms:created xsi:type="dcterms:W3CDTF">2011-09-27T00:51:18Z</dcterms:created>
  <dcterms:modified xsi:type="dcterms:W3CDTF">2023-09-04T10:35:11Z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