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40" documentId="11_707AAD3A4E7157C2D7796BA0681C6118BD410026" xr6:coauthVersionLast="47" xr6:coauthVersionMax="47" xr10:uidLastSave="{807BBDF7-A277-46DD-A394-3D441421073F}"/>
  <bookViews>
    <workbookView xWindow="-110" yWindow="-110" windowWidth="19420" windowHeight="11500" firstSheet="1" activeTab="1" xr2:uid="{00000000-000D-0000-FFFF-FFFF00000000}"/>
  </bookViews>
  <sheets>
    <sheet name="Options" sheetId="4" state="hidden" r:id="rId1"/>
    <sheet name="Cash Flow" sheetId="1" r:id="rId2"/>
    <sheet name="Sheet1" sheetId="5" state="veryHidden" r:id="rId3"/>
    <sheet name="Sheet2" sheetId="6" state="veryHidden" r:id="rId4"/>
    <sheet name="Sheet3" sheetId="7" state="veryHidden" r:id="rId5"/>
    <sheet name="Sheet4" sheetId="8" state="veryHidden" r:id="rId6"/>
    <sheet name="Sheet5" sheetId="9" state="veryHidden" r:id="rId7"/>
    <sheet name="Sheet6" sheetId="10" state="veryHidden" r:id="rId8"/>
  </sheets>
  <definedNames>
    <definedName name="AnalysisDate">Options!$C$4</definedName>
    <definedName name="EndDate">Options!$C$14</definedName>
    <definedName name="PeriodType">Options!$C$5</definedName>
    <definedName name="StartDate">Options!$C$13</definedName>
    <definedName name="Waterfall">'Cash Flow'!$D$49:$O$56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4" l="1"/>
  <c r="F17" i="1"/>
  <c r="G17" i="1"/>
  <c r="H17" i="1"/>
  <c r="I17" i="1"/>
  <c r="J17" i="1"/>
  <c r="K17" i="1"/>
  <c r="L17" i="1"/>
  <c r="M17" i="1"/>
  <c r="F18" i="1"/>
  <c r="G18" i="1"/>
  <c r="H18" i="1"/>
  <c r="I18" i="1"/>
  <c r="J18" i="1"/>
  <c r="K18" i="1"/>
  <c r="L18" i="1"/>
  <c r="M18" i="1"/>
  <c r="F19" i="1"/>
  <c r="F20" i="1" s="1"/>
  <c r="G19" i="1"/>
  <c r="H19" i="1"/>
  <c r="I19" i="1"/>
  <c r="I20" i="1" s="1"/>
  <c r="J19" i="1"/>
  <c r="J20" i="1" s="1"/>
  <c r="K19" i="1"/>
  <c r="L19" i="1"/>
  <c r="M19" i="1"/>
  <c r="G20" i="1"/>
  <c r="H20" i="1"/>
  <c r="K20" i="1"/>
  <c r="L20" i="1"/>
  <c r="M20" i="1"/>
  <c r="F33" i="1"/>
  <c r="G33" i="1"/>
  <c r="G42" i="1" s="1"/>
  <c r="G43" i="1" s="1"/>
  <c r="H33" i="1"/>
  <c r="H42" i="1" s="1"/>
  <c r="H43" i="1" s="1"/>
  <c r="I33" i="1"/>
  <c r="J33" i="1"/>
  <c r="K33" i="1"/>
  <c r="K42" i="1" s="1"/>
  <c r="K43" i="1" s="1"/>
  <c r="L33" i="1"/>
  <c r="M33" i="1"/>
  <c r="F36" i="1"/>
  <c r="G36" i="1"/>
  <c r="H36" i="1"/>
  <c r="I36" i="1"/>
  <c r="J36" i="1"/>
  <c r="K36" i="1"/>
  <c r="L36" i="1"/>
  <c r="L42" i="1" s="1"/>
  <c r="L43" i="1" s="1"/>
  <c r="M36" i="1"/>
  <c r="M42" i="1" s="1"/>
  <c r="M43" i="1" s="1"/>
  <c r="F40" i="1"/>
  <c r="G40" i="1"/>
  <c r="H40" i="1"/>
  <c r="I40" i="1"/>
  <c r="J40" i="1"/>
  <c r="K40" i="1"/>
  <c r="L40" i="1"/>
  <c r="M40" i="1"/>
  <c r="F42" i="1" l="1"/>
  <c r="F43" i="1" s="1"/>
  <c r="J42" i="1"/>
  <c r="J43" i="1" s="1"/>
  <c r="I42" i="1"/>
  <c r="I43" i="1" s="1"/>
  <c r="D22" i="1"/>
  <c r="D24" i="1"/>
  <c r="D25" i="1"/>
  <c r="D26" i="1"/>
  <c r="D27" i="1"/>
  <c r="D28" i="1"/>
  <c r="D29" i="1"/>
  <c r="D30" i="1"/>
  <c r="D31" i="1"/>
  <c r="D32" i="1"/>
  <c r="D34" i="1"/>
  <c r="D35" i="1"/>
  <c r="D37" i="1"/>
  <c r="D38" i="1"/>
  <c r="D39" i="1"/>
  <c r="G10" i="4"/>
  <c r="G9" i="4" s="1"/>
  <c r="C13" i="4" s="1"/>
  <c r="E10" i="4"/>
  <c r="C10" i="4"/>
  <c r="C9" i="4" s="1"/>
  <c r="C6" i="4"/>
  <c r="C5" i="4"/>
  <c r="C4" i="4"/>
  <c r="E9" i="4" s="1"/>
  <c r="C14" i="4" l="1"/>
  <c r="E50" i="1" l="1"/>
  <c r="E49" i="1"/>
  <c r="E42" i="1"/>
  <c r="O42" i="1" s="1"/>
  <c r="O50" i="1" s="1"/>
  <c r="F56" i="1" l="1"/>
  <c r="F52" i="1"/>
  <c r="F55" i="1"/>
  <c r="F54" i="1"/>
  <c r="F53" i="1"/>
  <c r="F51" i="1"/>
  <c r="F49" i="1"/>
  <c r="G54" i="1" l="1"/>
  <c r="G51" i="1"/>
  <c r="G53" i="1"/>
  <c r="G49" i="1"/>
  <c r="G55" i="1"/>
  <c r="G52" i="1"/>
  <c r="G56" i="1"/>
  <c r="H54" i="1" l="1"/>
  <c r="H51" i="1"/>
  <c r="H53" i="1"/>
  <c r="H55" i="1"/>
  <c r="H49" i="1"/>
  <c r="H56" i="1"/>
  <c r="H52" i="1"/>
  <c r="I54" i="1" l="1"/>
  <c r="I51" i="1"/>
  <c r="I53" i="1"/>
  <c r="I55" i="1"/>
  <c r="I49" i="1"/>
  <c r="I56" i="1"/>
  <c r="I52" i="1"/>
  <c r="J51" i="1" l="1"/>
  <c r="J53" i="1"/>
  <c r="J55" i="1"/>
  <c r="J54" i="1"/>
  <c r="J49" i="1"/>
  <c r="J56" i="1"/>
  <c r="J52" i="1"/>
  <c r="K53" i="1" l="1"/>
  <c r="K51" i="1"/>
  <c r="K55" i="1"/>
  <c r="K54" i="1"/>
  <c r="K49" i="1"/>
  <c r="K56" i="1"/>
  <c r="K52" i="1"/>
  <c r="L53" i="1" l="1"/>
  <c r="L51" i="1"/>
  <c r="L55" i="1"/>
  <c r="L49" i="1"/>
  <c r="L54" i="1"/>
  <c r="L52" i="1"/>
  <c r="L56" i="1"/>
  <c r="M51" i="1" l="1"/>
  <c r="M55" i="1"/>
  <c r="M53" i="1"/>
  <c r="M49" i="1"/>
  <c r="M54" i="1"/>
  <c r="M56" i="1"/>
  <c r="M52" i="1"/>
</calcChain>
</file>

<file path=xl/sharedStrings.xml><?xml version="1.0" encoding="utf-8"?>
<sst xmlns="http://schemas.openxmlformats.org/spreadsheetml/2006/main" count="776" uniqueCount="376">
  <si>
    <t>16300|17200|18200</t>
  </si>
  <si>
    <t>Net Cash From/(Used in) Operating Activities</t>
  </si>
  <si>
    <t>18100..18120</t>
  </si>
  <si>
    <t>16200..16220|17100..17120</t>
  </si>
  <si>
    <t>Net Cash From/(Used in) Investing Activities</t>
  </si>
  <si>
    <t>25000..25400</t>
  </si>
  <si>
    <t>30100|30500</t>
  </si>
  <si>
    <t>Net Cash From/(Used in) Financing Activities</t>
  </si>
  <si>
    <t>Net Increase/(Decrease) in Cash</t>
  </si>
  <si>
    <t>11100..11700</t>
  </si>
  <si>
    <t>Cash at Beginning of Period</t>
  </si>
  <si>
    <t>Cash at End of Period</t>
  </si>
  <si>
    <t>Title</t>
  </si>
  <si>
    <t>Value</t>
  </si>
  <si>
    <t>Lookup</t>
  </si>
  <si>
    <t>Report Options</t>
  </si>
  <si>
    <t>Option</t>
  </si>
  <si>
    <t>Start Date</t>
  </si>
  <si>
    <t>End Date</t>
  </si>
  <si>
    <t>Period Type</t>
  </si>
  <si>
    <t>Number of Periods</t>
  </si>
  <si>
    <t>If Month</t>
  </si>
  <si>
    <t>If Year</t>
  </si>
  <si>
    <t>If Quarter</t>
  </si>
  <si>
    <t>FIT</t>
  </si>
  <si>
    <t>fit</t>
  </si>
  <si>
    <t>Check</t>
  </si>
  <si>
    <t>hide</t>
  </si>
  <si>
    <t>minimum width</t>
  </si>
  <si>
    <t>Cash Flow Statement</t>
  </si>
  <si>
    <t>The list of accounts in column "B" need to match the chart of accounts for the company for this report to operate correctly</t>
  </si>
  <si>
    <t>CHANGES IN CURRENT ASSETS AND LIABILITIES</t>
  </si>
  <si>
    <t>Tooltip</t>
  </si>
  <si>
    <t>Enter a date using the date format used in your NAV instance</t>
  </si>
  <si>
    <t>Start</t>
  </si>
  <si>
    <t>End</t>
  </si>
  <si>
    <t>waterfall chart values below (named range: Waterfall; font color is set to white)</t>
  </si>
  <si>
    <t>running total</t>
  </si>
  <si>
    <t>balance blue</t>
  </si>
  <si>
    <t>increase green+</t>
  </si>
  <si>
    <t>decrease red+</t>
  </si>
  <si>
    <t>clear+</t>
  </si>
  <si>
    <t>clear-</t>
  </si>
  <si>
    <t>green-</t>
  </si>
  <si>
    <t>red-</t>
  </si>
  <si>
    <t>�</t>
  </si>
  <si>
    <t>="09/12/2018"</t>
  </si>
  <si>
    <t>="Quarter"</t>
  </si>
  <si>
    <t>=NL("Lookup",{"Month","Quarter","Year"},{"Please select the period for your report"})</t>
  </si>
  <si>
    <t>="8"</t>
  </si>
  <si>
    <t>=EOMONTH(C10,-C6)+1</t>
  </si>
  <si>
    <t>=DATE(YEAR(AnalysisDate)-C6+1,1,1)</t>
  </si>
  <si>
    <t>=EOMONTH(G10,-(C6*3))+1</t>
  </si>
  <si>
    <t>=EOMONTH(AnalysisDate,0)</t>
  </si>
  <si>
    <t>=DATE(YEAR(AnalysisDate),12,31)</t>
  </si>
  <si>
    <t>=DATE(YEAR(AnalysisDate),ROUNDUP(MONTH(AnalysisDate)/3,0)*3+1,1)-1</t>
  </si>
  <si>
    <t>=IF(PeriodType="Month",C9,IF(PeriodType="Year",E9,IF(PeriodType="Quarter",G9,"err")))</t>
  </si>
  <si>
    <t>=IF(PeriodType="Month",C10,IF(PeriodType="Year",E10,IF(PeriodType="Quarter",G10,"err")))</t>
  </si>
  <si>
    <t>Auto+Hide+HideSheet+Formulas=Sheet1,Sheet2+FormulasOnly</t>
  </si>
  <si>
    <t>=NL("Columns",NP("Dates",StartDate,EndDate,PeriodType))</t>
  </si>
  <si>
    <t>=NL("First",NP("Dates",F15,EndDate,PeriodType,"TRUE"))</t>
  </si>
  <si>
    <t>=TEXT(F16,"mmm yy")</t>
  </si>
  <si>
    <t>=YEAR(F16)</t>
  </si>
  <si>
    <t>="Q"&amp;ROUNDUP(MONTH(F16)/3,0)&amp; "  "&amp;YEAR(F16)</t>
  </si>
  <si>
    <t>=IF(PeriodType="Month",F17,IF(PeriodType="Year",F18,IF(PeriodType="Quarter",F19,"???")))</t>
  </si>
  <si>
    <t>=GL("Balance",$B21,,F$15-1,,,,,,,,,,"True")</t>
  </si>
  <si>
    <t>99999</t>
  </si>
  <si>
    <t>=-GL("Balance",$B22,F$15,F$16,,,,,,,,,,"True")</t>
  </si>
  <si>
    <t>=-GL("Balance",$B24,F$15,F$16,,,,,,,,,,"True")</t>
  </si>
  <si>
    <t>12300</t>
  </si>
  <si>
    <t>=-GL("Balance",$B25,F$15,F$16,,,,,,,,,,"True")</t>
  </si>
  <si>
    <t>13400</t>
  </si>
  <si>
    <t>=-GL("Balance",$B26,F$15,F$16,,,,,,,,,,"True")</t>
  </si>
  <si>
    <t>14500</t>
  </si>
  <si>
    <t>=-GL("Balance",$B27,F$15,F$16,,,,,,,,,,"True")</t>
  </si>
  <si>
    <t>13540</t>
  </si>
  <si>
    <t>=-GL("Balance",$B28,F$15,F$16,,,,,,,,,,"True")</t>
  </si>
  <si>
    <t>22500</t>
  </si>
  <si>
    <t>=-GL("Balance",$B29,F$15,F$16,,,,,,,,,,"True")</t>
  </si>
  <si>
    <t>22100</t>
  </si>
  <si>
    <t>=-GL("Balance",$B30,F$15,F$16,,,,,,,,,,"True")</t>
  </si>
  <si>
    <t>23900</t>
  </si>
  <si>
    <t>=-GL("Balance",$B31,F$15,F$16,,,,,,,,,,"True")</t>
  </si>
  <si>
    <t>24400</t>
  </si>
  <si>
    <t>=-GL("Balance",$B32,F$15,F$16,,,,,,,,,,"True")</t>
  </si>
  <si>
    <t>=SUM(F22:F32)</t>
  </si>
  <si>
    <t>=GL("Balance",$B34,F$15,F$16,,,,,,,,,,"True")</t>
  </si>
  <si>
    <t>=GL("Balance",$B35,F$15,F$16,,,,,,,,,,"True")</t>
  </si>
  <si>
    <t>=SUM(F34:F35)</t>
  </si>
  <si>
    <t>=-GL("Balance",$B37,F$15,F$16,,,,,,,,,,"True")</t>
  </si>
  <si>
    <t>=-GL("Balance",$B38,F$15,F$16,,,,,,,,,,"True")</t>
  </si>
  <si>
    <t>30200</t>
  </si>
  <si>
    <t>=-GL("Balance",$B39,F$15,F$16,,,,,,,,,,"True")</t>
  </si>
  <si>
    <t>=SUM(F37:F39)</t>
  </si>
  <si>
    <t>=$F$21</t>
  </si>
  <si>
    <t>=F33+F36+F40</t>
  </si>
  <si>
    <t>=SUM(E42:G42)</t>
  </si>
  <si>
    <t>=F21+F42</t>
  </si>
  <si>
    <t>=GL("Balance",$B21,,F$16,,,,,,,,,,"True")-F43</t>
  </si>
  <si>
    <t>=E49+F42</t>
  </si>
  <si>
    <t>0</t>
  </si>
  <si>
    <t>=H42</t>
  </si>
  <si>
    <t>=IF(AND(E49&gt;0,E49+F42&gt;0),MIN(E49,E49+F42),0)</t>
  </si>
  <si>
    <t>=IF(AND(F42&gt;0,E49+F42&gt;0),MIN(F42,E49+F42),0)</t>
  </si>
  <si>
    <t>=IF(AND(E49&gt;0,F42&lt;0),MIN(E49,ABS(F42)),0)</t>
  </si>
  <si>
    <t>=IF(AND(E49&lt;0,E49+F42&lt;0),MAX(E49,E49+F42),0)</t>
  </si>
  <si>
    <t>=IF(AND(E49&lt;0,F42&gt;0),MAX(E49,-1*F42),0)</t>
  </si>
  <si>
    <t>=IF(AND(F42&lt;0,E49+F42&lt;0),MAX(E49+F42,F42),0)</t>
  </si>
  <si>
    <t>Auto+Hide+Values+Formulas=Sheet3,Sheet4+FormulasOnly</t>
  </si>
  <si>
    <t>=NL(,"G/L Account","Name","No.",$B22)</t>
  </si>
  <si>
    <t>=NL(,"G/L Account","Name","No.",$B24)</t>
  </si>
  <si>
    <t>=NL(,"G/L Account","Name","No.",$B25)</t>
  </si>
  <si>
    <t>=NL(,"G/L Account","Name","No.",$B26)</t>
  </si>
  <si>
    <t>=NL(,"G/L Account","Name","No.",$B27)</t>
  </si>
  <si>
    <t>=NL(,"G/L Account","Name","No.",$B28)</t>
  </si>
  <si>
    <t>=NL(,"G/L Account","Name","No.",$B29)</t>
  </si>
  <si>
    <t>=NL(,"G/L Account","Name","No.",$B30)</t>
  </si>
  <si>
    <t>=NL(,"G/L Account","Name","No.",$B31)</t>
  </si>
  <si>
    <t>=NL(,"G/L Account","Name","No.",$B32)</t>
  </si>
  <si>
    <t>=NL(,"G/L Account","Name","No.",$B34)</t>
  </si>
  <si>
    <t>=NL(,"G/L Account","Name","No.",$B35)</t>
  </si>
  <si>
    <t>=NL(,"G/L Account","Name","No.",$B37)</t>
  </si>
  <si>
    <t>=NL(,"G/L Account","Name","No.",$B38)</t>
  </si>
  <si>
    <t>=NL(,"G/L Account","Name","No.",$B39)</t>
  </si>
  <si>
    <t>fit+Auto</t>
  </si>
  <si>
    <t>Auto+Hide+HideSheet+Formulas=Sheet5,Sheet1,Sheet2</t>
  </si>
  <si>
    <t>Auto+Hide+HideSheet+Formulas=Sheet5,Sheet1,Sheet2+FormulasOnly</t>
  </si>
  <si>
    <t>Auto+Hide+Values+Formulas=Sheet6,Sheet3,Sheet4</t>
  </si>
  <si>
    <t>42826</t>
  </si>
  <si>
    <t>42917</t>
  </si>
  <si>
    <t>43009</t>
  </si>
  <si>
    <t>43101</t>
  </si>
  <si>
    <t>43191</t>
  </si>
  <si>
    <t>43282</t>
  </si>
  <si>
    <t>43374</t>
  </si>
  <si>
    <t>=NL("First",NP("Dates",G15,EndDate,PeriodType,"TRUE"))</t>
  </si>
  <si>
    <t>=NL("First",NP("Dates",H15,EndDate,PeriodType,"TRUE"))</t>
  </si>
  <si>
    <t>=NL("First",NP("Dates",I15,EndDate,PeriodType,"TRUE"))</t>
  </si>
  <si>
    <t>=NL("First",NP("Dates",J15,EndDate,PeriodType,"TRUE"))</t>
  </si>
  <si>
    <t>=NL("First",NP("Dates",K15,EndDate,PeriodType,"TRUE"))</t>
  </si>
  <si>
    <t>=NL("First",NP("Dates",L15,EndDate,PeriodType,"TRUE"))</t>
  </si>
  <si>
    <t>=NL("First",NP("Dates",M15,EndDate,PeriodType,"TRUE"))</t>
  </si>
  <si>
    <t>=TEXT(G16,"mmm yy")</t>
  </si>
  <si>
    <t>=TEXT(H16,"mmm yy")</t>
  </si>
  <si>
    <t>=TEXT(I16,"mmm yy")</t>
  </si>
  <si>
    <t>=TEXT(J16,"mmm yy")</t>
  </si>
  <si>
    <t>=TEXT(K16,"mmm yy")</t>
  </si>
  <si>
    <t>=TEXT(L16,"mmm yy")</t>
  </si>
  <si>
    <t>=TEXT(M16,"mmm yy")</t>
  </si>
  <si>
    <t>=YEAR(G16)</t>
  </si>
  <si>
    <t>=YEAR(H16)</t>
  </si>
  <si>
    <t>=YEAR(I16)</t>
  </si>
  <si>
    <t>=YEAR(J16)</t>
  </si>
  <si>
    <t>=YEAR(K16)</t>
  </si>
  <si>
    <t>=YEAR(L16)</t>
  </si>
  <si>
    <t>=YEAR(M16)</t>
  </si>
  <si>
    <t>="Q"&amp;ROUNDUP(MONTH(G16)/3,0)&amp; "  "&amp;YEAR(G16)</t>
  </si>
  <si>
    <t>="Q"&amp;ROUNDUP(MONTH(H16)/3,0)&amp; "  "&amp;YEAR(H16)</t>
  </si>
  <si>
    <t>="Q"&amp;ROUNDUP(MONTH(I16)/3,0)&amp; "  "&amp;YEAR(I16)</t>
  </si>
  <si>
    <t>="Q"&amp;ROUNDUP(MONTH(J16)/3,0)&amp; "  "&amp;YEAR(J16)</t>
  </si>
  <si>
    <t>="Q"&amp;ROUNDUP(MONTH(K16)/3,0)&amp; "  "&amp;YEAR(K16)</t>
  </si>
  <si>
    <t>="Q"&amp;ROUNDUP(MONTH(L16)/3,0)&amp; "  "&amp;YEAR(L16)</t>
  </si>
  <si>
    <t>="Q"&amp;ROUNDUP(MONTH(M16)/3,0)&amp; "  "&amp;YEAR(M16)</t>
  </si>
  <si>
    <t>=IF(PeriodType="Month",G17,IF(PeriodType="Year",G18,IF(PeriodType="Quarter",G19,"???")))</t>
  </si>
  <si>
    <t>=IF(PeriodType="Month",H17,IF(PeriodType="Year",H18,IF(PeriodType="Quarter",H19,"???")))</t>
  </si>
  <si>
    <t>=IF(PeriodType="Month",I17,IF(PeriodType="Year",I18,IF(PeriodType="Quarter",I19,"???")))</t>
  </si>
  <si>
    <t>=IF(PeriodType="Month",J17,IF(PeriodType="Year",J18,IF(PeriodType="Quarter",J19,"???")))</t>
  </si>
  <si>
    <t>=IF(PeriodType="Month",K17,IF(PeriodType="Year",K18,IF(PeriodType="Quarter",K19,"???")))</t>
  </si>
  <si>
    <t>=IF(PeriodType="Month",L17,IF(PeriodType="Year",L18,IF(PeriodType="Quarter",L19,"???")))</t>
  </si>
  <si>
    <t>=IF(PeriodType="Month",M17,IF(PeriodType="Year",M18,IF(PeriodType="Quarter",M19,"???")))</t>
  </si>
  <si>
    <t>=GL("Balance",$B21,,G$15-1,,,,,,,,,,"True")</t>
  </si>
  <si>
    <t>=GL("Balance",$B21,,H$15-1,,,,,,,,,,"True")</t>
  </si>
  <si>
    <t>=GL("Balance",$B21,,I$15-1,,,,,,,,,,"True")</t>
  </si>
  <si>
    <t>=GL("Balance",$B21,,J$15-1,,,,,,,,,,"True")</t>
  </si>
  <si>
    <t>=GL("Balance",$B21,,K$15-1,,,,,,,,,,"True")</t>
  </si>
  <si>
    <t>=GL("Balance",$B21,,L$15-1,,,,,,,,,,"True")</t>
  </si>
  <si>
    <t>=GL("Balance",$B21,,M$15-1,,,,,,,,,,"True")</t>
  </si>
  <si>
    <t>=-GL("Balance",$B22,G$15,G$16,,,,,,,,,,"True")</t>
  </si>
  <si>
    <t>=-GL("Balance",$B22,H$15,H$16,,,,,,,,,,"True")</t>
  </si>
  <si>
    <t>=-GL("Balance",$B22,I$15,I$16,,,,,,,,,,"True")</t>
  </si>
  <si>
    <t>=-GL("Balance",$B22,J$15,J$16,,,,,,,,,,"True")</t>
  </si>
  <si>
    <t>=-GL("Balance",$B22,K$15,K$16,,,,,,,,,,"True")</t>
  </si>
  <si>
    <t>=-GL("Balance",$B22,L$15,L$16,,,,,,,,,,"True")</t>
  </si>
  <si>
    <t>=-GL("Balance",$B22,M$15,M$16,,,,,,,,,,"True")</t>
  </si>
  <si>
    <t>=-GL("Balance",$B24,G$15,G$16,,,,,,,,,,"True")</t>
  </si>
  <si>
    <t>=-GL("Balance",$B24,H$15,H$16,,,,,,,,,,"True")</t>
  </si>
  <si>
    <t>=-GL("Balance",$B24,I$15,I$16,,,,,,,,,,"True")</t>
  </si>
  <si>
    <t>=-GL("Balance",$B24,J$15,J$16,,,,,,,,,,"True")</t>
  </si>
  <si>
    <t>=-GL("Balance",$B24,K$15,K$16,,,,,,,,,,"True")</t>
  </si>
  <si>
    <t>=-GL("Balance",$B24,L$15,L$16,,,,,,,,,,"True")</t>
  </si>
  <si>
    <t>=-GL("Balance",$B24,M$15,M$16,,,,,,,,,,"True")</t>
  </si>
  <si>
    <t>=-GL("Balance",$B25,G$15,G$16,,,,,,,,,,"True")</t>
  </si>
  <si>
    <t>=-GL("Balance",$B25,H$15,H$16,,,,,,,,,,"True")</t>
  </si>
  <si>
    <t>=-GL("Balance",$B25,I$15,I$16,,,,,,,,,,"True")</t>
  </si>
  <si>
    <t>=-GL("Balance",$B25,J$15,J$16,,,,,,,,,,"True")</t>
  </si>
  <si>
    <t>=-GL("Balance",$B25,K$15,K$16,,,,,,,,,,"True")</t>
  </si>
  <si>
    <t>=-GL("Balance",$B25,L$15,L$16,,,,,,,,,,"True")</t>
  </si>
  <si>
    <t>=-GL("Balance",$B25,M$15,M$16,,,,,,,,,,"True")</t>
  </si>
  <si>
    <t>=-GL("Balance",$B26,G$15,G$16,,,,,,,,,,"True")</t>
  </si>
  <si>
    <t>=-GL("Balance",$B26,H$15,H$16,,,,,,,,,,"True")</t>
  </si>
  <si>
    <t>=-GL("Balance",$B26,I$15,I$16,,,,,,,,,,"True")</t>
  </si>
  <si>
    <t>=-GL("Balance",$B26,J$15,J$16,,,,,,,,,,"True")</t>
  </si>
  <si>
    <t>=-GL("Balance",$B26,K$15,K$16,,,,,,,,,,"True")</t>
  </si>
  <si>
    <t>=-GL("Balance",$B26,L$15,L$16,,,,,,,,,,"True")</t>
  </si>
  <si>
    <t>=-GL("Balance",$B26,M$15,M$16,,,,,,,,,,"True")</t>
  </si>
  <si>
    <t>=-GL("Balance",$B27,G$15,G$16,,,,,,,,,,"True")</t>
  </si>
  <si>
    <t>=-GL("Balance",$B27,H$15,H$16,,,,,,,,,,"True")</t>
  </si>
  <si>
    <t>=-GL("Balance",$B27,I$15,I$16,,,,,,,,,,"True")</t>
  </si>
  <si>
    <t>=-GL("Balance",$B27,J$15,J$16,,,,,,,,,,"True")</t>
  </si>
  <si>
    <t>=-GL("Balance",$B27,K$15,K$16,,,,,,,,,,"True")</t>
  </si>
  <si>
    <t>=-GL("Balance",$B27,L$15,L$16,,,,,,,,,,"True")</t>
  </si>
  <si>
    <t>=-GL("Balance",$B27,M$15,M$16,,,,,,,,,,"True")</t>
  </si>
  <si>
    <t>=-GL("Balance",$B28,G$15,G$16,,,,,,,,,,"True")</t>
  </si>
  <si>
    <t>=-GL("Balance",$B28,H$15,H$16,,,,,,,,,,"True")</t>
  </si>
  <si>
    <t>=-GL("Balance",$B28,I$15,I$16,,,,,,,,,,"True")</t>
  </si>
  <si>
    <t>=-GL("Balance",$B28,J$15,J$16,,,,,,,,,,"True")</t>
  </si>
  <si>
    <t>=-GL("Balance",$B28,K$15,K$16,,,,,,,,,,"True")</t>
  </si>
  <si>
    <t>=-GL("Balance",$B28,L$15,L$16,,,,,,,,,,"True")</t>
  </si>
  <si>
    <t>=-GL("Balance",$B28,M$15,M$16,,,,,,,,,,"True")</t>
  </si>
  <si>
    <t>=-GL("Balance",$B29,G$15,G$16,,,,,,,,,,"True")</t>
  </si>
  <si>
    <t>=-GL("Balance",$B29,H$15,H$16,,,,,,,,,,"True")</t>
  </si>
  <si>
    <t>=-GL("Balance",$B29,I$15,I$16,,,,,,,,,,"True")</t>
  </si>
  <si>
    <t>=-GL("Balance",$B29,J$15,J$16,,,,,,,,,,"True")</t>
  </si>
  <si>
    <t>=-GL("Balance",$B29,K$15,K$16,,,,,,,,,,"True")</t>
  </si>
  <si>
    <t>=-GL("Balance",$B29,L$15,L$16,,,,,,,,,,"True")</t>
  </si>
  <si>
    <t>=-GL("Balance",$B29,M$15,M$16,,,,,,,,,,"True")</t>
  </si>
  <si>
    <t>=-GL("Balance",$B30,G$15,G$16,,,,,,,,,,"True")</t>
  </si>
  <si>
    <t>=-GL("Balance",$B30,H$15,H$16,,,,,,,,,,"True")</t>
  </si>
  <si>
    <t>=-GL("Balance",$B30,I$15,I$16,,,,,,,,,,"True")</t>
  </si>
  <si>
    <t>=-GL("Balance",$B30,J$15,J$16,,,,,,,,,,"True")</t>
  </si>
  <si>
    <t>=-GL("Balance",$B30,K$15,K$16,,,,,,,,,,"True")</t>
  </si>
  <si>
    <t>=-GL("Balance",$B30,L$15,L$16,,,,,,,,,,"True")</t>
  </si>
  <si>
    <t>=-GL("Balance",$B30,M$15,M$16,,,,,,,,,,"True")</t>
  </si>
  <si>
    <t>=-GL("Balance",$B31,G$15,G$16,,,,,,,,,,"True")</t>
  </si>
  <si>
    <t>=-GL("Balance",$B31,H$15,H$16,,,,,,,,,,"True")</t>
  </si>
  <si>
    <t>=-GL("Balance",$B31,I$15,I$16,,,,,,,,,,"True")</t>
  </si>
  <si>
    <t>=-GL("Balance",$B31,J$15,J$16,,,,,,,,,,"True")</t>
  </si>
  <si>
    <t>=-GL("Balance",$B31,K$15,K$16,,,,,,,,,,"True")</t>
  </si>
  <si>
    <t>=-GL("Balance",$B31,L$15,L$16,,,,,,,,,,"True")</t>
  </si>
  <si>
    <t>=-GL("Balance",$B31,M$15,M$16,,,,,,,,,,"True")</t>
  </si>
  <si>
    <t>=-GL("Balance",$B32,G$15,G$16,,,,,,,,,,"True")</t>
  </si>
  <si>
    <t>=-GL("Balance",$B32,H$15,H$16,,,,,,,,,,"True")</t>
  </si>
  <si>
    <t>=-GL("Balance",$B32,I$15,I$16,,,,,,,,,,"True")</t>
  </si>
  <si>
    <t>=-GL("Balance",$B32,J$15,J$16,,,,,,,,,,"True")</t>
  </si>
  <si>
    <t>=-GL("Balance",$B32,K$15,K$16,,,,,,,,,,"True")</t>
  </si>
  <si>
    <t>=-GL("Balance",$B32,L$15,L$16,,,,,,,,,,"True")</t>
  </si>
  <si>
    <t>=-GL("Balance",$B32,M$15,M$16,,,,,,,,,,"True")</t>
  </si>
  <si>
    <t>=SUM(G22:G32)</t>
  </si>
  <si>
    <t>=SUM(H22:H32)</t>
  </si>
  <si>
    <t>=SUM(I22:I32)</t>
  </si>
  <si>
    <t>=SUM(J22:J32)</t>
  </si>
  <si>
    <t>=SUM(K22:K32)</t>
  </si>
  <si>
    <t>=SUM(L22:L32)</t>
  </si>
  <si>
    <t>=SUM(M22:M32)</t>
  </si>
  <si>
    <t>=GL("Balance",$B34,G$15,G$16,,,,,,,,,,"True")</t>
  </si>
  <si>
    <t>=GL("Balance",$B34,H$15,H$16,,,,,,,,,,"True")</t>
  </si>
  <si>
    <t>=GL("Balance",$B34,I$15,I$16,,,,,,,,,,"True")</t>
  </si>
  <si>
    <t>=GL("Balance",$B34,J$15,J$16,,,,,,,,,,"True")</t>
  </si>
  <si>
    <t>=GL("Balance",$B34,K$15,K$16,,,,,,,,,,"True")</t>
  </si>
  <si>
    <t>=GL("Balance",$B34,L$15,L$16,,,,,,,,,,"True")</t>
  </si>
  <si>
    <t>=GL("Balance",$B34,M$15,M$16,,,,,,,,,,"True")</t>
  </si>
  <si>
    <t>=GL("Balance",$B35,G$15,G$16,,,,,,,,,,"True")</t>
  </si>
  <si>
    <t>=GL("Balance",$B35,H$15,H$16,,,,,,,,,,"True")</t>
  </si>
  <si>
    <t>=GL("Balance",$B35,I$15,I$16,,,,,,,,,,"True")</t>
  </si>
  <si>
    <t>=GL("Balance",$B35,J$15,J$16,,,,,,,,,,"True")</t>
  </si>
  <si>
    <t>=GL("Balance",$B35,K$15,K$16,,,,,,,,,,"True")</t>
  </si>
  <si>
    <t>=GL("Balance",$B35,L$15,L$16,,,,,,,,,,"True")</t>
  </si>
  <si>
    <t>=GL("Balance",$B35,M$15,M$16,,,,,,,,,,"True")</t>
  </si>
  <si>
    <t>=SUM(G34:G35)</t>
  </si>
  <si>
    <t>=SUM(H34:H35)</t>
  </si>
  <si>
    <t>=SUM(I34:I35)</t>
  </si>
  <si>
    <t>=SUM(J34:J35)</t>
  </si>
  <si>
    <t>=SUM(K34:K35)</t>
  </si>
  <si>
    <t>=SUM(L34:L35)</t>
  </si>
  <si>
    <t>=SUM(M34:M35)</t>
  </si>
  <si>
    <t>=-GL("Balance",$B37,G$15,G$16,,,,,,,,,,"True")</t>
  </si>
  <si>
    <t>=-GL("Balance",$B37,H$15,H$16,,,,,,,,,,"True")</t>
  </si>
  <si>
    <t>=-GL("Balance",$B37,I$15,I$16,,,,,,,,,,"True")</t>
  </si>
  <si>
    <t>=-GL("Balance",$B37,J$15,J$16,,,,,,,,,,"True")</t>
  </si>
  <si>
    <t>=-GL("Balance",$B37,K$15,K$16,,,,,,,,,,"True")</t>
  </si>
  <si>
    <t>=-GL("Balance",$B37,L$15,L$16,,,,,,,,,,"True")</t>
  </si>
  <si>
    <t>=-GL("Balance",$B37,M$15,M$16,,,,,,,,,,"True")</t>
  </si>
  <si>
    <t>=-GL("Balance",$B38,G$15,G$16,,,,,,,,,,"True")</t>
  </si>
  <si>
    <t>=-GL("Balance",$B38,H$15,H$16,,,,,,,,,,"True")</t>
  </si>
  <si>
    <t>=-GL("Balance",$B38,I$15,I$16,,,,,,,,,,"True")</t>
  </si>
  <si>
    <t>=-GL("Balance",$B38,J$15,J$16,,,,,,,,,,"True")</t>
  </si>
  <si>
    <t>=-GL("Balance",$B38,K$15,K$16,,,,,,,,,,"True")</t>
  </si>
  <si>
    <t>=-GL("Balance",$B38,L$15,L$16,,,,,,,,,,"True")</t>
  </si>
  <si>
    <t>=-GL("Balance",$B38,M$15,M$16,,,,,,,,,,"True")</t>
  </si>
  <si>
    <t>=-GL("Balance",$B39,G$15,G$16,,,,,,,,,,"True")</t>
  </si>
  <si>
    <t>=-GL("Balance",$B39,H$15,H$16,,,,,,,,,,"True")</t>
  </si>
  <si>
    <t>=-GL("Balance",$B39,I$15,I$16,,,,,,,,,,"True")</t>
  </si>
  <si>
    <t>=-GL("Balance",$B39,J$15,J$16,,,,,,,,,,"True")</t>
  </si>
  <si>
    <t>=-GL("Balance",$B39,K$15,K$16,,,,,,,,,,"True")</t>
  </si>
  <si>
    <t>=-GL("Balance",$B39,L$15,L$16,,,,,,,,,,"True")</t>
  </si>
  <si>
    <t>=-GL("Balance",$B39,M$15,M$16,,,,,,,,,,"True")</t>
  </si>
  <si>
    <t>=SUM(G37:G39)</t>
  </si>
  <si>
    <t>=SUM(H37:H39)</t>
  </si>
  <si>
    <t>=SUM(I37:I39)</t>
  </si>
  <si>
    <t>=SUM(J37:J39)</t>
  </si>
  <si>
    <t>=SUM(K37:K39)</t>
  </si>
  <si>
    <t>=SUM(L37:L39)</t>
  </si>
  <si>
    <t>=SUM(M37:M39)</t>
  </si>
  <si>
    <t>=G33+G36+G40</t>
  </si>
  <si>
    <t>=H33+H36+H40</t>
  </si>
  <si>
    <t>=I33+I36+I40</t>
  </si>
  <si>
    <t>=J33+J36+J40</t>
  </si>
  <si>
    <t>=K33+K36+K40</t>
  </si>
  <si>
    <t>=L33+L36+L40</t>
  </si>
  <si>
    <t>=M33+M36+M40</t>
  </si>
  <si>
    <t>=SUM(E42:N42)</t>
  </si>
  <si>
    <t>=G21+G42</t>
  </si>
  <si>
    <t>=H21+H42</t>
  </si>
  <si>
    <t>=I21+I42</t>
  </si>
  <si>
    <t>=J21+J42</t>
  </si>
  <si>
    <t>=K21+K42</t>
  </si>
  <si>
    <t>=L21+L42</t>
  </si>
  <si>
    <t>=M21+M42</t>
  </si>
  <si>
    <t>=GL("Balance",$B21,,G$16,,,,,,,,,,"True")-G43</t>
  </si>
  <si>
    <t>=GL("Balance",$B21,,H$16,,,,,,,,,,"True")-H43</t>
  </si>
  <si>
    <t>=GL("Balance",$B21,,I$16,,,,,,,,,,"True")-I43</t>
  </si>
  <si>
    <t>=GL("Balance",$B21,,J$16,,,,,,,,,,"True")-J43</t>
  </si>
  <si>
    <t>=GL("Balance",$B21,,K$16,,,,,,,,,,"True")-K43</t>
  </si>
  <si>
    <t>=GL("Balance",$B21,,L$16,,,,,,,,,,"True")-L43</t>
  </si>
  <si>
    <t>=GL("Balance",$B21,,M$16,,,,,,,,,,"True")-M43</t>
  </si>
  <si>
    <t>=F49+G42</t>
  </si>
  <si>
    <t>=G49+H42</t>
  </si>
  <si>
    <t>=H49+I42</t>
  </si>
  <si>
    <t>=I49+J42</t>
  </si>
  <si>
    <t>=J49+K42</t>
  </si>
  <si>
    <t>=K49+L42</t>
  </si>
  <si>
    <t>=L49+M42</t>
  </si>
  <si>
    <t>=O42</t>
  </si>
  <si>
    <t>=IF(AND(F49&gt;0,F49+G42&gt;0),MIN(F49,F49+G42),0)</t>
  </si>
  <si>
    <t>=IF(AND(G49&gt;0,G49+H42&gt;0),MIN(G49,G49+H42),0)</t>
  </si>
  <si>
    <t>=IF(AND(H49&gt;0,H49+I42&gt;0),MIN(H49,H49+I42),0)</t>
  </si>
  <si>
    <t>=IF(AND(I49&gt;0,I49+J42&gt;0),MIN(I49,I49+J42),0)</t>
  </si>
  <si>
    <t>=IF(AND(J49&gt;0,J49+K42&gt;0),MIN(J49,J49+K42),0)</t>
  </si>
  <si>
    <t>=IF(AND(K49&gt;0,K49+L42&gt;0),MIN(K49,K49+L42),0)</t>
  </si>
  <si>
    <t>=IF(AND(L49&gt;0,L49+M42&gt;0),MIN(L49,L49+M42),0)</t>
  </si>
  <si>
    <t>=IF(AND(G42&gt;0,F49+G42&gt;0),MIN(G42,F49+G42),0)</t>
  </si>
  <si>
    <t>=IF(AND(H42&gt;0,G49+H42&gt;0),MIN(H42,G49+H42),0)</t>
  </si>
  <si>
    <t>=IF(AND(I42&gt;0,H49+I42&gt;0),MIN(I42,H49+I42),0)</t>
  </si>
  <si>
    <t>=IF(AND(J42&gt;0,I49+J42&gt;0),MIN(J42,I49+J42),0)</t>
  </si>
  <si>
    <t>=IF(AND(K42&gt;0,J49+K42&gt;0),MIN(K42,J49+K42),0)</t>
  </si>
  <si>
    <t>=IF(AND(L42&gt;0,K49+L42&gt;0),MIN(L42,K49+L42),0)</t>
  </si>
  <si>
    <t>=IF(AND(M42&gt;0,L49+M42&gt;0),MIN(M42,L49+M42),0)</t>
  </si>
  <si>
    <t>=IF(AND(F49&gt;0,G42&lt;0),MIN(F49,ABS(G42)),0)</t>
  </si>
  <si>
    <t>=IF(AND(G49&gt;0,H42&lt;0),MIN(G49,ABS(H42)),0)</t>
  </si>
  <si>
    <t>=IF(AND(H49&gt;0,I42&lt;0),MIN(H49,ABS(I42)),0)</t>
  </si>
  <si>
    <t>=IF(AND(I49&gt;0,J42&lt;0),MIN(I49,ABS(J42)),0)</t>
  </si>
  <si>
    <t>=IF(AND(J49&gt;0,K42&lt;0),MIN(J49,ABS(K42)),0)</t>
  </si>
  <si>
    <t>=IF(AND(K49&gt;0,L42&lt;0),MIN(K49,ABS(L42)),0)</t>
  </si>
  <si>
    <t>=IF(AND(L49&gt;0,M42&lt;0),MIN(L49,ABS(M42)),0)</t>
  </si>
  <si>
    <t>=IF(AND(F49&lt;0,F49+G42&lt;0),MAX(F49,F49+G42),0)</t>
  </si>
  <si>
    <t>=IF(AND(G49&lt;0,G49+H42&lt;0),MAX(G49,G49+H42),0)</t>
  </si>
  <si>
    <t>=IF(AND(H49&lt;0,H49+I42&lt;0),MAX(H49,H49+I42),0)</t>
  </si>
  <si>
    <t>=IF(AND(I49&lt;0,I49+J42&lt;0),MAX(I49,I49+J42),0)</t>
  </si>
  <si>
    <t>=IF(AND(J49&lt;0,J49+K42&lt;0),MAX(J49,J49+K42),0)</t>
  </si>
  <si>
    <t>=IF(AND(K49&lt;0,K49+L42&lt;0),MAX(K49,K49+L42),0)</t>
  </si>
  <si>
    <t>=IF(AND(L49&lt;0,L49+M42&lt;0),MAX(L49,L49+M42),0)</t>
  </si>
  <si>
    <t>=IF(AND(F49&lt;0,G42&gt;0),MAX(F49,-1*G42),0)</t>
  </si>
  <si>
    <t>=IF(AND(G49&lt;0,H42&gt;0),MAX(G49,-1*H42),0)</t>
  </si>
  <si>
    <t>=IF(AND(H49&lt;0,I42&gt;0),MAX(H49,-1*I42),0)</t>
  </si>
  <si>
    <t>=IF(AND(I49&lt;0,J42&gt;0),MAX(I49,-1*J42),0)</t>
  </si>
  <si>
    <t>=IF(AND(J49&lt;0,K42&gt;0),MAX(J49,-1*K42),0)</t>
  </si>
  <si>
    <t>=IF(AND(K49&lt;0,L42&gt;0),MAX(K49,-1*L42),0)</t>
  </si>
  <si>
    <t>=IF(AND(L49&lt;0,M42&gt;0),MAX(L49,-1*M42),0)</t>
  </si>
  <si>
    <t>=IF(AND(G42&lt;0,F49+G42&lt;0),MAX(F49+G42,G42),0)</t>
  </si>
  <si>
    <t>=IF(AND(H42&lt;0,G49+H42&lt;0),MAX(G49+H42,H42),0)</t>
  </si>
  <si>
    <t>=IF(AND(I42&lt;0,H49+I42&lt;0),MAX(H49+I42,I42),0)</t>
  </si>
  <si>
    <t>=IF(AND(J42&lt;0,I49+J42&lt;0),MAX(I49+J42,J42),0)</t>
  </si>
  <si>
    <t>=IF(AND(K42&lt;0,J49+K42&lt;0),MAX(J49+K42,K42),0)</t>
  </si>
  <si>
    <t>=IF(AND(L42&lt;0,K49+L42&lt;0),MAX(K49+L42,L42),0)</t>
  </si>
  <si>
    <t>=IF(AND(M42&lt;0,L49+M42&lt;0),MAX(L49+M42,M42),0)</t>
  </si>
  <si>
    <t>Auto+Hide+Values+Formulas=Sheet6,Sheet3,Sheet4+FormulasOnly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</si>
</sst>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[Red]_(* \(#,##0\);_(* &quot;-&quot;_);_(@_)"/>
  </numFmts>
  <fonts count="21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name val="Corbel"/>
      <family val="2"/>
      <scheme val="minor"/>
    </font>
    <font>
      <sz val="11"/>
      <color rgb="FF000000"/>
      <name val="Corbel"/>
      <family val="2"/>
      <scheme val="minor"/>
    </font>
    <font>
      <sz val="18"/>
      <color theme="3"/>
      <name val="Corbel"/>
      <family val="2"/>
      <scheme val="major"/>
    </font>
    <font>
      <sz val="11"/>
      <color theme="0"/>
      <name val="Corbe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sz val="11"/>
      <color rgb="FFA6A6A6"/>
      <name val="Corbel"/>
      <family val="2"/>
    </font>
    <font>
      <b/>
      <sz val="11"/>
      <color rgb="FFFFFFFF"/>
      <name val="Corbel"/>
      <family val="2"/>
    </font>
    <font>
      <sz val="11"/>
      <color rgb="FF000000"/>
      <name val="Corbel"/>
      <family val="2"/>
    </font>
    <font>
      <sz val="11"/>
      <color rgb="FF808080"/>
      <name val="Corbel"/>
      <family val="2"/>
    </font>
    <font>
      <b/>
      <sz val="11"/>
      <color theme="4"/>
      <name val="Corbel"/>
      <family val="2"/>
      <scheme val="minor"/>
    </font>
    <font>
      <sz val="10"/>
      <name val="Corbel"/>
      <family val="2"/>
      <scheme val="minor"/>
    </font>
    <font>
      <b/>
      <sz val="10"/>
      <name val="Corbel"/>
      <family val="2"/>
      <scheme val="minor"/>
    </font>
    <font>
      <sz val="11"/>
      <color rgb="FFFF0000"/>
      <name val="Corbel"/>
      <family val="2"/>
      <scheme val="minor"/>
    </font>
    <font>
      <sz val="9"/>
      <color theme="0"/>
      <name val="Calibri"/>
      <family val="2"/>
    </font>
    <font>
      <sz val="9"/>
      <color theme="0"/>
      <name val="Corbe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2" borderId="0" xfId="0" applyFont="1" applyFill="1"/>
    <xf numFmtId="165" fontId="2" fillId="3" borderId="1" xfId="1" applyNumberFormat="1" applyFont="1" applyFill="1" applyBorder="1" applyAlignment="1">
      <alignment wrapText="1"/>
    </xf>
    <xf numFmtId="0" fontId="4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right"/>
    </xf>
    <xf numFmtId="0" fontId="6" fillId="5" borderId="3" xfId="3" applyBorder="1" applyAlignment="1">
      <alignment horizontal="right"/>
    </xf>
    <xf numFmtId="0" fontId="2" fillId="0" borderId="3" xfId="3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9" fillId="0" borderId="0" xfId="0" applyFont="1"/>
    <xf numFmtId="0" fontId="13" fillId="0" borderId="0" xfId="0" applyFont="1"/>
    <xf numFmtId="14" fontId="13" fillId="0" borderId="0" xfId="0" applyNumberFormat="1" applyFont="1" applyAlignment="1">
      <alignment horizontal="left"/>
    </xf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4" fontId="9" fillId="0" borderId="0" xfId="0" applyNumberFormat="1" applyFont="1" applyAlignment="1">
      <alignment horizontal="left"/>
    </xf>
    <xf numFmtId="14" fontId="14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15" fillId="0" borderId="0" xfId="0" applyFont="1"/>
    <xf numFmtId="0" fontId="16" fillId="0" borderId="0" xfId="0" applyFont="1"/>
    <xf numFmtId="165" fontId="16" fillId="0" borderId="0" xfId="1" applyNumberFormat="1" applyFont="1" applyFill="1" applyBorder="1" applyAlignment="1">
      <alignment wrapText="1"/>
    </xf>
    <xf numFmtId="165" fontId="16" fillId="0" borderId="0" xfId="0" applyNumberFormat="1" applyFont="1" applyAlignment="1">
      <alignment horizontal="right" wrapText="1"/>
    </xf>
    <xf numFmtId="165" fontId="17" fillId="0" borderId="2" xfId="0" applyNumberFormat="1" applyFont="1" applyBorder="1" applyAlignment="1">
      <alignment horizontal="right"/>
    </xf>
    <xf numFmtId="165" fontId="17" fillId="0" borderId="2" xfId="0" applyNumberFormat="1" applyFont="1" applyBorder="1"/>
    <xf numFmtId="165" fontId="16" fillId="0" borderId="0" xfId="0" applyNumberFormat="1" applyFont="1"/>
    <xf numFmtId="165" fontId="3" fillId="0" borderId="0" xfId="0" applyNumberFormat="1" applyFont="1"/>
    <xf numFmtId="165" fontId="0" fillId="0" borderId="0" xfId="0" applyNumberFormat="1"/>
    <xf numFmtId="0" fontId="6" fillId="0" borderId="0" xfId="0" applyFont="1"/>
    <xf numFmtId="165" fontId="6" fillId="0" borderId="0" xfId="0" applyNumberFormat="1" applyFont="1"/>
    <xf numFmtId="0" fontId="18" fillId="0" borderId="0" xfId="0" applyFont="1"/>
    <xf numFmtId="165" fontId="18" fillId="0" borderId="0" xfId="1" applyNumberFormat="1" applyFont="1" applyFill="1" applyBorder="1" applyAlignment="1">
      <alignment wrapText="1"/>
    </xf>
    <xf numFmtId="0" fontId="19" fillId="0" borderId="0" xfId="0" applyFont="1"/>
    <xf numFmtId="165" fontId="19" fillId="0" borderId="0" xfId="0" applyNumberFormat="1" applyFont="1"/>
    <xf numFmtId="165" fontId="19" fillId="0" borderId="0" xfId="1" applyNumberFormat="1" applyFont="1" applyFill="1" applyBorder="1" applyAlignment="1">
      <alignment wrapText="1"/>
    </xf>
    <xf numFmtId="1" fontId="19" fillId="0" borderId="0" xfId="0" applyNumberFormat="1" applyFont="1"/>
    <xf numFmtId="165" fontId="20" fillId="0" borderId="0" xfId="0" applyNumberFormat="1" applyFont="1"/>
    <xf numFmtId="0" fontId="20" fillId="0" borderId="0" xfId="0" applyFont="1"/>
    <xf numFmtId="14" fontId="0" fillId="0" borderId="0" xfId="0" applyNumberFormat="1"/>
    <xf numFmtId="0" fontId="5" fillId="0" borderId="4" xfId="2" applyBorder="1"/>
    <xf numFmtId="0" fontId="0" fillId="0" borderId="4" xfId="0" applyBorder="1"/>
    <xf numFmtId="0" fontId="12" fillId="4" borderId="0" xfId="0" applyFont="1" applyFill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0" fillId="0" borderId="0" xfId="0" quotePrefix="1"/>
  </cellXfs>
  <cellStyles count="8">
    <cellStyle name="Accent5" xfId="3" builtinId="45"/>
    <cellStyle name="Comma" xfId="1" builtinId="3"/>
    <cellStyle name="Comma 2" xfId="5" xr:uid="{00000000-0005-0000-0000-000002000000}"/>
    <cellStyle name="Hyperlink 3" xfId="7" xr:uid="{00000000-0005-0000-0000-000004000000}"/>
    <cellStyle name="Normal" xfId="0" builtinId="0"/>
    <cellStyle name="Normal 2" xfId="4" xr:uid="{00000000-0005-0000-0000-000006000000}"/>
    <cellStyle name="Normal 2 4" xfId="6" xr:uid="{00000000-0005-0000-0000-000007000000}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Operating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'Cash Flow'!$F$20:$N$20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Flow'!$F$33:$N$33</c:f>
              <c:numCache>
                <c:formatCode>_(* #,##0_);[Red]_(* \(#,##0\);_(* "-"_);_(@_)</c:formatCode>
                <c:ptCount val="8"/>
                <c:pt idx="0">
                  <c:v>1199026.7499999998</c:v>
                </c:pt>
                <c:pt idx="1">
                  <c:v>1137821.6900000004</c:v>
                </c:pt>
                <c:pt idx="2">
                  <c:v>1492218.6600000001</c:v>
                </c:pt>
                <c:pt idx="3">
                  <c:v>992687.08999999985</c:v>
                </c:pt>
                <c:pt idx="4">
                  <c:v>1206578.06</c:v>
                </c:pt>
                <c:pt idx="5">
                  <c:v>858049.60999999964</c:v>
                </c:pt>
                <c:pt idx="6">
                  <c:v>1172278.8800000001</c:v>
                </c:pt>
                <c:pt idx="7">
                  <c:v>1077397.7400000002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5F-4D09-BFBC-B7AC1B029D9E}"/>
            </c:ext>
          </c:extLst>
        </c:ser>
        <c:ser>
          <c:idx val="1"/>
          <c:order val="1"/>
          <c:tx>
            <c:v>Investing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'Cash Flow'!$F$20:$N$20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Flow'!$F$36:$N$36</c:f>
              <c:numCache>
                <c:formatCode>_(* #,##0_);[Red]_(* \(#,##0\);_(* "-"_);_(@_)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5F-4D09-BFBC-B7AC1B029D9E}"/>
            </c:ext>
          </c:extLst>
        </c:ser>
        <c:ser>
          <c:idx val="2"/>
          <c:order val="2"/>
          <c:tx>
            <c:v>Financing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'Cash Flow'!$F$20:$N$20</c:f>
              <c:strCache>
                <c:ptCount val="8"/>
                <c:pt idx="0">
                  <c:v>Q1  2017</c:v>
                </c:pt>
                <c:pt idx="1">
                  <c:v>Q2  2017</c:v>
                </c:pt>
                <c:pt idx="2">
                  <c:v>Q3  2017</c:v>
                </c:pt>
                <c:pt idx="3">
                  <c:v>Q4  2017</c:v>
                </c:pt>
                <c:pt idx="4">
                  <c:v>Q1  2018</c:v>
                </c:pt>
                <c:pt idx="5">
                  <c:v>Q2  2018</c:v>
                </c:pt>
                <c:pt idx="6">
                  <c:v>Q3  2018</c:v>
                </c:pt>
                <c:pt idx="7">
                  <c:v>Q4  2018</c:v>
                </c:pt>
              </c:strCache>
            </c:strRef>
          </c:cat>
          <c:val>
            <c:numRef>
              <c:f>'Cash Flow'!$F$40:$N$40</c:f>
              <c:numCache>
                <c:formatCode>_(* #,##0_);[Red]_(* \(#,##0\);_(* "-"_);_(@_)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5F-4D09-BFBC-B7AC1B029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305584"/>
        <c:axId val="607716392"/>
      </c:lineChart>
      <c:catAx>
        <c:axId val="67730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16392"/>
        <c:crosses val="autoZero"/>
        <c:auto val="1"/>
        <c:lblAlgn val="ctr"/>
        <c:lblOffset val="100"/>
        <c:noMultiLvlLbl val="0"/>
      </c:catAx>
      <c:valAx>
        <c:axId val="60771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_(* #,##0_);[Red]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30558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08319068812037E-2"/>
          <c:y val="0.1221001221001221"/>
          <c:w val="0.91309168093118798"/>
          <c:h val="0.739024208512397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'Cash Flow'!$D$51</c:f>
              <c:strCache>
                <c:ptCount val="1"/>
                <c:pt idx="0">
                  <c:v>clear+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'Cash Flow'!$E$20:$O$20</c:f>
              <c:strCache>
                <c:ptCount val="10"/>
                <c:pt idx="0">
                  <c:v>Start</c:v>
                </c:pt>
                <c:pt idx="1">
                  <c:v>Q1  2017</c:v>
                </c:pt>
                <c:pt idx="2">
                  <c:v>Q2  2017</c:v>
                </c:pt>
                <c:pt idx="3">
                  <c:v>Q3  2017</c:v>
                </c:pt>
                <c:pt idx="4">
                  <c:v>Q4  2017</c:v>
                </c:pt>
                <c:pt idx="5">
                  <c:v>Q1  2018</c:v>
                </c:pt>
                <c:pt idx="6">
                  <c:v>Q2  2018</c:v>
                </c:pt>
                <c:pt idx="7">
                  <c:v>Q3  2018</c:v>
                </c:pt>
                <c:pt idx="8">
                  <c:v>Q4  2018</c:v>
                </c:pt>
                <c:pt idx="9">
                  <c:v>End</c:v>
                </c:pt>
              </c:strCache>
            </c:strRef>
          </c:cat>
          <c:val>
            <c:numRef>
              <c:f>'Cash Flow'!$E$51:$O$51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2797940.72</c:v>
                </c:pt>
                <c:pt idx="2">
                  <c:v>3996967.4699999997</c:v>
                </c:pt>
                <c:pt idx="3">
                  <c:v>5134789.16</c:v>
                </c:pt>
                <c:pt idx="4">
                  <c:v>6627007.8200000003</c:v>
                </c:pt>
                <c:pt idx="5">
                  <c:v>7619694.9100000001</c:v>
                </c:pt>
                <c:pt idx="6">
                  <c:v>8826272.9700000007</c:v>
                </c:pt>
                <c:pt idx="7">
                  <c:v>9684322.5800000001</c:v>
                </c:pt>
                <c:pt idx="8">
                  <c:v>10856601.460000001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3-4553-B26A-3831B5BE73EA}"/>
            </c:ext>
          </c:extLst>
        </c:ser>
        <c:ser>
          <c:idx val="1"/>
          <c:order val="1"/>
          <c:tx>
            <c:strRef>
              <c:f>'Cash Flow'!$D$50</c:f>
              <c:strCache>
                <c:ptCount val="1"/>
                <c:pt idx="0">
                  <c:v>balance blue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'Cash Flow'!$E$20:$O$20</c:f>
              <c:strCache>
                <c:ptCount val="10"/>
                <c:pt idx="0">
                  <c:v>Start</c:v>
                </c:pt>
                <c:pt idx="1">
                  <c:v>Q1  2017</c:v>
                </c:pt>
                <c:pt idx="2">
                  <c:v>Q2  2017</c:v>
                </c:pt>
                <c:pt idx="3">
                  <c:v>Q3  2017</c:v>
                </c:pt>
                <c:pt idx="4">
                  <c:v>Q4  2017</c:v>
                </c:pt>
                <c:pt idx="5">
                  <c:v>Q1  2018</c:v>
                </c:pt>
                <c:pt idx="6">
                  <c:v>Q2  2018</c:v>
                </c:pt>
                <c:pt idx="7">
                  <c:v>Q3  2018</c:v>
                </c:pt>
                <c:pt idx="8">
                  <c:v>Q4  2018</c:v>
                </c:pt>
                <c:pt idx="9">
                  <c:v>End</c:v>
                </c:pt>
              </c:strCache>
            </c:strRef>
          </c:cat>
          <c:val>
            <c:numRef>
              <c:f>'Cash Flow'!$E$50:$O$50</c:f>
              <c:numCache>
                <c:formatCode>0</c:formatCode>
                <c:ptCount val="10"/>
                <c:pt idx="0" formatCode="_(* #,##0_);[Red]_(* \(#,##0\);_(* &quot;-&quot;_);_(@_)">
                  <c:v>2797940.72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_(* #,##0_);[Red]_(* \(#,##0\);_(* &quot;-&quot;_);_(@_)">
                  <c:v>11933999.200000001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3-4553-B26A-3831B5BE73EA}"/>
            </c:ext>
          </c:extLst>
        </c:ser>
        <c:ser>
          <c:idx val="2"/>
          <c:order val="2"/>
          <c:tx>
            <c:strRef>
              <c:f>'Cash Flow'!$D$52</c:f>
              <c:strCache>
                <c:ptCount val="1"/>
                <c:pt idx="0">
                  <c:v>increase green+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'Cash Flow'!$E$20:$O$20</c:f>
              <c:strCache>
                <c:ptCount val="10"/>
                <c:pt idx="0">
                  <c:v>Start</c:v>
                </c:pt>
                <c:pt idx="1">
                  <c:v>Q1  2017</c:v>
                </c:pt>
                <c:pt idx="2">
                  <c:v>Q2  2017</c:v>
                </c:pt>
                <c:pt idx="3">
                  <c:v>Q3  2017</c:v>
                </c:pt>
                <c:pt idx="4">
                  <c:v>Q4  2017</c:v>
                </c:pt>
                <c:pt idx="5">
                  <c:v>Q1  2018</c:v>
                </c:pt>
                <c:pt idx="6">
                  <c:v>Q2  2018</c:v>
                </c:pt>
                <c:pt idx="7">
                  <c:v>Q3  2018</c:v>
                </c:pt>
                <c:pt idx="8">
                  <c:v>Q4  2018</c:v>
                </c:pt>
                <c:pt idx="9">
                  <c:v>End</c:v>
                </c:pt>
              </c:strCache>
            </c:strRef>
          </c:cat>
          <c:val>
            <c:numRef>
              <c:f>'Cash Flow'!$E$52:$O$52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1199026.7499999998</c:v>
                </c:pt>
                <c:pt idx="2">
                  <c:v>1137821.6900000004</c:v>
                </c:pt>
                <c:pt idx="3">
                  <c:v>1492218.6600000001</c:v>
                </c:pt>
                <c:pt idx="4">
                  <c:v>992687.08999999985</c:v>
                </c:pt>
                <c:pt idx="5">
                  <c:v>1206578.06</c:v>
                </c:pt>
                <c:pt idx="6">
                  <c:v>858049.60999999964</c:v>
                </c:pt>
                <c:pt idx="7">
                  <c:v>1172278.8800000001</c:v>
                </c:pt>
                <c:pt idx="8">
                  <c:v>1077397.7400000002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53-4553-B26A-3831B5BE73EA}"/>
            </c:ext>
          </c:extLst>
        </c:ser>
        <c:ser>
          <c:idx val="3"/>
          <c:order val="3"/>
          <c:tx>
            <c:strRef>
              <c:f>'Cash Flow'!$D$53</c:f>
              <c:strCache>
                <c:ptCount val="1"/>
                <c:pt idx="0">
                  <c:v>decrease red+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'Cash Flow'!$E$20:$O$20</c:f>
              <c:strCache>
                <c:ptCount val="10"/>
                <c:pt idx="0">
                  <c:v>Start</c:v>
                </c:pt>
                <c:pt idx="1">
                  <c:v>Q1  2017</c:v>
                </c:pt>
                <c:pt idx="2">
                  <c:v>Q2  2017</c:v>
                </c:pt>
                <c:pt idx="3">
                  <c:v>Q3  2017</c:v>
                </c:pt>
                <c:pt idx="4">
                  <c:v>Q4  2017</c:v>
                </c:pt>
                <c:pt idx="5">
                  <c:v>Q1  2018</c:v>
                </c:pt>
                <c:pt idx="6">
                  <c:v>Q2  2018</c:v>
                </c:pt>
                <c:pt idx="7">
                  <c:v>Q3  2018</c:v>
                </c:pt>
                <c:pt idx="8">
                  <c:v>Q4  2018</c:v>
                </c:pt>
                <c:pt idx="9">
                  <c:v>End</c:v>
                </c:pt>
              </c:strCache>
            </c:strRef>
          </c:cat>
          <c:val>
            <c:numRef>
              <c:f>'Cash Flow'!$E$53:$O$53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53-4553-B26A-3831B5BE73EA}"/>
            </c:ext>
          </c:extLst>
        </c:ser>
        <c:ser>
          <c:idx val="4"/>
          <c:order val="4"/>
          <c:tx>
            <c:strRef>
              <c:f>'Cash Flow'!$D$54</c:f>
              <c:strCache>
                <c:ptCount val="1"/>
                <c:pt idx="0">
                  <c:v>clear-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'Cash Flow'!$E$54:$O$54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E5-4671-8266-9AED63010715}"/>
            </c:ext>
          </c:extLst>
        </c:ser>
        <c:ser>
          <c:idx val="5"/>
          <c:order val="5"/>
          <c:tx>
            <c:strRef>
              <c:f>'Cash Flow'!$D$55</c:f>
              <c:strCache>
                <c:ptCount val="1"/>
                <c:pt idx="0">
                  <c:v>green-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'Cash Flow'!$E$55:$O$55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E5-4671-8266-9AED63010715}"/>
            </c:ext>
          </c:extLst>
        </c:ser>
        <c:ser>
          <c:idx val="6"/>
          <c:order val="6"/>
          <c:tx>
            <c:strRef>
              <c:f>'Cash Flow'!$D$56</c:f>
              <c:strCache>
                <c:ptCount val="1"/>
                <c:pt idx="0">
                  <c:v>red-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'Cash Flow'!$E$56:$O$56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E5-4671-8266-9AED63010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04928192"/>
        <c:axId val="604930816"/>
      </c:barChart>
      <c:catAx>
        <c:axId val="60492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930816"/>
        <c:crosses val="autoZero"/>
        <c:auto val="1"/>
        <c:lblAlgn val="ctr"/>
        <c:lblOffset val="100"/>
        <c:noMultiLvlLbl val="0"/>
      </c:catAx>
      <c:valAx>
        <c:axId val="60493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92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</xdr:colOff>
      <xdr:row>4</xdr:row>
      <xdr:rowOff>100013</xdr:rowOff>
    </xdr:from>
    <xdr:to>
      <xdr:col>6</xdr:col>
      <xdr:colOff>457200</xdr:colOff>
      <xdr:row>13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579210</xdr:colOff>
      <xdr:row>4</xdr:row>
      <xdr:rowOff>5895</xdr:rowOff>
    </xdr:from>
    <xdr:to>
      <xdr:col>12</xdr:col>
      <xdr:colOff>111124</xdr:colOff>
      <xdr:row>12</xdr:row>
      <xdr:rowOff>139753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12</xdr:col>
      <xdr:colOff>168275</xdr:colOff>
      <xdr:row>7</xdr:row>
      <xdr:rowOff>0</xdr:rowOff>
    </xdr:from>
    <xdr:to>
      <xdr:col>12</xdr:col>
      <xdr:colOff>873036</xdr:colOff>
      <xdr:row>10</xdr:row>
      <xdr:rowOff>133262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10875" y="1104900"/>
          <a:ext cx="714286" cy="70476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Fra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rame">
      <a:maj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Fram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workbookViewId="0"/>
  </sheetViews>
  <sheetFormatPr defaultColWidth="9" defaultRowHeight="15" x14ac:dyDescent="0.25"/>
  <cols>
    <col min="1" max="1" width="20.875" style="11" hidden="1" customWidth="1"/>
    <col min="2" max="2" width="19.5" style="11" customWidth="1"/>
    <col min="3" max="3" width="14.625" style="11" customWidth="1"/>
    <col min="4" max="4" width="7.375" style="11" customWidth="1"/>
    <col min="5" max="5" width="11.75" style="11" customWidth="1"/>
    <col min="6" max="6" width="9.625" style="11" customWidth="1"/>
    <col min="7" max="7" width="18.875" style="11" customWidth="1"/>
    <col min="8" max="8" width="18.75" style="11" customWidth="1"/>
    <col min="9" max="9" width="3.375" style="11" customWidth="1"/>
    <col min="10" max="10" width="20.75" style="11" customWidth="1"/>
    <col min="11" max="12" width="8" style="11"/>
    <col min="13" max="13" width="8.5" style="11" bestFit="1" customWidth="1"/>
    <col min="14" max="15" width="8" style="11"/>
    <col min="16" max="18" width="8.5" style="11" bestFit="1" customWidth="1"/>
    <col min="19" max="19" width="9.375" style="11" bestFit="1" customWidth="1"/>
    <col min="20" max="16384" width="9" style="11"/>
  </cols>
  <sheetData>
    <row r="1" spans="1:9" hidden="1" x14ac:dyDescent="0.25">
      <c r="A1" s="8" t="s">
        <v>125</v>
      </c>
      <c r="B1" s="8" t="s">
        <v>12</v>
      </c>
      <c r="C1" s="9" t="s">
        <v>13</v>
      </c>
      <c r="D1" s="10" t="s">
        <v>14</v>
      </c>
      <c r="E1" s="8" t="s">
        <v>32</v>
      </c>
      <c r="I1" s="11" t="s">
        <v>24</v>
      </c>
    </row>
    <row r="2" spans="1:9" x14ac:dyDescent="0.25">
      <c r="A2" s="8"/>
      <c r="B2" s="8"/>
      <c r="C2" s="10"/>
      <c r="D2" s="10"/>
      <c r="E2" s="8"/>
    </row>
    <row r="3" spans="1:9" x14ac:dyDescent="0.25">
      <c r="A3" s="8"/>
      <c r="B3" s="45" t="s">
        <v>15</v>
      </c>
      <c r="C3" s="45"/>
      <c r="D3" s="45"/>
    </row>
    <row r="4" spans="1:9" x14ac:dyDescent="0.25">
      <c r="A4" s="8" t="s">
        <v>16</v>
      </c>
      <c r="B4" s="12" t="s">
        <v>18</v>
      </c>
      <c r="C4" s="13" t="str">
        <f>"09/12/2018"</f>
        <v>09/12/2018</v>
      </c>
      <c r="D4" s="14"/>
      <c r="E4" s="11" t="s">
        <v>33</v>
      </c>
    </row>
    <row r="5" spans="1:9" x14ac:dyDescent="0.25">
      <c r="A5" s="8" t="s">
        <v>16</v>
      </c>
      <c r="B5" s="12" t="s">
        <v>19</v>
      </c>
      <c r="C5" s="13" t="str">
        <f>"Quarter"</f>
        <v>Quarter</v>
      </c>
      <c r="D5" s="14" t="str">
        <f>"Lookup"</f>
        <v>Lookup</v>
      </c>
    </row>
    <row r="6" spans="1:9" x14ac:dyDescent="0.25">
      <c r="A6" s="8" t="s">
        <v>16</v>
      </c>
      <c r="B6" s="12" t="s">
        <v>20</v>
      </c>
      <c r="C6" s="15" t="str">
        <f>"8"</f>
        <v>8</v>
      </c>
    </row>
    <row r="7" spans="1:9" x14ac:dyDescent="0.25">
      <c r="C7" s="15"/>
    </row>
    <row r="8" spans="1:9" x14ac:dyDescent="0.25">
      <c r="C8" s="16" t="s">
        <v>21</v>
      </c>
      <c r="E8" s="16" t="s">
        <v>22</v>
      </c>
      <c r="G8" s="16" t="s">
        <v>23</v>
      </c>
    </row>
    <row r="9" spans="1:9" x14ac:dyDescent="0.25">
      <c r="B9" s="12" t="s">
        <v>17</v>
      </c>
      <c r="C9" s="17">
        <f>EOMONTH(C10,-C6)+1</f>
        <v>43221</v>
      </c>
      <c r="E9" s="17">
        <f>DATE(YEAR(AnalysisDate)-C6+1,1,1)</f>
        <v>40544</v>
      </c>
      <c r="G9" s="17">
        <f>EOMONTH(G10,-(C6*3))+1</f>
        <v>42736</v>
      </c>
    </row>
    <row r="10" spans="1:9" x14ac:dyDescent="0.25">
      <c r="B10" s="12" t="s">
        <v>18</v>
      </c>
      <c r="C10" s="17">
        <f>EOMONTH(AnalysisDate,0)</f>
        <v>43465</v>
      </c>
      <c r="E10" s="17">
        <f>DATE(YEAR(AnalysisDate),12,31)</f>
        <v>43465</v>
      </c>
      <c r="G10" s="18">
        <f>DATE(YEAR(AnalysisDate),ROUNDUP(MONTH(AnalysisDate)/3,0)*3+1,1)-1</f>
        <v>43465</v>
      </c>
    </row>
    <row r="11" spans="1:9" x14ac:dyDescent="0.25">
      <c r="C11" s="15"/>
    </row>
    <row r="12" spans="1:9" x14ac:dyDescent="0.25">
      <c r="C12" s="15"/>
    </row>
    <row r="13" spans="1:9" x14ac:dyDescent="0.25">
      <c r="B13" s="11" t="s">
        <v>17</v>
      </c>
      <c r="C13" s="17">
        <f>IF(PeriodType="Month",C9,IF(PeriodType="Year",E9,IF(PeriodType="Quarter",G9,"err")))</f>
        <v>42736</v>
      </c>
    </row>
    <row r="14" spans="1:9" x14ac:dyDescent="0.25">
      <c r="B14" s="11" t="s">
        <v>18</v>
      </c>
      <c r="C14" s="17">
        <f>IF(PeriodType="Month",C10,IF(PeriodType="Year",E10,IF(PeriodType="Quarter",G10,"err")))</f>
        <v>43465</v>
      </c>
    </row>
  </sheetData>
  <mergeCells count="1"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57"/>
  <sheetViews>
    <sheetView showGridLines="0" tabSelected="1" topLeftCell="C3" zoomScale="70" zoomScaleNormal="70" workbookViewId="0">
      <selection activeCell="P13" sqref="P13"/>
    </sheetView>
  </sheetViews>
  <sheetFormatPr defaultRowHeight="15" x14ac:dyDescent="0.25"/>
  <cols>
    <col min="1" max="1" width="17.625" hidden="1" customWidth="1"/>
    <col min="2" max="2" width="24.625" hidden="1" customWidth="1"/>
    <col min="3" max="3" width="6.375" customWidth="1"/>
    <col min="4" max="4" width="41.75" customWidth="1"/>
    <col min="5" max="5" width="0.875" customWidth="1"/>
    <col min="6" max="13" width="13" customWidth="1"/>
    <col min="14" max="14" width="4.25" hidden="1" customWidth="1"/>
    <col min="15" max="15" width="9" customWidth="1"/>
    <col min="16" max="16" width="19.75" customWidth="1"/>
    <col min="27" max="27" width="9.625" customWidth="1"/>
    <col min="29" max="30" width="8"/>
  </cols>
  <sheetData>
    <row r="1" spans="1:27" hidden="1" x14ac:dyDescent="0.25">
      <c r="A1" t="s">
        <v>127</v>
      </c>
      <c r="B1" s="1" t="s">
        <v>27</v>
      </c>
      <c r="F1" t="s">
        <v>25</v>
      </c>
      <c r="G1" t="s">
        <v>124</v>
      </c>
      <c r="H1" t="s">
        <v>124</v>
      </c>
      <c r="I1" t="s">
        <v>124</v>
      </c>
      <c r="J1" t="s">
        <v>124</v>
      </c>
      <c r="K1" t="s">
        <v>124</v>
      </c>
      <c r="L1" t="s">
        <v>124</v>
      </c>
      <c r="M1" t="s">
        <v>124</v>
      </c>
      <c r="N1" t="s">
        <v>27</v>
      </c>
    </row>
    <row r="2" spans="1:27" hidden="1" x14ac:dyDescent="0.25">
      <c r="A2" t="s">
        <v>27</v>
      </c>
      <c r="B2" s="1"/>
      <c r="F2" t="s">
        <v>28</v>
      </c>
      <c r="G2" t="s">
        <v>28</v>
      </c>
      <c r="H2" t="s">
        <v>28</v>
      </c>
      <c r="I2" t="s">
        <v>28</v>
      </c>
      <c r="J2" t="s">
        <v>28</v>
      </c>
      <c r="K2" t="s">
        <v>28</v>
      </c>
      <c r="L2" t="s">
        <v>28</v>
      </c>
      <c r="M2" t="s">
        <v>28</v>
      </c>
    </row>
    <row r="3" spans="1:27" x14ac:dyDescent="0.25">
      <c r="B3" s="1"/>
    </row>
    <row r="4" spans="1:27" ht="27" customHeight="1" x14ac:dyDescent="0.35">
      <c r="B4" s="1"/>
      <c r="D4" s="43" t="s">
        <v>29</v>
      </c>
      <c r="E4" s="43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7" x14ac:dyDescent="0.25">
      <c r="B5" s="1"/>
    </row>
    <row r="6" spans="1:27" x14ac:dyDescent="0.25">
      <c r="B6" s="1"/>
    </row>
    <row r="7" spans="1:27" x14ac:dyDescent="0.25">
      <c r="B7" s="1"/>
    </row>
    <row r="8" spans="1:27" x14ac:dyDescent="0.25">
      <c r="B8" s="1"/>
    </row>
    <row r="9" spans="1:27" x14ac:dyDescent="0.25">
      <c r="B9" s="1"/>
    </row>
    <row r="10" spans="1:27" x14ac:dyDescent="0.25">
      <c r="B10" s="1"/>
    </row>
    <row r="11" spans="1:27" x14ac:dyDescent="0.25">
      <c r="B11" s="1"/>
    </row>
    <row r="12" spans="1:27" x14ac:dyDescent="0.25">
      <c r="B12" s="1"/>
    </row>
    <row r="13" spans="1:27" x14ac:dyDescent="0.25">
      <c r="B13" s="1"/>
    </row>
    <row r="14" spans="1:27" x14ac:dyDescent="0.25">
      <c r="B14" s="1"/>
    </row>
    <row r="15" spans="1:27" ht="15" hidden="1" customHeight="1" x14ac:dyDescent="0.25">
      <c r="A15" t="s">
        <v>27</v>
      </c>
      <c r="B15" s="46" t="s">
        <v>30</v>
      </c>
      <c r="F15" s="4">
        <v>42736</v>
      </c>
      <c r="G15" s="4">
        <v>42826</v>
      </c>
      <c r="H15" s="4">
        <v>42917</v>
      </c>
      <c r="I15" s="4">
        <v>43009</v>
      </c>
      <c r="J15" s="4">
        <v>43101</v>
      </c>
      <c r="K15" s="4">
        <v>43191</v>
      </c>
      <c r="L15" s="4">
        <v>43282</v>
      </c>
      <c r="M15" s="4">
        <v>43374</v>
      </c>
      <c r="Z15" s="3"/>
      <c r="AA15" s="4"/>
    </row>
    <row r="16" spans="1:27" hidden="1" x14ac:dyDescent="0.25">
      <c r="A16" t="s">
        <v>27</v>
      </c>
      <c r="B16" s="46"/>
      <c r="F16" s="4">
        <v>42825</v>
      </c>
      <c r="G16" s="4">
        <v>42916</v>
      </c>
      <c r="H16" s="4">
        <v>43008</v>
      </c>
      <c r="I16" s="4">
        <v>43100</v>
      </c>
      <c r="J16" s="4">
        <v>43190</v>
      </c>
      <c r="K16" s="4">
        <v>43281</v>
      </c>
      <c r="L16" s="4">
        <v>43373</v>
      </c>
      <c r="M16" s="4">
        <v>43465</v>
      </c>
      <c r="Z16" s="3"/>
      <c r="AA16" s="4"/>
    </row>
    <row r="17" spans="1:27" hidden="1" x14ac:dyDescent="0.25">
      <c r="A17" t="s">
        <v>27</v>
      </c>
      <c r="B17" s="46"/>
      <c r="F17" s="7" t="str">
        <f>TEXT(F16,"mmm yy")</f>
        <v>Mar 17</v>
      </c>
      <c r="G17" s="7" t="str">
        <f>TEXT(G16,"mmm yy")</f>
        <v>Jun 17</v>
      </c>
      <c r="H17" s="7" t="str">
        <f>TEXT(H16,"mmm yy")</f>
        <v>Sep 17</v>
      </c>
      <c r="I17" s="7" t="str">
        <f>TEXT(I16,"mmm yy")</f>
        <v>Dec 17</v>
      </c>
      <c r="J17" s="7" t="str">
        <f>TEXT(J16,"mmm yy")</f>
        <v>Mar 18</v>
      </c>
      <c r="K17" s="7" t="str">
        <f>TEXT(K16,"mmm yy")</f>
        <v>Jun 18</v>
      </c>
      <c r="L17" s="7" t="str">
        <f>TEXT(L16,"mmm yy")</f>
        <v>Sep 18</v>
      </c>
      <c r="M17" s="7" t="str">
        <f>TEXT(M16,"mmm yy")</f>
        <v>Dec 18</v>
      </c>
      <c r="Z17" s="3"/>
      <c r="AA17" s="5"/>
    </row>
    <row r="18" spans="1:27" hidden="1" x14ac:dyDescent="0.25">
      <c r="A18" t="s">
        <v>27</v>
      </c>
      <c r="B18" s="46"/>
      <c r="F18" s="7">
        <f>YEAR(F16)</f>
        <v>2017</v>
      </c>
      <c r="G18" s="7">
        <f>YEAR(G16)</f>
        <v>2017</v>
      </c>
      <c r="H18" s="7">
        <f>YEAR(H16)</f>
        <v>2017</v>
      </c>
      <c r="I18" s="7">
        <f>YEAR(I16)</f>
        <v>2017</v>
      </c>
      <c r="J18" s="7">
        <f>YEAR(J16)</f>
        <v>2018</v>
      </c>
      <c r="K18" s="7">
        <f>YEAR(K16)</f>
        <v>2018</v>
      </c>
      <c r="L18" s="7">
        <f>YEAR(L16)</f>
        <v>2018</v>
      </c>
      <c r="M18" s="7">
        <f>YEAR(M16)</f>
        <v>2018</v>
      </c>
    </row>
    <row r="19" spans="1:27" hidden="1" x14ac:dyDescent="0.25">
      <c r="A19" t="s">
        <v>27</v>
      </c>
      <c r="B19" s="46"/>
      <c r="F19" s="7" t="str">
        <f>"Q"&amp;ROUNDUP(MONTH(F16)/3,0)&amp; "  "&amp;YEAR(F16)</f>
        <v>Q1  2017</v>
      </c>
      <c r="G19" s="7" t="str">
        <f>"Q"&amp;ROUNDUP(MONTH(G16)/3,0)&amp; "  "&amp;YEAR(G16)</f>
        <v>Q2  2017</v>
      </c>
      <c r="H19" s="7" t="str">
        <f>"Q"&amp;ROUNDUP(MONTH(H16)/3,0)&amp; "  "&amp;YEAR(H16)</f>
        <v>Q3  2017</v>
      </c>
      <c r="I19" s="7" t="str">
        <f>"Q"&amp;ROUNDUP(MONTH(I16)/3,0)&amp; "  "&amp;YEAR(I16)</f>
        <v>Q4  2017</v>
      </c>
      <c r="J19" s="7" t="str">
        <f>"Q"&amp;ROUNDUP(MONTH(J16)/3,0)&amp; "  "&amp;YEAR(J16)</f>
        <v>Q1  2018</v>
      </c>
      <c r="K19" s="7" t="str">
        <f>"Q"&amp;ROUNDUP(MONTH(K16)/3,0)&amp; "  "&amp;YEAR(K16)</f>
        <v>Q2  2018</v>
      </c>
      <c r="L19" s="7" t="str">
        <f>"Q"&amp;ROUNDUP(MONTH(L16)/3,0)&amp; "  "&amp;YEAR(L16)</f>
        <v>Q3  2018</v>
      </c>
      <c r="M19" s="7" t="str">
        <f>"Q"&amp;ROUNDUP(MONTH(M16)/3,0)&amp; "  "&amp;YEAR(M16)</f>
        <v>Q4  2018</v>
      </c>
    </row>
    <row r="20" spans="1:27" x14ac:dyDescent="0.25">
      <c r="B20" s="46"/>
      <c r="E20" s="32" t="s">
        <v>34</v>
      </c>
      <c r="F20" s="6" t="str">
        <f>IF(PeriodType="Month",F17,IF(PeriodType="Year",F18,IF(PeriodType="Quarter",F19,"???")))</f>
        <v>Q1  2017</v>
      </c>
      <c r="G20" s="6" t="str">
        <f>IF(PeriodType="Month",G17,IF(PeriodType="Year",G18,IF(PeriodType="Quarter",G19,"???")))</f>
        <v>Q2  2017</v>
      </c>
      <c r="H20" s="6" t="str">
        <f>IF(PeriodType="Month",H17,IF(PeriodType="Year",H18,IF(PeriodType="Quarter",H19,"???")))</f>
        <v>Q3  2017</v>
      </c>
      <c r="I20" s="6" t="str">
        <f>IF(PeriodType="Month",I17,IF(PeriodType="Year",I18,IF(PeriodType="Quarter",I19,"???")))</f>
        <v>Q4  2017</v>
      </c>
      <c r="J20" s="6" t="str">
        <f>IF(PeriodType="Month",J17,IF(PeriodType="Year",J18,IF(PeriodType="Quarter",J19,"???")))</f>
        <v>Q1  2018</v>
      </c>
      <c r="K20" s="6" t="str">
        <f>IF(PeriodType="Month",K17,IF(PeriodType="Year",K18,IF(PeriodType="Quarter",K19,"???")))</f>
        <v>Q2  2018</v>
      </c>
      <c r="L20" s="6" t="str">
        <f>IF(PeriodType="Month",L17,IF(PeriodType="Year",L18,IF(PeriodType="Quarter",L19,"???")))</f>
        <v>Q3  2018</v>
      </c>
      <c r="M20" s="6" t="str">
        <f>IF(PeriodType="Month",M17,IF(PeriodType="Year",M18,IF(PeriodType="Quarter",M19,"???")))</f>
        <v>Q4  2018</v>
      </c>
      <c r="O20" s="32" t="s">
        <v>35</v>
      </c>
    </row>
    <row r="21" spans="1:27" x14ac:dyDescent="0.25">
      <c r="B21" s="19" t="s">
        <v>9</v>
      </c>
      <c r="D21" s="21" t="s">
        <v>10</v>
      </c>
      <c r="E21" s="21"/>
      <c r="F21" s="25">
        <v>2797940.72</v>
      </c>
      <c r="G21" s="25">
        <v>3996967.47</v>
      </c>
      <c r="H21" s="25">
        <v>5134789.16</v>
      </c>
      <c r="I21" s="25">
        <v>6627007.8200000003</v>
      </c>
      <c r="J21" s="25">
        <v>7619694.9099999992</v>
      </c>
      <c r="K21" s="25">
        <v>8826272.9700000007</v>
      </c>
      <c r="L21" s="25">
        <v>9684322.5800000001</v>
      </c>
      <c r="M21" s="25">
        <v>10856601.460000001</v>
      </c>
    </row>
    <row r="22" spans="1:27" x14ac:dyDescent="0.25">
      <c r="B22" s="19">
        <v>99999</v>
      </c>
      <c r="D22" s="23" t="str">
        <f>"Net Income"</f>
        <v>Net Income</v>
      </c>
      <c r="E22" s="23"/>
      <c r="F22" s="25">
        <v>84355.27</v>
      </c>
      <c r="G22" s="25">
        <v>379999.17000000004</v>
      </c>
      <c r="H22" s="25">
        <v>172579.69</v>
      </c>
      <c r="I22" s="25">
        <v>272778.13</v>
      </c>
      <c r="J22" s="25">
        <v>213500.14</v>
      </c>
      <c r="K22" s="25">
        <v>168570.36000000002</v>
      </c>
      <c r="L22" s="25">
        <v>257505.38</v>
      </c>
      <c r="M22" s="25">
        <v>378171.56</v>
      </c>
    </row>
    <row r="23" spans="1:27" x14ac:dyDescent="0.25">
      <c r="B23" s="19"/>
      <c r="D23" s="23" t="s">
        <v>31</v>
      </c>
      <c r="E23" s="23"/>
      <c r="F23" s="26"/>
      <c r="G23" s="26"/>
      <c r="H23" s="26"/>
      <c r="I23" s="26"/>
      <c r="J23" s="26"/>
      <c r="K23" s="26"/>
      <c r="L23" s="26"/>
      <c r="M23" s="26"/>
    </row>
    <row r="24" spans="1:27" x14ac:dyDescent="0.25">
      <c r="B24" s="19" t="s">
        <v>0</v>
      </c>
      <c r="D24" s="24" t="str">
        <f>"Accum. Depreciation, Vehicles"</f>
        <v>Accum. Depreciation, Vehicles</v>
      </c>
      <c r="E24" s="24"/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27" x14ac:dyDescent="0.25">
      <c r="B25" s="19">
        <v>12300</v>
      </c>
      <c r="D25" s="24" t="str">
        <f>"Securities, Total"</f>
        <v>Securities, Total</v>
      </c>
      <c r="E25" s="24"/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</row>
    <row r="26" spans="1:27" x14ac:dyDescent="0.25">
      <c r="B26" s="19">
        <v>13400</v>
      </c>
      <c r="D26" s="24" t="str">
        <f>"Accounts Receivable, Total"</f>
        <v>Accounts Receivable, Total</v>
      </c>
      <c r="E26" s="24"/>
      <c r="F26" s="25">
        <v>-2025411.45</v>
      </c>
      <c r="G26" s="25">
        <v>-2528119.34</v>
      </c>
      <c r="H26" s="25">
        <v>-1532885.07</v>
      </c>
      <c r="I26" s="25">
        <v>-2130056.2000000002</v>
      </c>
      <c r="J26" s="25">
        <v>-1677089.1099999999</v>
      </c>
      <c r="K26" s="25">
        <v>-2293049.6</v>
      </c>
      <c r="L26" s="25">
        <v>-2111474.15</v>
      </c>
      <c r="M26" s="25">
        <v>-2823479.88</v>
      </c>
    </row>
    <row r="27" spans="1:27" x14ac:dyDescent="0.25">
      <c r="B27" s="19">
        <v>14500</v>
      </c>
      <c r="D27" s="24" t="str">
        <f>"Inventory, Total"</f>
        <v>Inventory, Total</v>
      </c>
      <c r="E27" s="24"/>
      <c r="F27" s="25">
        <v>2706056.0999999996</v>
      </c>
      <c r="G27" s="25">
        <v>-535198.81000000006</v>
      </c>
      <c r="H27" s="25">
        <v>886690.45000000007</v>
      </c>
      <c r="I27" s="25">
        <v>141461.12</v>
      </c>
      <c r="J27" s="25">
        <v>217761.12</v>
      </c>
      <c r="K27" s="25">
        <v>129359.43</v>
      </c>
      <c r="L27" s="25">
        <v>77124.11</v>
      </c>
      <c r="M27" s="25">
        <v>229087.94999999998</v>
      </c>
    </row>
    <row r="28" spans="1:27" x14ac:dyDescent="0.25">
      <c r="B28" s="19">
        <v>13540</v>
      </c>
      <c r="D28" s="24" t="str">
        <f>"Purchase Prepayments, Total"</f>
        <v>Purchase Prepayments, Total</v>
      </c>
      <c r="E28" s="24"/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</row>
    <row r="29" spans="1:27" x14ac:dyDescent="0.25">
      <c r="B29" s="19">
        <v>22500</v>
      </c>
      <c r="D29" s="24" t="str">
        <f>"Accounts Payable, Total"</f>
        <v>Accounts Payable, Total</v>
      </c>
      <c r="E29" s="24"/>
      <c r="F29" s="25">
        <v>434026.83</v>
      </c>
      <c r="G29" s="25">
        <v>3821140.6700000004</v>
      </c>
      <c r="H29" s="25">
        <v>1965833.59</v>
      </c>
      <c r="I29" s="25">
        <v>2708504.04</v>
      </c>
      <c r="J29" s="25">
        <v>2452405.9099999997</v>
      </c>
      <c r="K29" s="25">
        <v>2853169.42</v>
      </c>
      <c r="L29" s="25">
        <v>2949123.54</v>
      </c>
      <c r="M29" s="25">
        <v>3293618.11</v>
      </c>
    </row>
    <row r="30" spans="1:27" x14ac:dyDescent="0.25">
      <c r="B30" s="19">
        <v>22100</v>
      </c>
      <c r="D30" s="24" t="str">
        <f>"Revolving Credit"</f>
        <v>Revolving Credit</v>
      </c>
      <c r="E30" s="24"/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</row>
    <row r="31" spans="1:27" x14ac:dyDescent="0.25">
      <c r="B31" s="19">
        <v>23900</v>
      </c>
      <c r="D31" s="24" t="str">
        <f>"Total Personnel-related Items"</f>
        <v>Total Personnel-related Items</v>
      </c>
      <c r="E31" s="24"/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</row>
    <row r="32" spans="1:27" x14ac:dyDescent="0.25">
      <c r="B32" s="19">
        <v>24400</v>
      </c>
      <c r="D32" s="24" t="str">
        <f>"Other Liabilities, Total"</f>
        <v>Other Liabilities, Total</v>
      </c>
      <c r="E32" s="24"/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</row>
    <row r="33" spans="1:15" ht="15.75" thickBot="1" x14ac:dyDescent="0.3">
      <c r="B33" s="19"/>
      <c r="D33" s="22" t="s">
        <v>1</v>
      </c>
      <c r="E33" s="22"/>
      <c r="F33" s="27">
        <f>SUM(F22:F32)</f>
        <v>1199026.7499999998</v>
      </c>
      <c r="G33" s="27">
        <f>SUM(G22:G32)</f>
        <v>1137821.6900000004</v>
      </c>
      <c r="H33" s="27">
        <f>SUM(H22:H32)</f>
        <v>1492218.6600000001</v>
      </c>
      <c r="I33" s="27">
        <f>SUM(I22:I32)</f>
        <v>992687.08999999985</v>
      </c>
      <c r="J33" s="27">
        <f>SUM(J22:J32)</f>
        <v>1206578.06</v>
      </c>
      <c r="K33" s="27">
        <f>SUM(K22:K32)</f>
        <v>858049.60999999964</v>
      </c>
      <c r="L33" s="27">
        <f>SUM(L22:L32)</f>
        <v>1172278.8800000001</v>
      </c>
      <c r="M33" s="27">
        <f>SUM(M22:M32)</f>
        <v>1077397.7400000002</v>
      </c>
    </row>
    <row r="34" spans="1:15" x14ac:dyDescent="0.25">
      <c r="B34" s="19" t="s">
        <v>2</v>
      </c>
      <c r="D34" s="24" t="str">
        <f>"Land and Buildings"</f>
        <v>Land and Buildings</v>
      </c>
      <c r="E34" s="24"/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</row>
    <row r="35" spans="1:15" x14ac:dyDescent="0.25">
      <c r="B35" s="19" t="s">
        <v>3</v>
      </c>
      <c r="D35" s="24" t="str">
        <f>"Vehicles"</f>
        <v>Vehicles</v>
      </c>
      <c r="E35" s="24"/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</row>
    <row r="36" spans="1:15" ht="15.75" thickBot="1" x14ac:dyDescent="0.3">
      <c r="B36" s="19"/>
      <c r="D36" s="22" t="s">
        <v>4</v>
      </c>
      <c r="E36" s="22"/>
      <c r="F36" s="27">
        <f>SUM(F34:F35)</f>
        <v>0</v>
      </c>
      <c r="G36" s="27">
        <f>SUM(G34:G35)</f>
        <v>0</v>
      </c>
      <c r="H36" s="27">
        <f>SUM(H34:H35)</f>
        <v>0</v>
      </c>
      <c r="I36" s="27">
        <f>SUM(I34:I35)</f>
        <v>0</v>
      </c>
      <c r="J36" s="27">
        <f>SUM(J34:J35)</f>
        <v>0</v>
      </c>
      <c r="K36" s="27">
        <f>SUM(K34:K35)</f>
        <v>0</v>
      </c>
      <c r="L36" s="27">
        <f>SUM(L34:L35)</f>
        <v>0</v>
      </c>
      <c r="M36" s="27">
        <f>SUM(M34:M35)</f>
        <v>0</v>
      </c>
    </row>
    <row r="37" spans="1:15" x14ac:dyDescent="0.25">
      <c r="B37" s="19" t="s">
        <v>5</v>
      </c>
      <c r="D37" s="24" t="str">
        <f>"Long-term Liabilities"</f>
        <v>Long-term Liabilities</v>
      </c>
      <c r="E37" s="24"/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</row>
    <row r="38" spans="1:15" x14ac:dyDescent="0.25">
      <c r="B38" s="19" t="s">
        <v>6</v>
      </c>
      <c r="D38" s="24" t="str">
        <f>"Capital Stock"</f>
        <v>Capital Stock</v>
      </c>
      <c r="E38" s="24"/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</row>
    <row r="39" spans="1:15" x14ac:dyDescent="0.25">
      <c r="B39" s="19">
        <v>30200</v>
      </c>
      <c r="D39" s="24" t="str">
        <f>"Retained Earnings"</f>
        <v>Retained Earnings</v>
      </c>
      <c r="E39" s="24"/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5" ht="15.75" thickBot="1" x14ac:dyDescent="0.3">
      <c r="B40" s="19"/>
      <c r="D40" s="22" t="s">
        <v>7</v>
      </c>
      <c r="E40" s="22"/>
      <c r="F40" s="28">
        <f>SUM(F37:F39)</f>
        <v>0</v>
      </c>
      <c r="G40" s="28">
        <f>SUM(G37:G39)</f>
        <v>0</v>
      </c>
      <c r="H40" s="28">
        <f>SUM(H37:H39)</f>
        <v>0</v>
      </c>
      <c r="I40" s="28">
        <f>SUM(I37:I39)</f>
        <v>0</v>
      </c>
      <c r="J40" s="28">
        <f>SUM(J37:J39)</f>
        <v>0</v>
      </c>
      <c r="K40" s="28">
        <f>SUM(K37:K39)</f>
        <v>0</v>
      </c>
      <c r="L40" s="28">
        <f>SUM(L37:L39)</f>
        <v>0</v>
      </c>
      <c r="M40" s="28">
        <f>SUM(M37:M39)</f>
        <v>0</v>
      </c>
    </row>
    <row r="41" spans="1:15" x14ac:dyDescent="0.25">
      <c r="B41" s="19"/>
      <c r="D41" s="20"/>
      <c r="E41" s="20"/>
      <c r="F41" s="29"/>
      <c r="G41" s="29"/>
      <c r="H41" s="29"/>
      <c r="I41" s="29"/>
      <c r="J41" s="29"/>
      <c r="K41" s="29"/>
      <c r="L41" s="29"/>
      <c r="M41" s="29"/>
    </row>
    <row r="42" spans="1:15" x14ac:dyDescent="0.25">
      <c r="B42" s="19"/>
      <c r="D42" s="21" t="s">
        <v>8</v>
      </c>
      <c r="E42" s="30">
        <f>$F$21</f>
        <v>2797940.72</v>
      </c>
      <c r="F42" s="25">
        <f>F33+F36+F40</f>
        <v>1199026.7499999998</v>
      </c>
      <c r="G42" s="25">
        <f>G33+G36+G40</f>
        <v>1137821.6900000004</v>
      </c>
      <c r="H42" s="25">
        <f>H33+H36+H40</f>
        <v>1492218.6600000001</v>
      </c>
      <c r="I42" s="25">
        <f>I33+I36+I40</f>
        <v>992687.08999999985</v>
      </c>
      <c r="J42" s="25">
        <f>J33+J36+J40</f>
        <v>1206578.06</v>
      </c>
      <c r="K42" s="25">
        <f>K33+K36+K40</f>
        <v>858049.60999999964</v>
      </c>
      <c r="L42" s="25">
        <f>L33+L36+L40</f>
        <v>1172278.8800000001</v>
      </c>
      <c r="M42" s="25">
        <f>M33+M36+M40</f>
        <v>1077397.7400000002</v>
      </c>
      <c r="N42" s="31"/>
      <c r="O42" s="33">
        <f>SUM(E42:N42)</f>
        <v>11933999.200000001</v>
      </c>
    </row>
    <row r="43" spans="1:15" ht="15.75" thickBot="1" x14ac:dyDescent="0.3">
      <c r="B43" s="19"/>
      <c r="D43" s="22" t="s">
        <v>11</v>
      </c>
      <c r="E43" s="22"/>
      <c r="F43" s="28">
        <f>F21+F42</f>
        <v>3996967.4699999997</v>
      </c>
      <c r="G43" s="28">
        <f>G21+G42</f>
        <v>5134789.16</v>
      </c>
      <c r="H43" s="28">
        <f>H21+H42</f>
        <v>6627007.8200000003</v>
      </c>
      <c r="I43" s="28">
        <f>I21+I42</f>
        <v>7619694.9100000001</v>
      </c>
      <c r="J43" s="28">
        <f>J21+J42</f>
        <v>8826272.9699999988</v>
      </c>
      <c r="K43" s="28">
        <f>K21+K42</f>
        <v>9684322.5800000001</v>
      </c>
      <c r="L43" s="28">
        <f>L21+L42</f>
        <v>10856601.460000001</v>
      </c>
      <c r="M43" s="28">
        <f>M21+M42</f>
        <v>11933999.200000001</v>
      </c>
    </row>
    <row r="44" spans="1:15" x14ac:dyDescent="0.25">
      <c r="D44" s="21"/>
      <c r="F44" s="31"/>
      <c r="G44" s="31"/>
      <c r="H44" s="31"/>
      <c r="I44" s="31"/>
      <c r="J44" s="31"/>
      <c r="K44" s="31"/>
      <c r="L44" s="31"/>
      <c r="M44" s="31"/>
    </row>
    <row r="45" spans="1:15" x14ac:dyDescent="0.25">
      <c r="D45" s="21"/>
      <c r="E45" s="31"/>
    </row>
    <row r="46" spans="1:15" hidden="1" x14ac:dyDescent="0.25">
      <c r="A46" t="s">
        <v>27</v>
      </c>
      <c r="D46" t="s">
        <v>26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</row>
    <row r="47" spans="1:15" x14ac:dyDescent="0.25">
      <c r="D47" s="34"/>
      <c r="E47" s="34"/>
      <c r="F47" s="35"/>
      <c r="G47" s="35"/>
      <c r="H47" s="35"/>
      <c r="I47" s="35"/>
      <c r="J47" s="35"/>
      <c r="K47" s="35"/>
      <c r="L47" s="35"/>
      <c r="M47" s="35"/>
    </row>
    <row r="48" spans="1:15" hidden="1" x14ac:dyDescent="0.25">
      <c r="A48" t="s">
        <v>27</v>
      </c>
      <c r="D48" s="34" t="s">
        <v>36</v>
      </c>
      <c r="E48" s="34"/>
      <c r="F48" s="35"/>
      <c r="G48" s="35"/>
      <c r="H48" s="35"/>
      <c r="I48" s="35"/>
      <c r="J48" s="35"/>
      <c r="K48" s="35"/>
      <c r="L48" s="35"/>
      <c r="M48" s="35"/>
    </row>
    <row r="49" spans="4:28" x14ac:dyDescent="0.25">
      <c r="D49" s="36" t="s">
        <v>37</v>
      </c>
      <c r="E49" s="37">
        <f>$F$21</f>
        <v>2797940.72</v>
      </c>
      <c r="F49" s="38">
        <f>E49+F42</f>
        <v>3996967.4699999997</v>
      </c>
      <c r="G49" s="38">
        <f t="shared" ref="G49:M49" si="0">F49+G42</f>
        <v>5134789.16</v>
      </c>
      <c r="H49" s="38">
        <f t="shared" si="0"/>
        <v>6627007.8200000003</v>
      </c>
      <c r="I49" s="38">
        <f t="shared" si="0"/>
        <v>7619694.9100000001</v>
      </c>
      <c r="J49" s="38">
        <f t="shared" si="0"/>
        <v>8826272.9700000007</v>
      </c>
      <c r="K49" s="38">
        <f t="shared" si="0"/>
        <v>9684322.5800000001</v>
      </c>
      <c r="L49" s="38">
        <f t="shared" si="0"/>
        <v>10856601.460000001</v>
      </c>
      <c r="M49" s="38">
        <f t="shared" si="0"/>
        <v>11933999.200000001</v>
      </c>
      <c r="N49" s="32"/>
      <c r="O49" s="32"/>
    </row>
    <row r="50" spans="4:28" x14ac:dyDescent="0.25">
      <c r="D50" s="36" t="s">
        <v>38</v>
      </c>
      <c r="E50" s="37">
        <f>$F$21</f>
        <v>2797940.72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2"/>
      <c r="O50" s="40">
        <f>O42</f>
        <v>11933999.200000001</v>
      </c>
    </row>
    <row r="51" spans="4:28" x14ac:dyDescent="0.25">
      <c r="D51" s="36" t="s">
        <v>41</v>
      </c>
      <c r="E51" s="36">
        <v>0</v>
      </c>
      <c r="F51" s="39">
        <f>IF(AND(E49&gt;0,E49+F42&gt;0),MIN(E49,E49+F42),0)</f>
        <v>2797940.72</v>
      </c>
      <c r="G51" s="39">
        <f t="shared" ref="G51:M51" si="1">IF(AND(F49&gt;0,F49+G42&gt;0),MIN(F49,F49+G42),0)</f>
        <v>3996967.4699999997</v>
      </c>
      <c r="H51" s="39">
        <f t="shared" si="1"/>
        <v>5134789.16</v>
      </c>
      <c r="I51" s="39">
        <f t="shared" si="1"/>
        <v>6627007.8200000003</v>
      </c>
      <c r="J51" s="39">
        <f t="shared" si="1"/>
        <v>7619694.9100000001</v>
      </c>
      <c r="K51" s="39">
        <f t="shared" si="1"/>
        <v>8826272.9700000007</v>
      </c>
      <c r="L51" s="39">
        <f t="shared" si="1"/>
        <v>9684322.5800000001</v>
      </c>
      <c r="M51" s="39">
        <f t="shared" si="1"/>
        <v>10856601.460000001</v>
      </c>
      <c r="N51" s="32"/>
      <c r="O51" s="41"/>
    </row>
    <row r="52" spans="4:28" x14ac:dyDescent="0.25">
      <c r="D52" s="36" t="s">
        <v>39</v>
      </c>
      <c r="E52" s="36">
        <v>0</v>
      </c>
      <c r="F52" s="39">
        <f>IF(AND(F42&gt;0,E49+F42&gt;0),MIN(F42,E49+F42),0)</f>
        <v>1199026.7499999998</v>
      </c>
      <c r="G52" s="39">
        <f t="shared" ref="G52:M52" si="2">IF(AND(G42&gt;0,F49+G42&gt;0),MIN(G42,F49+G42),0)</f>
        <v>1137821.6900000004</v>
      </c>
      <c r="H52" s="39">
        <f t="shared" si="2"/>
        <v>1492218.6600000001</v>
      </c>
      <c r="I52" s="39">
        <f t="shared" si="2"/>
        <v>992687.08999999985</v>
      </c>
      <c r="J52" s="39">
        <f t="shared" si="2"/>
        <v>1206578.06</v>
      </c>
      <c r="K52" s="39">
        <f t="shared" si="2"/>
        <v>858049.60999999964</v>
      </c>
      <c r="L52" s="39">
        <f t="shared" si="2"/>
        <v>1172278.8800000001</v>
      </c>
      <c r="M52" s="39">
        <f t="shared" si="2"/>
        <v>1077397.7400000002</v>
      </c>
      <c r="N52" s="32"/>
      <c r="O52" s="41"/>
    </row>
    <row r="53" spans="4:28" x14ac:dyDescent="0.25">
      <c r="D53" s="36" t="s">
        <v>40</v>
      </c>
      <c r="E53" s="36">
        <v>0</v>
      </c>
      <c r="F53" s="39">
        <f>IF(AND(E49&gt;0,F42&lt;0),MIN(E49,ABS(F42)),0)</f>
        <v>0</v>
      </c>
      <c r="G53" s="39">
        <f t="shared" ref="G53:M53" si="3">IF(AND(F49&gt;0,G42&lt;0),MIN(F49,ABS(G42)),0)</f>
        <v>0</v>
      </c>
      <c r="H53" s="39">
        <f t="shared" si="3"/>
        <v>0</v>
      </c>
      <c r="I53" s="39">
        <f t="shared" si="3"/>
        <v>0</v>
      </c>
      <c r="J53" s="39">
        <f t="shared" si="3"/>
        <v>0</v>
      </c>
      <c r="K53" s="39">
        <f t="shared" si="3"/>
        <v>0</v>
      </c>
      <c r="L53" s="39">
        <f t="shared" si="3"/>
        <v>0</v>
      </c>
      <c r="M53" s="39">
        <f t="shared" si="3"/>
        <v>0</v>
      </c>
      <c r="N53" s="32"/>
      <c r="O53" s="41"/>
    </row>
    <row r="54" spans="4:28" x14ac:dyDescent="0.25">
      <c r="D54" s="36" t="s">
        <v>42</v>
      </c>
      <c r="E54" s="36">
        <v>0</v>
      </c>
      <c r="F54" s="39">
        <f>IF(AND(E49&lt;0,E49+F42&lt;0),MAX(E49,E49+F42),0)</f>
        <v>0</v>
      </c>
      <c r="G54" s="39">
        <f t="shared" ref="G54:M54" si="4">IF(AND(F49&lt;0,F49+G42&lt;0),MAX(F49,F49+G42),0)</f>
        <v>0</v>
      </c>
      <c r="H54" s="39">
        <f t="shared" si="4"/>
        <v>0</v>
      </c>
      <c r="I54" s="39">
        <f t="shared" si="4"/>
        <v>0</v>
      </c>
      <c r="J54" s="39">
        <f t="shared" si="4"/>
        <v>0</v>
      </c>
      <c r="K54" s="39">
        <f t="shared" si="4"/>
        <v>0</v>
      </c>
      <c r="L54" s="39">
        <f t="shared" si="4"/>
        <v>0</v>
      </c>
      <c r="M54" s="39">
        <f t="shared" si="4"/>
        <v>0</v>
      </c>
      <c r="N54" s="32"/>
      <c r="O54" s="32"/>
    </row>
    <row r="55" spans="4:28" x14ac:dyDescent="0.25">
      <c r="D55" s="36" t="s">
        <v>43</v>
      </c>
      <c r="E55" s="36">
        <v>0</v>
      </c>
      <c r="F55" s="36">
        <f>IF(AND(E49&lt;0,F42&gt;0),MAX(E49,-1*F42),0)</f>
        <v>0</v>
      </c>
      <c r="G55" s="36">
        <f t="shared" ref="G55:M55" si="5">IF(AND(F49&lt;0,G42&gt;0),MAX(F49,-1*G42),0)</f>
        <v>0</v>
      </c>
      <c r="H55" s="36">
        <f t="shared" si="5"/>
        <v>0</v>
      </c>
      <c r="I55" s="36">
        <f t="shared" si="5"/>
        <v>0</v>
      </c>
      <c r="J55" s="36">
        <f t="shared" si="5"/>
        <v>0</v>
      </c>
      <c r="K55" s="36">
        <f t="shared" si="5"/>
        <v>0</v>
      </c>
      <c r="L55" s="36">
        <f t="shared" si="5"/>
        <v>0</v>
      </c>
      <c r="M55" s="36">
        <f t="shared" si="5"/>
        <v>0</v>
      </c>
      <c r="N55" s="32"/>
      <c r="O55" s="32"/>
    </row>
    <row r="56" spans="4:28" x14ac:dyDescent="0.25">
      <c r="D56" s="36" t="s">
        <v>44</v>
      </c>
      <c r="E56" s="36">
        <v>0</v>
      </c>
      <c r="F56" s="36">
        <f>IF(AND(F42&lt;0,E49+F42&lt;0),MAX(E49+F42,F42),0)</f>
        <v>0</v>
      </c>
      <c r="G56" s="36">
        <f t="shared" ref="G56:M56" si="6">IF(AND(G42&lt;0,F49+G42&lt;0),MAX(F49+G42,G42),0)</f>
        <v>0</v>
      </c>
      <c r="H56" s="36">
        <f t="shared" si="6"/>
        <v>0</v>
      </c>
      <c r="I56" s="36">
        <f t="shared" si="6"/>
        <v>0</v>
      </c>
      <c r="J56" s="36">
        <f t="shared" si="6"/>
        <v>0</v>
      </c>
      <c r="K56" s="36">
        <f t="shared" si="6"/>
        <v>0</v>
      </c>
      <c r="L56" s="36">
        <f t="shared" si="6"/>
        <v>0</v>
      </c>
      <c r="M56" s="36">
        <f t="shared" si="6"/>
        <v>0</v>
      </c>
      <c r="N56" s="32"/>
      <c r="O56" s="32"/>
    </row>
    <row r="57" spans="4:28" x14ac:dyDescent="0.25">
      <c r="AB57" s="42"/>
    </row>
  </sheetData>
  <mergeCells count="1">
    <mergeCell ref="B15:B20"/>
  </mergeCells>
  <pageMargins left="0.7" right="0.7" top="0.75" bottom="0.75" header="0.3" footer="0.3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3BF00-BECB-4DCE-AFCF-178B4B10A2A6}">
  <dimension ref="A1:I14"/>
  <sheetViews>
    <sheetView workbookViewId="0"/>
  </sheetViews>
  <sheetFormatPr defaultRowHeight="15" x14ac:dyDescent="0.25"/>
  <sheetData>
    <row r="1" spans="1:9" x14ac:dyDescent="0.25">
      <c r="A1" s="47" t="s">
        <v>58</v>
      </c>
      <c r="B1" s="47" t="s">
        <v>12</v>
      </c>
      <c r="C1" s="47" t="s">
        <v>13</v>
      </c>
      <c r="D1" s="47" t="s">
        <v>14</v>
      </c>
      <c r="E1" s="47" t="s">
        <v>32</v>
      </c>
      <c r="I1" s="47" t="s">
        <v>24</v>
      </c>
    </row>
    <row r="3" spans="1:9" x14ac:dyDescent="0.25">
      <c r="B3" s="47" t="s">
        <v>15</v>
      </c>
    </row>
    <row r="4" spans="1:9" x14ac:dyDescent="0.25">
      <c r="A4" s="47" t="s">
        <v>16</v>
      </c>
      <c r="B4" s="47" t="s">
        <v>18</v>
      </c>
      <c r="C4" s="47" t="s">
        <v>46</v>
      </c>
      <c r="E4" s="47" t="s">
        <v>33</v>
      </c>
    </row>
    <row r="5" spans="1:9" x14ac:dyDescent="0.25">
      <c r="A5" s="47" t="s">
        <v>16</v>
      </c>
      <c r="B5" s="47" t="s">
        <v>19</v>
      </c>
      <c r="C5" s="47" t="s">
        <v>47</v>
      </c>
      <c r="D5" s="47" t="s">
        <v>48</v>
      </c>
    </row>
    <row r="6" spans="1:9" x14ac:dyDescent="0.25">
      <c r="A6" s="47" t="s">
        <v>16</v>
      </c>
      <c r="B6" s="47" t="s">
        <v>20</v>
      </c>
      <c r="C6" s="47" t="s">
        <v>49</v>
      </c>
    </row>
    <row r="8" spans="1:9" x14ac:dyDescent="0.25">
      <c r="C8" s="47" t="s">
        <v>21</v>
      </c>
      <c r="E8" s="47" t="s">
        <v>22</v>
      </c>
      <c r="G8" s="47" t="s">
        <v>23</v>
      </c>
    </row>
    <row r="9" spans="1:9" x14ac:dyDescent="0.25">
      <c r="B9" s="47" t="s">
        <v>17</v>
      </c>
      <c r="C9" s="47" t="s">
        <v>50</v>
      </c>
      <c r="E9" s="47" t="s">
        <v>51</v>
      </c>
      <c r="G9" s="47" t="s">
        <v>52</v>
      </c>
    </row>
    <row r="10" spans="1:9" x14ac:dyDescent="0.25">
      <c r="B10" s="47" t="s">
        <v>18</v>
      </c>
      <c r="C10" s="47" t="s">
        <v>53</v>
      </c>
      <c r="E10" s="47" t="s">
        <v>54</v>
      </c>
      <c r="G10" s="47" t="s">
        <v>55</v>
      </c>
    </row>
    <row r="13" spans="1:9" x14ac:dyDescent="0.25">
      <c r="B13" s="47" t="s">
        <v>17</v>
      </c>
      <c r="C13" s="47" t="s">
        <v>56</v>
      </c>
    </row>
    <row r="14" spans="1:9" x14ac:dyDescent="0.25">
      <c r="B14" s="47" t="s">
        <v>18</v>
      </c>
      <c r="C14" s="47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6F967-8A5B-4E72-B423-FCE77814EA87}">
  <dimension ref="A1:I14"/>
  <sheetViews>
    <sheetView workbookViewId="0"/>
  </sheetViews>
  <sheetFormatPr defaultRowHeight="15" x14ac:dyDescent="0.25"/>
  <sheetData>
    <row r="1" spans="1:9" x14ac:dyDescent="0.25">
      <c r="A1" s="47" t="s">
        <v>58</v>
      </c>
      <c r="B1" s="47" t="s">
        <v>12</v>
      </c>
      <c r="C1" s="47" t="s">
        <v>13</v>
      </c>
      <c r="D1" s="47" t="s">
        <v>14</v>
      </c>
      <c r="E1" s="47" t="s">
        <v>32</v>
      </c>
      <c r="I1" s="47" t="s">
        <v>24</v>
      </c>
    </row>
    <row r="3" spans="1:9" x14ac:dyDescent="0.25">
      <c r="B3" s="47" t="s">
        <v>15</v>
      </c>
    </row>
    <row r="4" spans="1:9" x14ac:dyDescent="0.25">
      <c r="A4" s="47" t="s">
        <v>16</v>
      </c>
      <c r="B4" s="47" t="s">
        <v>18</v>
      </c>
      <c r="C4" s="47" t="s">
        <v>46</v>
      </c>
      <c r="E4" s="47" t="s">
        <v>33</v>
      </c>
    </row>
    <row r="5" spans="1:9" x14ac:dyDescent="0.25">
      <c r="A5" s="47" t="s">
        <v>16</v>
      </c>
      <c r="B5" s="47" t="s">
        <v>19</v>
      </c>
      <c r="C5" s="47" t="s">
        <v>47</v>
      </c>
      <c r="D5" s="47" t="s">
        <v>48</v>
      </c>
    </row>
    <row r="6" spans="1:9" x14ac:dyDescent="0.25">
      <c r="A6" s="47" t="s">
        <v>16</v>
      </c>
      <c r="B6" s="47" t="s">
        <v>20</v>
      </c>
      <c r="C6" s="47" t="s">
        <v>49</v>
      </c>
    </row>
    <row r="8" spans="1:9" x14ac:dyDescent="0.25">
      <c r="C8" s="47" t="s">
        <v>21</v>
      </c>
      <c r="E8" s="47" t="s">
        <v>22</v>
      </c>
      <c r="G8" s="47" t="s">
        <v>23</v>
      </c>
    </row>
    <row r="9" spans="1:9" x14ac:dyDescent="0.25">
      <c r="B9" s="47" t="s">
        <v>17</v>
      </c>
      <c r="C9" s="47" t="s">
        <v>50</v>
      </c>
      <c r="E9" s="47" t="s">
        <v>51</v>
      </c>
      <c r="G9" s="47" t="s">
        <v>52</v>
      </c>
    </row>
    <row r="10" spans="1:9" x14ac:dyDescent="0.25">
      <c r="B10" s="47" t="s">
        <v>18</v>
      </c>
      <c r="C10" s="47" t="s">
        <v>53</v>
      </c>
      <c r="E10" s="47" t="s">
        <v>54</v>
      </c>
      <c r="G10" s="47" t="s">
        <v>55</v>
      </c>
    </row>
    <row r="13" spans="1:9" x14ac:dyDescent="0.25">
      <c r="B13" s="47" t="s">
        <v>17</v>
      </c>
      <c r="C13" s="47" t="s">
        <v>56</v>
      </c>
    </row>
    <row r="14" spans="1:9" x14ac:dyDescent="0.25">
      <c r="B14" s="47" t="s">
        <v>18</v>
      </c>
      <c r="C14" s="47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9DE20-7B5C-4579-B8F2-63B2005D89DD}">
  <dimension ref="A1:H56"/>
  <sheetViews>
    <sheetView workbookViewId="0"/>
  </sheetViews>
  <sheetFormatPr defaultRowHeight="15" x14ac:dyDescent="0.25"/>
  <sheetData>
    <row r="1" spans="1:7" x14ac:dyDescent="0.25">
      <c r="A1" s="47" t="s">
        <v>108</v>
      </c>
      <c r="B1" s="47" t="s">
        <v>27</v>
      </c>
      <c r="F1" s="47" t="s">
        <v>25</v>
      </c>
      <c r="G1" s="47" t="s">
        <v>27</v>
      </c>
    </row>
    <row r="2" spans="1:7" x14ac:dyDescent="0.25">
      <c r="A2" s="47" t="s">
        <v>27</v>
      </c>
      <c r="F2" s="47" t="s">
        <v>28</v>
      </c>
    </row>
    <row r="4" spans="1:7" x14ac:dyDescent="0.25">
      <c r="D4" s="47" t="s">
        <v>29</v>
      </c>
    </row>
    <row r="15" spans="1:7" x14ac:dyDescent="0.25">
      <c r="A15" s="47" t="s">
        <v>27</v>
      </c>
      <c r="B15" s="47" t="s">
        <v>30</v>
      </c>
      <c r="F15" s="47" t="s">
        <v>59</v>
      </c>
    </row>
    <row r="16" spans="1:7" x14ac:dyDescent="0.25">
      <c r="A16" s="47" t="s">
        <v>27</v>
      </c>
      <c r="F16" s="47" t="s">
        <v>60</v>
      </c>
    </row>
    <row r="17" spans="1:8" x14ac:dyDescent="0.25">
      <c r="A17" s="47" t="s">
        <v>27</v>
      </c>
      <c r="F17" s="47" t="s">
        <v>61</v>
      </c>
    </row>
    <row r="18" spans="1:8" x14ac:dyDescent="0.25">
      <c r="A18" s="47" t="s">
        <v>27</v>
      </c>
      <c r="F18" s="47" t="s">
        <v>62</v>
      </c>
    </row>
    <row r="19" spans="1:8" x14ac:dyDescent="0.25">
      <c r="A19" s="47" t="s">
        <v>27</v>
      </c>
      <c r="F19" s="47" t="s">
        <v>63</v>
      </c>
    </row>
    <row r="20" spans="1:8" x14ac:dyDescent="0.25">
      <c r="E20" s="47" t="s">
        <v>34</v>
      </c>
      <c r="F20" s="47" t="s">
        <v>64</v>
      </c>
      <c r="H20" s="47" t="s">
        <v>35</v>
      </c>
    </row>
    <row r="21" spans="1:8" x14ac:dyDescent="0.25">
      <c r="B21" s="47" t="s">
        <v>9</v>
      </c>
      <c r="D21" s="47" t="s">
        <v>10</v>
      </c>
      <c r="F21" s="47" t="s">
        <v>65</v>
      </c>
    </row>
    <row r="22" spans="1:8" x14ac:dyDescent="0.25">
      <c r="B22" s="47" t="s">
        <v>66</v>
      </c>
      <c r="D22" s="47" t="s">
        <v>109</v>
      </c>
      <c r="F22" s="47" t="s">
        <v>67</v>
      </c>
    </row>
    <row r="23" spans="1:8" x14ac:dyDescent="0.25">
      <c r="D23" s="47" t="s">
        <v>31</v>
      </c>
    </row>
    <row r="24" spans="1:8" x14ac:dyDescent="0.25">
      <c r="B24" s="47" t="s">
        <v>0</v>
      </c>
      <c r="D24" s="47" t="s">
        <v>110</v>
      </c>
      <c r="F24" s="47" t="s">
        <v>68</v>
      </c>
    </row>
    <row r="25" spans="1:8" x14ac:dyDescent="0.25">
      <c r="B25" s="47" t="s">
        <v>69</v>
      </c>
      <c r="D25" s="47" t="s">
        <v>111</v>
      </c>
      <c r="F25" s="47" t="s">
        <v>70</v>
      </c>
    </row>
    <row r="26" spans="1:8" x14ac:dyDescent="0.25">
      <c r="B26" s="47" t="s">
        <v>71</v>
      </c>
      <c r="D26" s="47" t="s">
        <v>112</v>
      </c>
      <c r="F26" s="47" t="s">
        <v>72</v>
      </c>
    </row>
    <row r="27" spans="1:8" x14ac:dyDescent="0.25">
      <c r="B27" s="47" t="s">
        <v>73</v>
      </c>
      <c r="D27" s="47" t="s">
        <v>113</v>
      </c>
      <c r="F27" s="47" t="s">
        <v>74</v>
      </c>
    </row>
    <row r="28" spans="1:8" x14ac:dyDescent="0.25">
      <c r="B28" s="47" t="s">
        <v>75</v>
      </c>
      <c r="D28" s="47" t="s">
        <v>114</v>
      </c>
      <c r="F28" s="47" t="s">
        <v>76</v>
      </c>
    </row>
    <row r="29" spans="1:8" x14ac:dyDescent="0.25">
      <c r="B29" s="47" t="s">
        <v>77</v>
      </c>
      <c r="D29" s="47" t="s">
        <v>115</v>
      </c>
      <c r="F29" s="47" t="s">
        <v>78</v>
      </c>
    </row>
    <row r="30" spans="1:8" x14ac:dyDescent="0.25">
      <c r="B30" s="47" t="s">
        <v>79</v>
      </c>
      <c r="D30" s="47" t="s">
        <v>116</v>
      </c>
      <c r="F30" s="47" t="s">
        <v>80</v>
      </c>
    </row>
    <row r="31" spans="1:8" x14ac:dyDescent="0.25">
      <c r="B31" s="47" t="s">
        <v>81</v>
      </c>
      <c r="D31" s="47" t="s">
        <v>117</v>
      </c>
      <c r="F31" s="47" t="s">
        <v>82</v>
      </c>
    </row>
    <row r="32" spans="1:8" x14ac:dyDescent="0.25">
      <c r="B32" s="47" t="s">
        <v>83</v>
      </c>
      <c r="D32" s="47" t="s">
        <v>118</v>
      </c>
      <c r="F32" s="47" t="s">
        <v>84</v>
      </c>
    </row>
    <row r="33" spans="1:8" x14ac:dyDescent="0.25">
      <c r="D33" s="47" t="s">
        <v>1</v>
      </c>
      <c r="F33" s="47" t="s">
        <v>85</v>
      </c>
    </row>
    <row r="34" spans="1:8" x14ac:dyDescent="0.25">
      <c r="B34" s="47" t="s">
        <v>2</v>
      </c>
      <c r="D34" s="47" t="s">
        <v>119</v>
      </c>
      <c r="F34" s="47" t="s">
        <v>86</v>
      </c>
    </row>
    <row r="35" spans="1:8" x14ac:dyDescent="0.25">
      <c r="B35" s="47" t="s">
        <v>3</v>
      </c>
      <c r="D35" s="47" t="s">
        <v>120</v>
      </c>
      <c r="F35" s="47" t="s">
        <v>87</v>
      </c>
    </row>
    <row r="36" spans="1:8" x14ac:dyDescent="0.25">
      <c r="D36" s="47" t="s">
        <v>4</v>
      </c>
      <c r="F36" s="47" t="s">
        <v>88</v>
      </c>
    </row>
    <row r="37" spans="1:8" x14ac:dyDescent="0.25">
      <c r="B37" s="47" t="s">
        <v>5</v>
      </c>
      <c r="D37" s="47" t="s">
        <v>121</v>
      </c>
      <c r="F37" s="47" t="s">
        <v>89</v>
      </c>
    </row>
    <row r="38" spans="1:8" x14ac:dyDescent="0.25">
      <c r="B38" s="47" t="s">
        <v>6</v>
      </c>
      <c r="D38" s="47" t="s">
        <v>122</v>
      </c>
      <c r="F38" s="47" t="s">
        <v>90</v>
      </c>
    </row>
    <row r="39" spans="1:8" x14ac:dyDescent="0.25">
      <c r="B39" s="47" t="s">
        <v>91</v>
      </c>
      <c r="D39" s="47" t="s">
        <v>123</v>
      </c>
      <c r="F39" s="47" t="s">
        <v>92</v>
      </c>
    </row>
    <row r="40" spans="1:8" x14ac:dyDescent="0.25">
      <c r="D40" s="47" t="s">
        <v>7</v>
      </c>
      <c r="F40" s="47" t="s">
        <v>93</v>
      </c>
    </row>
    <row r="42" spans="1:8" x14ac:dyDescent="0.25">
      <c r="D42" s="47" t="s">
        <v>8</v>
      </c>
      <c r="E42" s="47" t="s">
        <v>94</v>
      </c>
      <c r="F42" s="47" t="s">
        <v>95</v>
      </c>
      <c r="H42" s="47" t="s">
        <v>96</v>
      </c>
    </row>
    <row r="43" spans="1:8" x14ac:dyDescent="0.25">
      <c r="D43" s="47" t="s">
        <v>11</v>
      </c>
      <c r="F43" s="47" t="s">
        <v>97</v>
      </c>
    </row>
    <row r="46" spans="1:8" x14ac:dyDescent="0.25">
      <c r="A46" s="47" t="s">
        <v>27</v>
      </c>
      <c r="D46" s="47" t="s">
        <v>26</v>
      </c>
      <c r="F46" s="47" t="s">
        <v>98</v>
      </c>
    </row>
    <row r="48" spans="1:8" x14ac:dyDescent="0.25">
      <c r="A48" s="47" t="s">
        <v>27</v>
      </c>
      <c r="D48" s="47" t="s">
        <v>36</v>
      </c>
    </row>
    <row r="49" spans="4:8" x14ac:dyDescent="0.25">
      <c r="D49" s="47" t="s">
        <v>37</v>
      </c>
      <c r="E49" s="47" t="s">
        <v>94</v>
      </c>
      <c r="F49" s="47" t="s">
        <v>99</v>
      </c>
    </row>
    <row r="50" spans="4:8" x14ac:dyDescent="0.25">
      <c r="D50" s="47" t="s">
        <v>38</v>
      </c>
      <c r="E50" s="47" t="s">
        <v>94</v>
      </c>
      <c r="F50" s="47" t="s">
        <v>100</v>
      </c>
      <c r="H50" s="47" t="s">
        <v>101</v>
      </c>
    </row>
    <row r="51" spans="4:8" x14ac:dyDescent="0.25">
      <c r="D51" s="47" t="s">
        <v>41</v>
      </c>
      <c r="E51" s="47" t="s">
        <v>100</v>
      </c>
      <c r="F51" s="47" t="s">
        <v>102</v>
      </c>
    </row>
    <row r="52" spans="4:8" x14ac:dyDescent="0.25">
      <c r="D52" s="47" t="s">
        <v>39</v>
      </c>
      <c r="E52" s="47" t="s">
        <v>100</v>
      </c>
      <c r="F52" s="47" t="s">
        <v>103</v>
      </c>
    </row>
    <row r="53" spans="4:8" x14ac:dyDescent="0.25">
      <c r="D53" s="47" t="s">
        <v>40</v>
      </c>
      <c r="E53" s="47" t="s">
        <v>100</v>
      </c>
      <c r="F53" s="47" t="s">
        <v>104</v>
      </c>
    </row>
    <row r="54" spans="4:8" x14ac:dyDescent="0.25">
      <c r="D54" s="47" t="s">
        <v>42</v>
      </c>
      <c r="E54" s="47" t="s">
        <v>100</v>
      </c>
      <c r="F54" s="47" t="s">
        <v>105</v>
      </c>
    </row>
    <row r="55" spans="4:8" x14ac:dyDescent="0.25">
      <c r="D55" s="47" t="s">
        <v>43</v>
      </c>
      <c r="E55" s="47" t="s">
        <v>100</v>
      </c>
      <c r="F55" s="47" t="s">
        <v>106</v>
      </c>
    </row>
    <row r="56" spans="4:8" x14ac:dyDescent="0.25">
      <c r="D56" s="47" t="s">
        <v>44</v>
      </c>
      <c r="E56" s="47" t="s">
        <v>100</v>
      </c>
      <c r="F56" s="47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EEB67-2E6C-411A-8ADF-3D441121859E}">
  <dimension ref="A1:H56"/>
  <sheetViews>
    <sheetView workbookViewId="0"/>
  </sheetViews>
  <sheetFormatPr defaultRowHeight="15" x14ac:dyDescent="0.25"/>
  <sheetData>
    <row r="1" spans="1:7" x14ac:dyDescent="0.25">
      <c r="A1" s="47" t="s">
        <v>108</v>
      </c>
      <c r="B1" s="47" t="s">
        <v>27</v>
      </c>
      <c r="F1" s="47" t="s">
        <v>25</v>
      </c>
      <c r="G1" s="47" t="s">
        <v>27</v>
      </c>
    </row>
    <row r="2" spans="1:7" x14ac:dyDescent="0.25">
      <c r="A2" s="47" t="s">
        <v>27</v>
      </c>
      <c r="F2" s="47" t="s">
        <v>28</v>
      </c>
    </row>
    <row r="4" spans="1:7" x14ac:dyDescent="0.25">
      <c r="D4" s="47" t="s">
        <v>29</v>
      </c>
    </row>
    <row r="15" spans="1:7" x14ac:dyDescent="0.25">
      <c r="A15" s="47" t="s">
        <v>27</v>
      </c>
      <c r="B15" s="47" t="s">
        <v>30</v>
      </c>
      <c r="F15" s="47" t="s">
        <v>59</v>
      </c>
    </row>
    <row r="16" spans="1:7" x14ac:dyDescent="0.25">
      <c r="A16" s="47" t="s">
        <v>27</v>
      </c>
      <c r="F16" s="47" t="s">
        <v>60</v>
      </c>
    </row>
    <row r="17" spans="1:8" x14ac:dyDescent="0.25">
      <c r="A17" s="47" t="s">
        <v>27</v>
      </c>
      <c r="F17" s="47" t="s">
        <v>61</v>
      </c>
    </row>
    <row r="18" spans="1:8" x14ac:dyDescent="0.25">
      <c r="A18" s="47" t="s">
        <v>27</v>
      </c>
      <c r="F18" s="47" t="s">
        <v>62</v>
      </c>
    </row>
    <row r="19" spans="1:8" x14ac:dyDescent="0.25">
      <c r="A19" s="47" t="s">
        <v>27</v>
      </c>
      <c r="F19" s="47" t="s">
        <v>63</v>
      </c>
    </row>
    <row r="20" spans="1:8" x14ac:dyDescent="0.25">
      <c r="E20" s="47" t="s">
        <v>34</v>
      </c>
      <c r="F20" s="47" t="s">
        <v>64</v>
      </c>
      <c r="H20" s="47" t="s">
        <v>35</v>
      </c>
    </row>
    <row r="21" spans="1:8" x14ac:dyDescent="0.25">
      <c r="B21" s="47" t="s">
        <v>9</v>
      </c>
      <c r="D21" s="47" t="s">
        <v>10</v>
      </c>
      <c r="F21" s="47" t="s">
        <v>65</v>
      </c>
    </row>
    <row r="22" spans="1:8" x14ac:dyDescent="0.25">
      <c r="B22" s="47" t="s">
        <v>66</v>
      </c>
      <c r="D22" s="47" t="s">
        <v>45</v>
      </c>
      <c r="F22" s="47" t="s">
        <v>67</v>
      </c>
    </row>
    <row r="23" spans="1:8" x14ac:dyDescent="0.25">
      <c r="D23" s="47" t="s">
        <v>31</v>
      </c>
    </row>
    <row r="24" spans="1:8" x14ac:dyDescent="0.25">
      <c r="B24" s="47" t="s">
        <v>0</v>
      </c>
      <c r="D24" s="47" t="s">
        <v>45</v>
      </c>
      <c r="F24" s="47" t="s">
        <v>68</v>
      </c>
    </row>
    <row r="25" spans="1:8" x14ac:dyDescent="0.25">
      <c r="B25" s="47" t="s">
        <v>69</v>
      </c>
      <c r="D25" s="47" t="s">
        <v>45</v>
      </c>
      <c r="F25" s="47" t="s">
        <v>70</v>
      </c>
    </row>
    <row r="26" spans="1:8" x14ac:dyDescent="0.25">
      <c r="B26" s="47" t="s">
        <v>71</v>
      </c>
      <c r="D26" s="47" t="s">
        <v>45</v>
      </c>
      <c r="F26" s="47" t="s">
        <v>72</v>
      </c>
    </row>
    <row r="27" spans="1:8" x14ac:dyDescent="0.25">
      <c r="B27" s="47" t="s">
        <v>73</v>
      </c>
      <c r="D27" s="47" t="s">
        <v>45</v>
      </c>
      <c r="F27" s="47" t="s">
        <v>74</v>
      </c>
    </row>
    <row r="28" spans="1:8" x14ac:dyDescent="0.25">
      <c r="B28" s="47" t="s">
        <v>75</v>
      </c>
      <c r="D28" s="47" t="s">
        <v>45</v>
      </c>
      <c r="F28" s="47" t="s">
        <v>76</v>
      </c>
    </row>
    <row r="29" spans="1:8" x14ac:dyDescent="0.25">
      <c r="B29" s="47" t="s">
        <v>77</v>
      </c>
      <c r="D29" s="47" t="s">
        <v>45</v>
      </c>
      <c r="F29" s="47" t="s">
        <v>78</v>
      </c>
    </row>
    <row r="30" spans="1:8" x14ac:dyDescent="0.25">
      <c r="B30" s="47" t="s">
        <v>79</v>
      </c>
      <c r="D30" s="47" t="s">
        <v>45</v>
      </c>
      <c r="F30" s="47" t="s">
        <v>80</v>
      </c>
    </row>
    <row r="31" spans="1:8" x14ac:dyDescent="0.25">
      <c r="B31" s="47" t="s">
        <v>81</v>
      </c>
      <c r="D31" s="47" t="s">
        <v>45</v>
      </c>
      <c r="F31" s="47" t="s">
        <v>82</v>
      </c>
    </row>
    <row r="32" spans="1:8" x14ac:dyDescent="0.25">
      <c r="B32" s="47" t="s">
        <v>83</v>
      </c>
      <c r="D32" s="47" t="s">
        <v>45</v>
      </c>
      <c r="F32" s="47" t="s">
        <v>84</v>
      </c>
    </row>
    <row r="33" spans="1:8" x14ac:dyDescent="0.25">
      <c r="D33" s="47" t="s">
        <v>1</v>
      </c>
      <c r="F33" s="47" t="s">
        <v>85</v>
      </c>
    </row>
    <row r="34" spans="1:8" x14ac:dyDescent="0.25">
      <c r="B34" s="47" t="s">
        <v>2</v>
      </c>
      <c r="D34" s="47" t="s">
        <v>45</v>
      </c>
      <c r="F34" s="47" t="s">
        <v>86</v>
      </c>
    </row>
    <row r="35" spans="1:8" x14ac:dyDescent="0.25">
      <c r="B35" s="47" t="s">
        <v>3</v>
      </c>
      <c r="D35" s="47" t="s">
        <v>45</v>
      </c>
      <c r="F35" s="47" t="s">
        <v>87</v>
      </c>
    </row>
    <row r="36" spans="1:8" x14ac:dyDescent="0.25">
      <c r="D36" s="47" t="s">
        <v>4</v>
      </c>
      <c r="F36" s="47" t="s">
        <v>88</v>
      </c>
    </row>
    <row r="37" spans="1:8" x14ac:dyDescent="0.25">
      <c r="B37" s="47" t="s">
        <v>5</v>
      </c>
      <c r="D37" s="47" t="s">
        <v>45</v>
      </c>
      <c r="F37" s="47" t="s">
        <v>89</v>
      </c>
    </row>
    <row r="38" spans="1:8" x14ac:dyDescent="0.25">
      <c r="B38" s="47" t="s">
        <v>6</v>
      </c>
      <c r="D38" s="47" t="s">
        <v>45</v>
      </c>
      <c r="F38" s="47" t="s">
        <v>90</v>
      </c>
    </row>
    <row r="39" spans="1:8" x14ac:dyDescent="0.25">
      <c r="B39" s="47" t="s">
        <v>91</v>
      </c>
      <c r="D39" s="47" t="s">
        <v>45</v>
      </c>
      <c r="F39" s="47" t="s">
        <v>92</v>
      </c>
    </row>
    <row r="40" spans="1:8" x14ac:dyDescent="0.25">
      <c r="D40" s="47" t="s">
        <v>7</v>
      </c>
      <c r="F40" s="47" t="s">
        <v>93</v>
      </c>
    </row>
    <row r="42" spans="1:8" x14ac:dyDescent="0.25">
      <c r="D42" s="47" t="s">
        <v>8</v>
      </c>
      <c r="E42" s="47" t="s">
        <v>94</v>
      </c>
      <c r="F42" s="47" t="s">
        <v>95</v>
      </c>
      <c r="H42" s="47" t="s">
        <v>96</v>
      </c>
    </row>
    <row r="43" spans="1:8" x14ac:dyDescent="0.25">
      <c r="D43" s="47" t="s">
        <v>11</v>
      </c>
      <c r="F43" s="47" t="s">
        <v>97</v>
      </c>
    </row>
    <row r="46" spans="1:8" x14ac:dyDescent="0.25">
      <c r="A46" s="47" t="s">
        <v>27</v>
      </c>
      <c r="D46" s="47" t="s">
        <v>26</v>
      </c>
      <c r="F46" s="47" t="s">
        <v>98</v>
      </c>
    </row>
    <row r="48" spans="1:8" x14ac:dyDescent="0.25">
      <c r="A48" s="47" t="s">
        <v>27</v>
      </c>
      <c r="D48" s="47" t="s">
        <v>36</v>
      </c>
    </row>
    <row r="49" spans="4:8" x14ac:dyDescent="0.25">
      <c r="D49" s="47" t="s">
        <v>37</v>
      </c>
      <c r="E49" s="47" t="s">
        <v>94</v>
      </c>
      <c r="F49" s="47" t="s">
        <v>99</v>
      </c>
    </row>
    <row r="50" spans="4:8" x14ac:dyDescent="0.25">
      <c r="D50" s="47" t="s">
        <v>38</v>
      </c>
      <c r="E50" s="47" t="s">
        <v>94</v>
      </c>
      <c r="F50" s="47" t="s">
        <v>100</v>
      </c>
      <c r="H50" s="47" t="s">
        <v>101</v>
      </c>
    </row>
    <row r="51" spans="4:8" x14ac:dyDescent="0.25">
      <c r="D51" s="47" t="s">
        <v>41</v>
      </c>
      <c r="E51" s="47" t="s">
        <v>100</v>
      </c>
      <c r="F51" s="47" t="s">
        <v>102</v>
      </c>
    </row>
    <row r="52" spans="4:8" x14ac:dyDescent="0.25">
      <c r="D52" s="47" t="s">
        <v>39</v>
      </c>
      <c r="E52" s="47" t="s">
        <v>100</v>
      </c>
      <c r="F52" s="47" t="s">
        <v>103</v>
      </c>
    </row>
    <row r="53" spans="4:8" x14ac:dyDescent="0.25">
      <c r="D53" s="47" t="s">
        <v>40</v>
      </c>
      <c r="E53" s="47" t="s">
        <v>100</v>
      </c>
      <c r="F53" s="47" t="s">
        <v>104</v>
      </c>
    </row>
    <row r="54" spans="4:8" x14ac:dyDescent="0.25">
      <c r="D54" s="47" t="s">
        <v>42</v>
      </c>
      <c r="E54" s="47" t="s">
        <v>100</v>
      </c>
      <c r="F54" s="47" t="s">
        <v>105</v>
      </c>
    </row>
    <row r="55" spans="4:8" x14ac:dyDescent="0.25">
      <c r="D55" s="47" t="s">
        <v>43</v>
      </c>
      <c r="E55" s="47" t="s">
        <v>100</v>
      </c>
      <c r="F55" s="47" t="s">
        <v>106</v>
      </c>
    </row>
    <row r="56" spans="4:8" x14ac:dyDescent="0.25">
      <c r="D56" s="47" t="s">
        <v>44</v>
      </c>
      <c r="E56" s="47" t="s">
        <v>100</v>
      </c>
      <c r="F56" s="47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16976-B9A4-4CD5-A3B2-D3B841CC2A4A}">
  <dimension ref="A1:I14"/>
  <sheetViews>
    <sheetView workbookViewId="0"/>
  </sheetViews>
  <sheetFormatPr defaultRowHeight="15" x14ac:dyDescent="0.25"/>
  <sheetData>
    <row r="1" spans="1:9" x14ac:dyDescent="0.25">
      <c r="A1" s="47" t="s">
        <v>126</v>
      </c>
      <c r="B1" s="47" t="s">
        <v>12</v>
      </c>
      <c r="C1" s="47" t="s">
        <v>13</v>
      </c>
      <c r="D1" s="47" t="s">
        <v>14</v>
      </c>
      <c r="E1" s="47" t="s">
        <v>32</v>
      </c>
      <c r="I1" s="47" t="s">
        <v>24</v>
      </c>
    </row>
    <row r="3" spans="1:9" x14ac:dyDescent="0.25">
      <c r="B3" s="47" t="s">
        <v>15</v>
      </c>
    </row>
    <row r="4" spans="1:9" x14ac:dyDescent="0.25">
      <c r="A4" s="47" t="s">
        <v>16</v>
      </c>
      <c r="B4" s="47" t="s">
        <v>18</v>
      </c>
      <c r="C4" s="47" t="s">
        <v>46</v>
      </c>
      <c r="E4" s="47" t="s">
        <v>33</v>
      </c>
    </row>
    <row r="5" spans="1:9" x14ac:dyDescent="0.25">
      <c r="A5" s="47" t="s">
        <v>16</v>
      </c>
      <c r="B5" s="47" t="s">
        <v>19</v>
      </c>
      <c r="C5" s="47" t="s">
        <v>47</v>
      </c>
      <c r="D5" s="47" t="s">
        <v>48</v>
      </c>
    </row>
    <row r="6" spans="1:9" x14ac:dyDescent="0.25">
      <c r="A6" s="47" t="s">
        <v>16</v>
      </c>
      <c r="B6" s="47" t="s">
        <v>20</v>
      </c>
      <c r="C6" s="47" t="s">
        <v>49</v>
      </c>
    </row>
    <row r="8" spans="1:9" x14ac:dyDescent="0.25">
      <c r="C8" s="47" t="s">
        <v>21</v>
      </c>
      <c r="E8" s="47" t="s">
        <v>22</v>
      </c>
      <c r="G8" s="47" t="s">
        <v>23</v>
      </c>
    </row>
    <row r="9" spans="1:9" x14ac:dyDescent="0.25">
      <c r="B9" s="47" t="s">
        <v>17</v>
      </c>
      <c r="C9" s="47" t="s">
        <v>50</v>
      </c>
      <c r="E9" s="47" t="s">
        <v>51</v>
      </c>
      <c r="G9" s="47" t="s">
        <v>52</v>
      </c>
    </row>
    <row r="10" spans="1:9" x14ac:dyDescent="0.25">
      <c r="B10" s="47" t="s">
        <v>18</v>
      </c>
      <c r="C10" s="47" t="s">
        <v>53</v>
      </c>
      <c r="E10" s="47" t="s">
        <v>54</v>
      </c>
      <c r="G10" s="47" t="s">
        <v>55</v>
      </c>
    </row>
    <row r="13" spans="1:9" x14ac:dyDescent="0.25">
      <c r="B13" s="47" t="s">
        <v>17</v>
      </c>
      <c r="C13" s="47" t="s">
        <v>56</v>
      </c>
    </row>
    <row r="14" spans="1:9" x14ac:dyDescent="0.25">
      <c r="B14" s="47" t="s">
        <v>18</v>
      </c>
      <c r="C14" s="47" t="s">
        <v>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BD345-C957-4936-B007-85BA9BA133A8}">
  <dimension ref="A1:O56"/>
  <sheetViews>
    <sheetView workbookViewId="0"/>
  </sheetViews>
  <sheetFormatPr defaultRowHeight="15" x14ac:dyDescent="0.25"/>
  <sheetData>
    <row r="1" spans="1:14" x14ac:dyDescent="0.25">
      <c r="A1" s="47" t="s">
        <v>375</v>
      </c>
      <c r="B1" s="47" t="s">
        <v>27</v>
      </c>
      <c r="F1" s="47" t="s">
        <v>25</v>
      </c>
      <c r="G1" s="47" t="s">
        <v>124</v>
      </c>
      <c r="H1" s="47" t="s">
        <v>124</v>
      </c>
      <c r="I1" s="47" t="s">
        <v>124</v>
      </c>
      <c r="J1" s="47" t="s">
        <v>124</v>
      </c>
      <c r="K1" s="47" t="s">
        <v>124</v>
      </c>
      <c r="L1" s="47" t="s">
        <v>124</v>
      </c>
      <c r="M1" s="47" t="s">
        <v>124</v>
      </c>
      <c r="N1" s="47" t="s">
        <v>27</v>
      </c>
    </row>
    <row r="2" spans="1:14" x14ac:dyDescent="0.25">
      <c r="A2" s="47" t="s">
        <v>27</v>
      </c>
      <c r="F2" s="47" t="s">
        <v>28</v>
      </c>
      <c r="G2" s="47" t="s">
        <v>28</v>
      </c>
      <c r="H2" s="47" t="s">
        <v>28</v>
      </c>
      <c r="I2" s="47" t="s">
        <v>28</v>
      </c>
      <c r="J2" s="47" t="s">
        <v>28</v>
      </c>
      <c r="K2" s="47" t="s">
        <v>28</v>
      </c>
      <c r="L2" s="47" t="s">
        <v>28</v>
      </c>
      <c r="M2" s="47" t="s">
        <v>28</v>
      </c>
    </row>
    <row r="4" spans="1:14" x14ac:dyDescent="0.25">
      <c r="D4" s="47" t="s">
        <v>29</v>
      </c>
    </row>
    <row r="15" spans="1:14" x14ac:dyDescent="0.25">
      <c r="A15" s="47" t="s">
        <v>27</v>
      </c>
      <c r="B15" s="47" t="s">
        <v>30</v>
      </c>
      <c r="F15" s="47" t="s">
        <v>59</v>
      </c>
      <c r="G15" s="47" t="s">
        <v>128</v>
      </c>
      <c r="H15" s="47" t="s">
        <v>129</v>
      </c>
      <c r="I15" s="47" t="s">
        <v>130</v>
      </c>
      <c r="J15" s="47" t="s">
        <v>131</v>
      </c>
      <c r="K15" s="47" t="s">
        <v>132</v>
      </c>
      <c r="L15" s="47" t="s">
        <v>133</v>
      </c>
      <c r="M15" s="47" t="s">
        <v>134</v>
      </c>
    </row>
    <row r="16" spans="1:14" x14ac:dyDescent="0.25">
      <c r="A16" s="47" t="s">
        <v>27</v>
      </c>
      <c r="F16" s="47" t="s">
        <v>60</v>
      </c>
      <c r="G16" s="47" t="s">
        <v>135</v>
      </c>
      <c r="H16" s="47" t="s">
        <v>136</v>
      </c>
      <c r="I16" s="47" t="s">
        <v>137</v>
      </c>
      <c r="J16" s="47" t="s">
        <v>138</v>
      </c>
      <c r="K16" s="47" t="s">
        <v>139</v>
      </c>
      <c r="L16" s="47" t="s">
        <v>140</v>
      </c>
      <c r="M16" s="47" t="s">
        <v>141</v>
      </c>
    </row>
    <row r="17" spans="1:15" x14ac:dyDescent="0.25">
      <c r="A17" s="47" t="s">
        <v>27</v>
      </c>
      <c r="F17" s="47" t="s">
        <v>61</v>
      </c>
      <c r="G17" s="47" t="s">
        <v>142</v>
      </c>
      <c r="H17" s="47" t="s">
        <v>143</v>
      </c>
      <c r="I17" s="47" t="s">
        <v>144</v>
      </c>
      <c r="J17" s="47" t="s">
        <v>145</v>
      </c>
      <c r="K17" s="47" t="s">
        <v>146</v>
      </c>
      <c r="L17" s="47" t="s">
        <v>147</v>
      </c>
      <c r="M17" s="47" t="s">
        <v>148</v>
      </c>
    </row>
    <row r="18" spans="1:15" x14ac:dyDescent="0.25">
      <c r="A18" s="47" t="s">
        <v>27</v>
      </c>
      <c r="F18" s="47" t="s">
        <v>62</v>
      </c>
      <c r="G18" s="47" t="s">
        <v>149</v>
      </c>
      <c r="H18" s="47" t="s">
        <v>150</v>
      </c>
      <c r="I18" s="47" t="s">
        <v>151</v>
      </c>
      <c r="J18" s="47" t="s">
        <v>152</v>
      </c>
      <c r="K18" s="47" t="s">
        <v>153</v>
      </c>
      <c r="L18" s="47" t="s">
        <v>154</v>
      </c>
      <c r="M18" s="47" t="s">
        <v>155</v>
      </c>
    </row>
    <row r="19" spans="1:15" x14ac:dyDescent="0.25">
      <c r="A19" s="47" t="s">
        <v>27</v>
      </c>
      <c r="F19" s="47" t="s">
        <v>63</v>
      </c>
      <c r="G19" s="47" t="s">
        <v>156</v>
      </c>
      <c r="H19" s="47" t="s">
        <v>157</v>
      </c>
      <c r="I19" s="47" t="s">
        <v>158</v>
      </c>
      <c r="J19" s="47" t="s">
        <v>159</v>
      </c>
      <c r="K19" s="47" t="s">
        <v>160</v>
      </c>
      <c r="L19" s="47" t="s">
        <v>161</v>
      </c>
      <c r="M19" s="47" t="s">
        <v>162</v>
      </c>
    </row>
    <row r="20" spans="1:15" x14ac:dyDescent="0.25">
      <c r="E20" s="47" t="s">
        <v>34</v>
      </c>
      <c r="F20" s="47" t="s">
        <v>64</v>
      </c>
      <c r="G20" s="47" t="s">
        <v>163</v>
      </c>
      <c r="H20" s="47" t="s">
        <v>164</v>
      </c>
      <c r="I20" s="47" t="s">
        <v>165</v>
      </c>
      <c r="J20" s="47" t="s">
        <v>166</v>
      </c>
      <c r="K20" s="47" t="s">
        <v>167</v>
      </c>
      <c r="L20" s="47" t="s">
        <v>168</v>
      </c>
      <c r="M20" s="47" t="s">
        <v>169</v>
      </c>
      <c r="O20" s="47" t="s">
        <v>35</v>
      </c>
    </row>
    <row r="21" spans="1:15" x14ac:dyDescent="0.25">
      <c r="B21" s="47" t="s">
        <v>9</v>
      </c>
      <c r="D21" s="47" t="s">
        <v>10</v>
      </c>
      <c r="F21" s="47" t="s">
        <v>65</v>
      </c>
      <c r="G21" s="47" t="s">
        <v>170</v>
      </c>
      <c r="H21" s="47" t="s">
        <v>171</v>
      </c>
      <c r="I21" s="47" t="s">
        <v>172</v>
      </c>
      <c r="J21" s="47" t="s">
        <v>173</v>
      </c>
      <c r="K21" s="47" t="s">
        <v>174</v>
      </c>
      <c r="L21" s="47" t="s">
        <v>175</v>
      </c>
      <c r="M21" s="47" t="s">
        <v>176</v>
      </c>
    </row>
    <row r="22" spans="1:15" x14ac:dyDescent="0.25">
      <c r="B22" s="47" t="s">
        <v>66</v>
      </c>
      <c r="D22" s="47" t="s">
        <v>109</v>
      </c>
      <c r="F22" s="47" t="s">
        <v>67</v>
      </c>
      <c r="G22" s="47" t="s">
        <v>177</v>
      </c>
      <c r="H22" s="47" t="s">
        <v>178</v>
      </c>
      <c r="I22" s="47" t="s">
        <v>179</v>
      </c>
      <c r="J22" s="47" t="s">
        <v>180</v>
      </c>
      <c r="K22" s="47" t="s">
        <v>181</v>
      </c>
      <c r="L22" s="47" t="s">
        <v>182</v>
      </c>
      <c r="M22" s="47" t="s">
        <v>183</v>
      </c>
    </row>
    <row r="23" spans="1:15" x14ac:dyDescent="0.25">
      <c r="D23" s="47" t="s">
        <v>31</v>
      </c>
    </row>
    <row r="24" spans="1:15" x14ac:dyDescent="0.25">
      <c r="B24" s="47" t="s">
        <v>0</v>
      </c>
      <c r="D24" s="47" t="s">
        <v>110</v>
      </c>
      <c r="F24" s="47" t="s">
        <v>68</v>
      </c>
      <c r="G24" s="47" t="s">
        <v>184</v>
      </c>
      <c r="H24" s="47" t="s">
        <v>185</v>
      </c>
      <c r="I24" s="47" t="s">
        <v>186</v>
      </c>
      <c r="J24" s="47" t="s">
        <v>187</v>
      </c>
      <c r="K24" s="47" t="s">
        <v>188</v>
      </c>
      <c r="L24" s="47" t="s">
        <v>189</v>
      </c>
      <c r="M24" s="47" t="s">
        <v>190</v>
      </c>
    </row>
    <row r="25" spans="1:15" x14ac:dyDescent="0.25">
      <c r="B25" s="47" t="s">
        <v>69</v>
      </c>
      <c r="D25" s="47" t="s">
        <v>111</v>
      </c>
      <c r="F25" s="47" t="s">
        <v>70</v>
      </c>
      <c r="G25" s="47" t="s">
        <v>191</v>
      </c>
      <c r="H25" s="47" t="s">
        <v>192</v>
      </c>
      <c r="I25" s="47" t="s">
        <v>193</v>
      </c>
      <c r="J25" s="47" t="s">
        <v>194</v>
      </c>
      <c r="K25" s="47" t="s">
        <v>195</v>
      </c>
      <c r="L25" s="47" t="s">
        <v>196</v>
      </c>
      <c r="M25" s="47" t="s">
        <v>197</v>
      </c>
    </row>
    <row r="26" spans="1:15" x14ac:dyDescent="0.25">
      <c r="B26" s="47" t="s">
        <v>71</v>
      </c>
      <c r="D26" s="47" t="s">
        <v>112</v>
      </c>
      <c r="F26" s="47" t="s">
        <v>72</v>
      </c>
      <c r="G26" s="47" t="s">
        <v>198</v>
      </c>
      <c r="H26" s="47" t="s">
        <v>199</v>
      </c>
      <c r="I26" s="47" t="s">
        <v>200</v>
      </c>
      <c r="J26" s="47" t="s">
        <v>201</v>
      </c>
      <c r="K26" s="47" t="s">
        <v>202</v>
      </c>
      <c r="L26" s="47" t="s">
        <v>203</v>
      </c>
      <c r="M26" s="47" t="s">
        <v>204</v>
      </c>
    </row>
    <row r="27" spans="1:15" x14ac:dyDescent="0.25">
      <c r="B27" s="47" t="s">
        <v>73</v>
      </c>
      <c r="D27" s="47" t="s">
        <v>113</v>
      </c>
      <c r="F27" s="47" t="s">
        <v>74</v>
      </c>
      <c r="G27" s="47" t="s">
        <v>205</v>
      </c>
      <c r="H27" s="47" t="s">
        <v>206</v>
      </c>
      <c r="I27" s="47" t="s">
        <v>207</v>
      </c>
      <c r="J27" s="47" t="s">
        <v>208</v>
      </c>
      <c r="K27" s="47" t="s">
        <v>209</v>
      </c>
      <c r="L27" s="47" t="s">
        <v>210</v>
      </c>
      <c r="M27" s="47" t="s">
        <v>211</v>
      </c>
    </row>
    <row r="28" spans="1:15" x14ac:dyDescent="0.25">
      <c r="B28" s="47" t="s">
        <v>75</v>
      </c>
      <c r="D28" s="47" t="s">
        <v>114</v>
      </c>
      <c r="F28" s="47" t="s">
        <v>76</v>
      </c>
      <c r="G28" s="47" t="s">
        <v>212</v>
      </c>
      <c r="H28" s="47" t="s">
        <v>213</v>
      </c>
      <c r="I28" s="47" t="s">
        <v>214</v>
      </c>
      <c r="J28" s="47" t="s">
        <v>215</v>
      </c>
      <c r="K28" s="47" t="s">
        <v>216</v>
      </c>
      <c r="L28" s="47" t="s">
        <v>217</v>
      </c>
      <c r="M28" s="47" t="s">
        <v>218</v>
      </c>
    </row>
    <row r="29" spans="1:15" x14ac:dyDescent="0.25">
      <c r="B29" s="47" t="s">
        <v>77</v>
      </c>
      <c r="D29" s="47" t="s">
        <v>115</v>
      </c>
      <c r="F29" s="47" t="s">
        <v>78</v>
      </c>
      <c r="G29" s="47" t="s">
        <v>219</v>
      </c>
      <c r="H29" s="47" t="s">
        <v>220</v>
      </c>
      <c r="I29" s="47" t="s">
        <v>221</v>
      </c>
      <c r="J29" s="47" t="s">
        <v>222</v>
      </c>
      <c r="K29" s="47" t="s">
        <v>223</v>
      </c>
      <c r="L29" s="47" t="s">
        <v>224</v>
      </c>
      <c r="M29" s="47" t="s">
        <v>225</v>
      </c>
    </row>
    <row r="30" spans="1:15" x14ac:dyDescent="0.25">
      <c r="B30" s="47" t="s">
        <v>79</v>
      </c>
      <c r="D30" s="47" t="s">
        <v>116</v>
      </c>
      <c r="F30" s="47" t="s">
        <v>80</v>
      </c>
      <c r="G30" s="47" t="s">
        <v>226</v>
      </c>
      <c r="H30" s="47" t="s">
        <v>227</v>
      </c>
      <c r="I30" s="47" t="s">
        <v>228</v>
      </c>
      <c r="J30" s="47" t="s">
        <v>229</v>
      </c>
      <c r="K30" s="47" t="s">
        <v>230</v>
      </c>
      <c r="L30" s="47" t="s">
        <v>231</v>
      </c>
      <c r="M30" s="47" t="s">
        <v>232</v>
      </c>
    </row>
    <row r="31" spans="1:15" x14ac:dyDescent="0.25">
      <c r="B31" s="47" t="s">
        <v>81</v>
      </c>
      <c r="D31" s="47" t="s">
        <v>117</v>
      </c>
      <c r="F31" s="47" t="s">
        <v>82</v>
      </c>
      <c r="G31" s="47" t="s">
        <v>233</v>
      </c>
      <c r="H31" s="47" t="s">
        <v>234</v>
      </c>
      <c r="I31" s="47" t="s">
        <v>235</v>
      </c>
      <c r="J31" s="47" t="s">
        <v>236</v>
      </c>
      <c r="K31" s="47" t="s">
        <v>237</v>
      </c>
      <c r="L31" s="47" t="s">
        <v>238</v>
      </c>
      <c r="M31" s="47" t="s">
        <v>239</v>
      </c>
    </row>
    <row r="32" spans="1:15" x14ac:dyDescent="0.25">
      <c r="B32" s="47" t="s">
        <v>83</v>
      </c>
      <c r="D32" s="47" t="s">
        <v>118</v>
      </c>
      <c r="F32" s="47" t="s">
        <v>84</v>
      </c>
      <c r="G32" s="47" t="s">
        <v>240</v>
      </c>
      <c r="H32" s="47" t="s">
        <v>241</v>
      </c>
      <c r="I32" s="47" t="s">
        <v>242</v>
      </c>
      <c r="J32" s="47" t="s">
        <v>243</v>
      </c>
      <c r="K32" s="47" t="s">
        <v>244</v>
      </c>
      <c r="L32" s="47" t="s">
        <v>245</v>
      </c>
      <c r="M32" s="47" t="s">
        <v>246</v>
      </c>
    </row>
    <row r="33" spans="1:15" x14ac:dyDescent="0.25">
      <c r="D33" s="47" t="s">
        <v>1</v>
      </c>
      <c r="F33" s="47" t="s">
        <v>85</v>
      </c>
      <c r="G33" s="47" t="s">
        <v>247</v>
      </c>
      <c r="H33" s="47" t="s">
        <v>248</v>
      </c>
      <c r="I33" s="47" t="s">
        <v>249</v>
      </c>
      <c r="J33" s="47" t="s">
        <v>250</v>
      </c>
      <c r="K33" s="47" t="s">
        <v>251</v>
      </c>
      <c r="L33" s="47" t="s">
        <v>252</v>
      </c>
      <c r="M33" s="47" t="s">
        <v>253</v>
      </c>
    </row>
    <row r="34" spans="1:15" x14ac:dyDescent="0.25">
      <c r="B34" s="47" t="s">
        <v>2</v>
      </c>
      <c r="D34" s="47" t="s">
        <v>119</v>
      </c>
      <c r="F34" s="47" t="s">
        <v>86</v>
      </c>
      <c r="G34" s="47" t="s">
        <v>254</v>
      </c>
      <c r="H34" s="47" t="s">
        <v>255</v>
      </c>
      <c r="I34" s="47" t="s">
        <v>256</v>
      </c>
      <c r="J34" s="47" t="s">
        <v>257</v>
      </c>
      <c r="K34" s="47" t="s">
        <v>258</v>
      </c>
      <c r="L34" s="47" t="s">
        <v>259</v>
      </c>
      <c r="M34" s="47" t="s">
        <v>260</v>
      </c>
    </row>
    <row r="35" spans="1:15" x14ac:dyDescent="0.25">
      <c r="B35" s="47" t="s">
        <v>3</v>
      </c>
      <c r="D35" s="47" t="s">
        <v>120</v>
      </c>
      <c r="F35" s="47" t="s">
        <v>87</v>
      </c>
      <c r="G35" s="47" t="s">
        <v>261</v>
      </c>
      <c r="H35" s="47" t="s">
        <v>262</v>
      </c>
      <c r="I35" s="47" t="s">
        <v>263</v>
      </c>
      <c r="J35" s="47" t="s">
        <v>264</v>
      </c>
      <c r="K35" s="47" t="s">
        <v>265</v>
      </c>
      <c r="L35" s="47" t="s">
        <v>266</v>
      </c>
      <c r="M35" s="47" t="s">
        <v>267</v>
      </c>
    </row>
    <row r="36" spans="1:15" x14ac:dyDescent="0.25">
      <c r="D36" s="47" t="s">
        <v>4</v>
      </c>
      <c r="F36" s="47" t="s">
        <v>88</v>
      </c>
      <c r="G36" s="47" t="s">
        <v>268</v>
      </c>
      <c r="H36" s="47" t="s">
        <v>269</v>
      </c>
      <c r="I36" s="47" t="s">
        <v>270</v>
      </c>
      <c r="J36" s="47" t="s">
        <v>271</v>
      </c>
      <c r="K36" s="47" t="s">
        <v>272</v>
      </c>
      <c r="L36" s="47" t="s">
        <v>273</v>
      </c>
      <c r="M36" s="47" t="s">
        <v>274</v>
      </c>
    </row>
    <row r="37" spans="1:15" x14ac:dyDescent="0.25">
      <c r="B37" s="47" t="s">
        <v>5</v>
      </c>
      <c r="D37" s="47" t="s">
        <v>121</v>
      </c>
      <c r="F37" s="47" t="s">
        <v>89</v>
      </c>
      <c r="G37" s="47" t="s">
        <v>275</v>
      </c>
      <c r="H37" s="47" t="s">
        <v>276</v>
      </c>
      <c r="I37" s="47" t="s">
        <v>277</v>
      </c>
      <c r="J37" s="47" t="s">
        <v>278</v>
      </c>
      <c r="K37" s="47" t="s">
        <v>279</v>
      </c>
      <c r="L37" s="47" t="s">
        <v>280</v>
      </c>
      <c r="M37" s="47" t="s">
        <v>281</v>
      </c>
    </row>
    <row r="38" spans="1:15" x14ac:dyDescent="0.25">
      <c r="B38" s="47" t="s">
        <v>6</v>
      </c>
      <c r="D38" s="47" t="s">
        <v>122</v>
      </c>
      <c r="F38" s="47" t="s">
        <v>90</v>
      </c>
      <c r="G38" s="47" t="s">
        <v>282</v>
      </c>
      <c r="H38" s="47" t="s">
        <v>283</v>
      </c>
      <c r="I38" s="47" t="s">
        <v>284</v>
      </c>
      <c r="J38" s="47" t="s">
        <v>285</v>
      </c>
      <c r="K38" s="47" t="s">
        <v>286</v>
      </c>
      <c r="L38" s="47" t="s">
        <v>287</v>
      </c>
      <c r="M38" s="47" t="s">
        <v>288</v>
      </c>
    </row>
    <row r="39" spans="1:15" x14ac:dyDescent="0.25">
      <c r="B39" s="47" t="s">
        <v>91</v>
      </c>
      <c r="D39" s="47" t="s">
        <v>123</v>
      </c>
      <c r="F39" s="47" t="s">
        <v>92</v>
      </c>
      <c r="G39" s="47" t="s">
        <v>289</v>
      </c>
      <c r="H39" s="47" t="s">
        <v>290</v>
      </c>
      <c r="I39" s="47" t="s">
        <v>291</v>
      </c>
      <c r="J39" s="47" t="s">
        <v>292</v>
      </c>
      <c r="K39" s="47" t="s">
        <v>293</v>
      </c>
      <c r="L39" s="47" t="s">
        <v>294</v>
      </c>
      <c r="M39" s="47" t="s">
        <v>295</v>
      </c>
    </row>
    <row r="40" spans="1:15" x14ac:dyDescent="0.25">
      <c r="D40" s="47" t="s">
        <v>7</v>
      </c>
      <c r="F40" s="47" t="s">
        <v>93</v>
      </c>
      <c r="G40" s="47" t="s">
        <v>296</v>
      </c>
      <c r="H40" s="47" t="s">
        <v>297</v>
      </c>
      <c r="I40" s="47" t="s">
        <v>298</v>
      </c>
      <c r="J40" s="47" t="s">
        <v>299</v>
      </c>
      <c r="K40" s="47" t="s">
        <v>300</v>
      </c>
      <c r="L40" s="47" t="s">
        <v>301</v>
      </c>
      <c r="M40" s="47" t="s">
        <v>302</v>
      </c>
    </row>
    <row r="42" spans="1:15" x14ac:dyDescent="0.25">
      <c r="D42" s="47" t="s">
        <v>8</v>
      </c>
      <c r="E42" s="47" t="s">
        <v>94</v>
      </c>
      <c r="F42" s="47" t="s">
        <v>95</v>
      </c>
      <c r="G42" s="47" t="s">
        <v>303</v>
      </c>
      <c r="H42" s="47" t="s">
        <v>304</v>
      </c>
      <c r="I42" s="47" t="s">
        <v>305</v>
      </c>
      <c r="J42" s="47" t="s">
        <v>306</v>
      </c>
      <c r="K42" s="47" t="s">
        <v>307</v>
      </c>
      <c r="L42" s="47" t="s">
        <v>308</v>
      </c>
      <c r="M42" s="47" t="s">
        <v>309</v>
      </c>
      <c r="O42" s="47" t="s">
        <v>310</v>
      </c>
    </row>
    <row r="43" spans="1:15" x14ac:dyDescent="0.25">
      <c r="D43" s="47" t="s">
        <v>11</v>
      </c>
      <c r="F43" s="47" t="s">
        <v>97</v>
      </c>
      <c r="G43" s="47" t="s">
        <v>311</v>
      </c>
      <c r="H43" s="47" t="s">
        <v>312</v>
      </c>
      <c r="I43" s="47" t="s">
        <v>313</v>
      </c>
      <c r="J43" s="47" t="s">
        <v>314</v>
      </c>
      <c r="K43" s="47" t="s">
        <v>315</v>
      </c>
      <c r="L43" s="47" t="s">
        <v>316</v>
      </c>
      <c r="M43" s="47" t="s">
        <v>317</v>
      </c>
    </row>
    <row r="46" spans="1:15" x14ac:dyDescent="0.25">
      <c r="A46" s="47" t="s">
        <v>27</v>
      </c>
      <c r="D46" s="47" t="s">
        <v>26</v>
      </c>
      <c r="F46" s="47" t="s">
        <v>98</v>
      </c>
      <c r="G46" s="47" t="s">
        <v>318</v>
      </c>
      <c r="H46" s="47" t="s">
        <v>319</v>
      </c>
      <c r="I46" s="47" t="s">
        <v>320</v>
      </c>
      <c r="J46" s="47" t="s">
        <v>321</v>
      </c>
      <c r="K46" s="47" t="s">
        <v>322</v>
      </c>
      <c r="L46" s="47" t="s">
        <v>323</v>
      </c>
      <c r="M46" s="47" t="s">
        <v>324</v>
      </c>
    </row>
    <row r="48" spans="1:15" x14ac:dyDescent="0.25">
      <c r="A48" s="47" t="s">
        <v>27</v>
      </c>
      <c r="D48" s="47" t="s">
        <v>36</v>
      </c>
    </row>
    <row r="49" spans="4:15" x14ac:dyDescent="0.25">
      <c r="D49" s="47" t="s">
        <v>37</v>
      </c>
      <c r="E49" s="47" t="s">
        <v>94</v>
      </c>
      <c r="F49" s="47" t="s">
        <v>99</v>
      </c>
      <c r="G49" s="47" t="s">
        <v>325</v>
      </c>
      <c r="H49" s="47" t="s">
        <v>326</v>
      </c>
      <c r="I49" s="47" t="s">
        <v>327</v>
      </c>
      <c r="J49" s="47" t="s">
        <v>328</v>
      </c>
      <c r="K49" s="47" t="s">
        <v>329</v>
      </c>
      <c r="L49" s="47" t="s">
        <v>330</v>
      </c>
      <c r="M49" s="47" t="s">
        <v>331</v>
      </c>
    </row>
    <row r="50" spans="4:15" x14ac:dyDescent="0.25">
      <c r="D50" s="47" t="s">
        <v>38</v>
      </c>
      <c r="E50" s="47" t="s">
        <v>94</v>
      </c>
      <c r="F50" s="47" t="s">
        <v>100</v>
      </c>
      <c r="G50" s="47" t="s">
        <v>100</v>
      </c>
      <c r="H50" s="47" t="s">
        <v>100</v>
      </c>
      <c r="I50" s="47" t="s">
        <v>100</v>
      </c>
      <c r="J50" s="47" t="s">
        <v>100</v>
      </c>
      <c r="K50" s="47" t="s">
        <v>100</v>
      </c>
      <c r="L50" s="47" t="s">
        <v>100</v>
      </c>
      <c r="M50" s="47" t="s">
        <v>100</v>
      </c>
      <c r="O50" s="47" t="s">
        <v>332</v>
      </c>
    </row>
    <row r="51" spans="4:15" x14ac:dyDescent="0.25">
      <c r="D51" s="47" t="s">
        <v>41</v>
      </c>
      <c r="E51" s="47" t="s">
        <v>100</v>
      </c>
      <c r="F51" s="47" t="s">
        <v>102</v>
      </c>
      <c r="G51" s="47" t="s">
        <v>333</v>
      </c>
      <c r="H51" s="47" t="s">
        <v>334</v>
      </c>
      <c r="I51" s="47" t="s">
        <v>335</v>
      </c>
      <c r="J51" s="47" t="s">
        <v>336</v>
      </c>
      <c r="K51" s="47" t="s">
        <v>337</v>
      </c>
      <c r="L51" s="47" t="s">
        <v>338</v>
      </c>
      <c r="M51" s="47" t="s">
        <v>339</v>
      </c>
    </row>
    <row r="52" spans="4:15" x14ac:dyDescent="0.25">
      <c r="D52" s="47" t="s">
        <v>39</v>
      </c>
      <c r="E52" s="47" t="s">
        <v>100</v>
      </c>
      <c r="F52" s="47" t="s">
        <v>103</v>
      </c>
      <c r="G52" s="47" t="s">
        <v>340</v>
      </c>
      <c r="H52" s="47" t="s">
        <v>341</v>
      </c>
      <c r="I52" s="47" t="s">
        <v>342</v>
      </c>
      <c r="J52" s="47" t="s">
        <v>343</v>
      </c>
      <c r="K52" s="47" t="s">
        <v>344</v>
      </c>
      <c r="L52" s="47" t="s">
        <v>345</v>
      </c>
      <c r="M52" s="47" t="s">
        <v>346</v>
      </c>
    </row>
    <row r="53" spans="4:15" x14ac:dyDescent="0.25">
      <c r="D53" s="47" t="s">
        <v>40</v>
      </c>
      <c r="E53" s="47" t="s">
        <v>100</v>
      </c>
      <c r="F53" s="47" t="s">
        <v>104</v>
      </c>
      <c r="G53" s="47" t="s">
        <v>347</v>
      </c>
      <c r="H53" s="47" t="s">
        <v>348</v>
      </c>
      <c r="I53" s="47" t="s">
        <v>349</v>
      </c>
      <c r="J53" s="47" t="s">
        <v>350</v>
      </c>
      <c r="K53" s="47" t="s">
        <v>351</v>
      </c>
      <c r="L53" s="47" t="s">
        <v>352</v>
      </c>
      <c r="M53" s="47" t="s">
        <v>353</v>
      </c>
    </row>
    <row r="54" spans="4:15" x14ac:dyDescent="0.25">
      <c r="D54" s="47" t="s">
        <v>42</v>
      </c>
      <c r="E54" s="47" t="s">
        <v>100</v>
      </c>
      <c r="F54" s="47" t="s">
        <v>105</v>
      </c>
      <c r="G54" s="47" t="s">
        <v>354</v>
      </c>
      <c r="H54" s="47" t="s">
        <v>355</v>
      </c>
      <c r="I54" s="47" t="s">
        <v>356</v>
      </c>
      <c r="J54" s="47" t="s">
        <v>357</v>
      </c>
      <c r="K54" s="47" t="s">
        <v>358</v>
      </c>
      <c r="L54" s="47" t="s">
        <v>359</v>
      </c>
      <c r="M54" s="47" t="s">
        <v>360</v>
      </c>
    </row>
    <row r="55" spans="4:15" x14ac:dyDescent="0.25">
      <c r="D55" s="47" t="s">
        <v>43</v>
      </c>
      <c r="E55" s="47" t="s">
        <v>100</v>
      </c>
      <c r="F55" s="47" t="s">
        <v>106</v>
      </c>
      <c r="G55" s="47" t="s">
        <v>361</v>
      </c>
      <c r="H55" s="47" t="s">
        <v>362</v>
      </c>
      <c r="I55" s="47" t="s">
        <v>363</v>
      </c>
      <c r="J55" s="47" t="s">
        <v>364</v>
      </c>
      <c r="K55" s="47" t="s">
        <v>365</v>
      </c>
      <c r="L55" s="47" t="s">
        <v>366</v>
      </c>
      <c r="M55" s="47" t="s">
        <v>367</v>
      </c>
    </row>
    <row r="56" spans="4:15" x14ac:dyDescent="0.25">
      <c r="D56" s="47" t="s">
        <v>44</v>
      </c>
      <c r="E56" s="47" t="s">
        <v>100</v>
      </c>
      <c r="F56" s="47" t="s">
        <v>107</v>
      </c>
      <c r="G56" s="47" t="s">
        <v>368</v>
      </c>
      <c r="H56" s="47" t="s">
        <v>369</v>
      </c>
      <c r="I56" s="47" t="s">
        <v>370</v>
      </c>
      <c r="J56" s="47" t="s">
        <v>371</v>
      </c>
      <c r="K56" s="47" t="s">
        <v>372</v>
      </c>
      <c r="L56" s="47" t="s">
        <v>373</v>
      </c>
      <c r="M56" s="47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Options</vt:lpstr>
      <vt:lpstr>Cash Flow</vt:lpstr>
      <vt:lpstr>AnalysisDate</vt:lpstr>
      <vt:lpstr>EndDate</vt:lpstr>
      <vt:lpstr>PeriodType</vt:lpstr>
      <vt:lpstr>StartDate</vt:lpstr>
      <vt:lpstr>Waterfall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Statement</dc:title>
  <dc:subject>Jet Reports</dc:subject>
  <dc:creator>Steve Little</dc:creator>
  <cp:keywords>waterfall</cp:keywords>
  <dc:description>Provides a cash flow statement for a company which includes a couple of graphs.  It can be segmented by Years, Quarters, or Months.</dc:description>
  <cp:lastModifiedBy>Haseeb Tariq</cp:lastModifiedBy>
  <cp:lastPrinted>2014-01-20T21:19:55Z</cp:lastPrinted>
  <dcterms:created xsi:type="dcterms:W3CDTF">2014-01-15T21:51:19Z</dcterms:created>
  <dcterms:modified xsi:type="dcterms:W3CDTF">2023-10-12T12:13:36Z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