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7" documentId="11_88A10126051CD9CC67760B207274FC160FFD0A9C" xr6:coauthVersionLast="47" xr6:coauthVersionMax="47" xr10:uidLastSave="{4B95AAF9-CBD9-4E6A-99C1-AB122721D787}"/>
  <bookViews>
    <workbookView xWindow="-120" yWindow="-120" windowWidth="29040" windowHeight="17520" activeTab="1" xr2:uid="{00000000-000D-0000-FFFF-FFFF00000000}"/>
  </bookViews>
  <sheets>
    <sheet name="Report Table" sheetId="32" r:id="rId1"/>
    <sheet name="Sheet1" sheetId="261" r:id="rId2"/>
    <sheet name="Report" sheetId="114" r:id="rId3"/>
    <sheet name="Sheet2" sheetId="257" state="veryHidden" r:id="rId4"/>
    <sheet name="Sheet3" sheetId="258" state="veryHidden" r:id="rId5"/>
    <sheet name="Sheet5" sheetId="260" state="veryHidden" r:id="rId6"/>
  </sheets>
  <definedNames>
    <definedName name="Slicer_Vendor_Posting_Group">#N/A</definedName>
  </definedNames>
  <calcPr calcId="191029"/>
  <pivotCaches>
    <pivotCache cacheId="14" r:id="rId7"/>
  </pivotCaches>
  <extLs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14" l="1"/>
  <c r="X26" i="114"/>
  <c r="Y26" i="114"/>
  <c r="Z26" i="114"/>
  <c r="AA26" i="114"/>
  <c r="AB26" i="114"/>
  <c r="AC26" i="114"/>
  <c r="P49" i="114"/>
  <c r="O49" i="114"/>
  <c r="N49" i="114"/>
  <c r="M49" i="114"/>
  <c r="L49" i="114"/>
  <c r="K49" i="114"/>
  <c r="D3" i="114"/>
  <c r="D22" i="114" s="1"/>
  <c r="D5" i="32" l="1"/>
  <c r="Q22" i="114"/>
  <c r="Q14" i="114"/>
  <c r="D18" i="114"/>
  <c r="Q18" i="114"/>
  <c r="D12" i="114"/>
  <c r="D20" i="114"/>
  <c r="D10" i="114"/>
  <c r="Q12" i="114"/>
  <c r="Q20" i="114"/>
  <c r="D16" i="114"/>
  <c r="Q16" i="114"/>
  <c r="D14" i="114"/>
</calcChain>
</file>

<file path=xl/sharedStrings.xml><?xml version="1.0" encoding="utf-8"?>
<sst xmlns="http://schemas.openxmlformats.org/spreadsheetml/2006/main" count="914" uniqueCount="280">
  <si>
    <t>Number</t>
  </si>
  <si>
    <t>Title</t>
  </si>
  <si>
    <t>Value</t>
  </si>
  <si>
    <t>Option</t>
  </si>
  <si>
    <t>Global Dim 1</t>
  </si>
  <si>
    <t>Global Dim 2</t>
  </si>
  <si>
    <t>Balance Due</t>
  </si>
  <si>
    <t>Contact Name</t>
  </si>
  <si>
    <t>Phone Number</t>
  </si>
  <si>
    <t>Grand Total</t>
  </si>
  <si>
    <t xml:space="preserve">  Balance Due</t>
  </si>
  <si>
    <t>Vendor Posting Group</t>
  </si>
  <si>
    <t>Vendor</t>
  </si>
  <si>
    <t>Accounts Payable Summary report</t>
  </si>
  <si>
    <t>Auto+Hide+Values</t>
  </si>
  <si>
    <t>Fields:</t>
  </si>
  <si>
    <t>Hide</t>
  </si>
  <si>
    <t>Headers:</t>
  </si>
  <si>
    <t>Links:</t>
  </si>
  <si>
    <t>Initial Entry Due Date</t>
  </si>
  <si>
    <t>Filters</t>
  </si>
  <si>
    <t>Tables and Fields</t>
  </si>
  <si>
    <t>Days in Period</t>
  </si>
  <si>
    <t xml:space="preserve"> 31-60</t>
  </si>
  <si>
    <t xml:space="preserve"> 61-90</t>
  </si>
  <si>
    <t xml:space="preserve"> 91+</t>
  </si>
  <si>
    <t>30</t>
  </si>
  <si>
    <t>31-60</t>
  </si>
  <si>
    <t>61-90</t>
  </si>
  <si>
    <t>91+</t>
  </si>
  <si>
    <t>AutoTable</t>
  </si>
  <si>
    <t>Value+Fit</t>
  </si>
  <si>
    <t>AutoTable+Fit</t>
  </si>
  <si>
    <t>Mr. Jeff D. Henshaw</t>
  </si>
  <si>
    <t>EU</t>
  </si>
  <si>
    <t>Total</t>
  </si>
  <si>
    <t>0</t>
  </si>
  <si>
    <t>Date format</t>
  </si>
  <si>
    <t>mm/dd/yyyy</t>
  </si>
  <si>
    <t>=TEXT($D$3+1,$D$5)&amp;".."</t>
  </si>
  <si>
    <t>=TEXT($D$3-$D$4+1,$D$5)&amp;".."&amp;TEXT($D$3,$D$5)</t>
  </si>
  <si>
    <t>=TEXT($D$3+1-($D$4*2),$D$5)&amp;".."&amp;TEXT($D$3-$D$4,$D$5)</t>
  </si>
  <si>
    <t>=TEXT($D$3+1-($D$4*3),$D$5)&amp;".."&amp;TEXT($D$3-(2*$D$4),$D$5)</t>
  </si>
  <si>
    <t>=".."&amp;TEXT($D$3+1-($D$4*3)-1,$D$5)</t>
  </si>
  <si>
    <t>=".."&amp;TEXT($D$3,$D$5)</t>
  </si>
  <si>
    <t>&lt;&gt;0</t>
  </si>
  <si>
    <t>=".."&amp;$D$3</t>
  </si>
  <si>
    <t>=$D$3+1&amp;".."</t>
  </si>
  <si>
    <t>=$D$3-$D$4+1&amp;".."&amp;$D$3</t>
  </si>
  <si>
    <t>=$D$3+1-($D$4*2)&amp;".."&amp;$D$3-$D$4</t>
  </si>
  <si>
    <t>=$D$3+1-($D$4*3)&amp;".."&amp;$D$3-(2*$D$4)</t>
  </si>
  <si>
    <t>=".."&amp;$D$3+1-($D$4*3)-1</t>
  </si>
  <si>
    <t>Today's Date</t>
  </si>
  <si>
    <t/>
  </si>
  <si>
    <t>=SUBTOTAL(109,[Balance Due])</t>
  </si>
  <si>
    <t>=SUBTOTAL(109,[31-60])</t>
  </si>
  <si>
    <t>=SUBTOTAL(109,[61-90])</t>
  </si>
  <si>
    <t>=SUBTOTAL(109,[91+])</t>
  </si>
  <si>
    <t>Mrs. Carol Philips</t>
  </si>
  <si>
    <t>V100001</t>
  </si>
  <si>
    <t>Greigner, Inc.</t>
  </si>
  <si>
    <t>Mr. Michael Sean Ray</t>
  </si>
  <si>
    <t>+1 (487) 072-5169</t>
  </si>
  <si>
    <t>NA</t>
  </si>
  <si>
    <t>V100003</t>
  </si>
  <si>
    <t>LogoMasters</t>
  </si>
  <si>
    <t>+1 (212) 246-7800</t>
  </si>
  <si>
    <t>V100005</t>
  </si>
  <si>
    <t>NewCaSup</t>
  </si>
  <si>
    <t>Mr. Toby Nixon</t>
  </si>
  <si>
    <t>+1 (305) 456-8931</t>
  </si>
  <si>
    <t>V100006</t>
  </si>
  <si>
    <t>Lion Marketing</t>
  </si>
  <si>
    <t>Mr. Sean P. Alexander</t>
  </si>
  <si>
    <t>+1 (305) 434-0055</t>
  </si>
  <si>
    <t>V100007</t>
  </si>
  <si>
    <t>TrendTech</t>
  </si>
  <si>
    <t>+1 (698) 031-1784</t>
  </si>
  <si>
    <t>V100009</t>
  </si>
  <si>
    <t>Malay-Dan Export Unit Sdn Bhd</t>
  </si>
  <si>
    <t>Mr. Fabrice Perez</t>
  </si>
  <si>
    <t>+22 47 417 55 88</t>
  </si>
  <si>
    <t>OTHER</t>
  </si>
  <si>
    <t>V100023</t>
  </si>
  <si>
    <t>PURE-LOOK</t>
  </si>
  <si>
    <t>Rob Caron</t>
  </si>
  <si>
    <t>+32 26 760 29 13</t>
  </si>
  <si>
    <t>V100025</t>
  </si>
  <si>
    <t>Club Euroamis</t>
  </si>
  <si>
    <t>M. Francois GERARD</t>
  </si>
  <si>
    <t>+33 57 813 99 42</t>
  </si>
  <si>
    <t>V100040</t>
  </si>
  <si>
    <t>Technische Betriebe Rotkreuz</t>
  </si>
  <si>
    <t>Herrn Michael Ruggiero</t>
  </si>
  <si>
    <t>+56 00 751 45 15</t>
  </si>
  <si>
    <t>V100047</t>
  </si>
  <si>
    <t>WoodMart Supply Co.</t>
  </si>
  <si>
    <t>Mr. Joseph Matthews</t>
  </si>
  <si>
    <t>+44 93 209 53 75</t>
  </si>
  <si>
    <t>V100069</t>
  </si>
  <si>
    <t>AMEX</t>
  </si>
  <si>
    <t>Mr. Billy Bob Horton</t>
  </si>
  <si>
    <t>+1 (212) 246-7201</t>
  </si>
  <si>
    <t>V100070</t>
  </si>
  <si>
    <t>Corporation for Public Broadcasting</t>
  </si>
  <si>
    <t>+1 (212) 246-2219</t>
  </si>
  <si>
    <t>V100071</t>
  </si>
  <si>
    <t>DHS Global Shipping</t>
  </si>
  <si>
    <t>V100072</t>
  </si>
  <si>
    <t>eSystems</t>
  </si>
  <si>
    <t>+1 (212) 246-9992</t>
  </si>
  <si>
    <t>V100073</t>
  </si>
  <si>
    <t>Jay's Cleaning Services</t>
  </si>
  <si>
    <t>+1 (212) 246-4492</t>
  </si>
  <si>
    <t>V100074</t>
  </si>
  <si>
    <t>Dewey, Cheatam &amp; Howe, Legal Svcs.</t>
  </si>
  <si>
    <t>+1 (212) 246-3092</t>
  </si>
  <si>
    <t>V100075</t>
  </si>
  <si>
    <t>Global Electric</t>
  </si>
  <si>
    <t>+1 (216) 446-9092</t>
  </si>
  <si>
    <t>V100076</t>
  </si>
  <si>
    <t>Deffingers</t>
  </si>
  <si>
    <t>+1 (503) 362-9222</t>
  </si>
  <si>
    <t>V100077</t>
  </si>
  <si>
    <t>Office World</t>
  </si>
  <si>
    <t>V100078</t>
  </si>
  <si>
    <t>Slant Communications</t>
  </si>
  <si>
    <t>+1 (412) 362-9222</t>
  </si>
  <si>
    <t xml:space="preserve">As of Date  </t>
  </si>
  <si>
    <t>Tooltip</t>
  </si>
  <si>
    <t>Enter a date using the date format used in your NAV instance</t>
  </si>
  <si>
    <t>Needs to match NAV date format</t>
  </si>
  <si>
    <t>23 Vendor</t>
  </si>
  <si>
    <t>61 Net Change (LCY)</t>
  </si>
  <si>
    <t>55 Date Filter</t>
  </si>
  <si>
    <t>380 Detailed Vendor Ledg. Entry</t>
  </si>
  <si>
    <t>4 Posting Date</t>
  </si>
  <si>
    <t>Current</t>
  </si>
  <si>
    <t>20 Initial Entry Due Date</t>
  </si>
  <si>
    <t>0-30</t>
  </si>
  <si>
    <t>1 No.</t>
  </si>
  <si>
    <t>2 Name</t>
  </si>
  <si>
    <t>8 Contact</t>
  </si>
  <si>
    <t>9 Phone No.</t>
  </si>
  <si>
    <t>21 Vendor Posting Group</t>
  </si>
  <si>
    <t>16 Global Dimension 1 Code</t>
  </si>
  <si>
    <t>17 Global Dimension 2 Code</t>
  </si>
  <si>
    <t>=NL("Link","380 Detailed Vendor Ledg. Entry",,"9 Vendor No.","=1 No.","Filters=",$C$12:$D$12)</t>
  </si>
  <si>
    <t>=NL("LinkSum","380 Detailed Vendor Ledg. Entry","8 Amount (LCY)")</t>
  </si>
  <si>
    <t>=NL("LinkSum","380 Detailed Vendor Ledg. Entry","8 Amount (LCY)","Filters=",$C$14:$D$14)</t>
  </si>
  <si>
    <t>=NL("LinkSum","380 Detailed Vendor Ledg. Entry","8 Amount (LCY)","Filters=",$C$16:$D$16)</t>
  </si>
  <si>
    <t>=NL("LinkSum","380 Detailed Vendor Ledg. Entry","8 Amount (LCY)","Filters=",$C$18:$D$18)</t>
  </si>
  <si>
    <t>=NL("LinkSum","380 Detailed Vendor Ledg. Entry","8 Amount (LCY)","Filters=",$C$20:$D$20)</t>
  </si>
  <si>
    <t>=NL("LinkSum","380 Detailed Vendor Ledg. Entry","8 Amount (LCY)","Filters=",$C$22:$D$22)</t>
  </si>
  <si>
    <t>=NL("Table","23 Vendor",$E$26:$Q$26,"Headers=",$E$25:$Q$25,"Filters=",$C$9:$D$10,"TableName=","Vendor","InclusiveLink=",$E$24,"IncludeDuplicates=","True")</t>
  </si>
  <si>
    <t>=SUBTOTAL(109,[Current])</t>
  </si>
  <si>
    <t>=SUBTOTAL(109,[0-30])</t>
  </si>
  <si>
    <t xml:space="preserve"> Current</t>
  </si>
  <si>
    <t xml:space="preserve"> 0-30</t>
  </si>
  <si>
    <t>Auto+Hide+Values+Formulas=Sheet2,Sheet3+FormulasOnly</t>
  </si>
  <si>
    <t>="12/12/2019"</t>
  </si>
  <si>
    <t>V100002</t>
  </si>
  <si>
    <t>Marley Printing, Inc</t>
  </si>
  <si>
    <t>Mr. Peter Houston</t>
  </si>
  <si>
    <t>+1 (305) 148-2653</t>
  </si>
  <si>
    <t>Auto+Hide+Values+Formulas=Sheet5,Sheet2,Sheet3</t>
  </si>
  <si>
    <t>-20440757.66</t>
  </si>
  <si>
    <t>-4720607.09</t>
  </si>
  <si>
    <t>-429821.63</t>
  </si>
  <si>
    <t>-350252.49</t>
  </si>
  <si>
    <t>-14940076.45</t>
  </si>
  <si>
    <t>-4613.84</t>
  </si>
  <si>
    <t>-837.9</t>
  </si>
  <si>
    <t>-88.2</t>
  </si>
  <si>
    <t>-3687.74</t>
  </si>
  <si>
    <t>-8127216.14</t>
  </si>
  <si>
    <t>-1994819.4</t>
  </si>
  <si>
    <t>-143220.63</t>
  </si>
  <si>
    <t>-168820.19</t>
  </si>
  <si>
    <t>-5820355.92</t>
  </si>
  <si>
    <t>-1039589.1</t>
  </si>
  <si>
    <t>-229530.23</t>
  </si>
  <si>
    <t>-13312.62</t>
  </si>
  <si>
    <t>-20297.91</t>
  </si>
  <si>
    <t>-20490.43</t>
  </si>
  <si>
    <t>-755957.91</t>
  </si>
  <si>
    <t>-3812980.29</t>
  </si>
  <si>
    <t>-966040.66</t>
  </si>
  <si>
    <t>-81073.17</t>
  </si>
  <si>
    <t>-86599.99</t>
  </si>
  <si>
    <t>-76224.78</t>
  </si>
  <si>
    <t>-2603041.69</t>
  </si>
  <si>
    <t>-12690991.43</t>
  </si>
  <si>
    <t>-3225059.97</t>
  </si>
  <si>
    <t>-310073.96</t>
  </si>
  <si>
    <t>-191410.17</t>
  </si>
  <si>
    <t>-8964447.33</t>
  </si>
  <si>
    <t>-3721636.95</t>
  </si>
  <si>
    <t>-973102.45</t>
  </si>
  <si>
    <t>-44539.42</t>
  </si>
  <si>
    <t>-47411.26</t>
  </si>
  <si>
    <t>-2656583.82</t>
  </si>
  <si>
    <t>-1467764.34</t>
  </si>
  <si>
    <t>-340371.41</t>
  </si>
  <si>
    <t>-51112.5</t>
  </si>
  <si>
    <t>-42431.34</t>
  </si>
  <si>
    <t>-1033849.09</t>
  </si>
  <si>
    <t>-216608.12</t>
  </si>
  <si>
    <t>-56955.77</t>
  </si>
  <si>
    <t>-624.63</t>
  </si>
  <si>
    <t>-4622.93</t>
  </si>
  <si>
    <t>-154404.79</t>
  </si>
  <si>
    <t>-9644244.37</t>
  </si>
  <si>
    <t>-2365072.03</t>
  </si>
  <si>
    <t>-154692.06</t>
  </si>
  <si>
    <t>-148436.4</t>
  </si>
  <si>
    <t>-6976043.88</t>
  </si>
  <si>
    <t>-1434108.75</t>
  </si>
  <si>
    <t>-239855.75</t>
  </si>
  <si>
    <t>-52411.29</t>
  </si>
  <si>
    <t>-47462.42</t>
  </si>
  <si>
    <t>-1094379.29</t>
  </si>
  <si>
    <t>-867212.98</t>
  </si>
  <si>
    <t>-195457.25</t>
  </si>
  <si>
    <t>-15689.03</t>
  </si>
  <si>
    <t>-16558.93</t>
  </si>
  <si>
    <t>-16442.93</t>
  </si>
  <si>
    <t>-623064.84</t>
  </si>
  <si>
    <t>-421267.86</t>
  </si>
  <si>
    <t>-78095.56</t>
  </si>
  <si>
    <t>-7853.06</t>
  </si>
  <si>
    <t>-15091.81</t>
  </si>
  <si>
    <t>-19700.4</t>
  </si>
  <si>
    <t>-300527.03</t>
  </si>
  <si>
    <t>-2461423.37</t>
  </si>
  <si>
    <t>-622022.64</t>
  </si>
  <si>
    <t>-41676.8</t>
  </si>
  <si>
    <t>-52338.19</t>
  </si>
  <si>
    <t>-51225.53</t>
  </si>
  <si>
    <t>-1694160.21</t>
  </si>
  <si>
    <t>-157765.92</t>
  </si>
  <si>
    <t>-27255.89</t>
  </si>
  <si>
    <t>-2022.53</t>
  </si>
  <si>
    <t>-2112.53</t>
  </si>
  <si>
    <t>-1919.53</t>
  </si>
  <si>
    <t>-124455.44</t>
  </si>
  <si>
    <t>-63639.4</t>
  </si>
  <si>
    <t>-10857.73</t>
  </si>
  <si>
    <t>-815.21</t>
  </si>
  <si>
    <t>-1543.42</t>
  </si>
  <si>
    <t>-50423.04</t>
  </si>
  <si>
    <t>-159208.92</t>
  </si>
  <si>
    <t>-27065.89</t>
  </si>
  <si>
    <t>-1971.53</t>
  </si>
  <si>
    <t>-2027.53</t>
  </si>
  <si>
    <t>-128143.97</t>
  </si>
  <si>
    <t>-161654.45</t>
  </si>
  <si>
    <t>-27698.89</t>
  </si>
  <si>
    <t>-4376.06</t>
  </si>
  <si>
    <t>-2003.53</t>
  </si>
  <si>
    <t>-127575.97</t>
  </si>
  <si>
    <t>-158424.92</t>
  </si>
  <si>
    <t>-26162.89</t>
  </si>
  <si>
    <t>-2255.53</t>
  </si>
  <si>
    <t>-4292.06</t>
  </si>
  <si>
    <t>-125714.44</t>
  </si>
  <si>
    <t>-6365.28</t>
  </si>
  <si>
    <t>-1089.06</t>
  </si>
  <si>
    <t>-168.24</t>
  </si>
  <si>
    <t>-86.62</t>
  </si>
  <si>
    <t>-5021.36</t>
  </si>
  <si>
    <t>-190867.92</t>
  </si>
  <si>
    <t>-32475.32</t>
  </si>
  <si>
    <t>-2517.64</t>
  </si>
  <si>
    <t>-2384.64</t>
  </si>
  <si>
    <t>-153490.32</t>
  </si>
  <si>
    <t>Auto+Hide+Values+Formulas=Sheet5,Sheet2,Sheet3+FormulasOnly</t>
  </si>
  <si>
    <t>Row Labels</t>
  </si>
  <si>
    <t>Column Labels</t>
  </si>
  <si>
    <t>Sum of 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</si>
</sst>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_(* \(#,##0.00\);_(* &quot;-&quot;??_);_(@_)"/>
    <numFmt numFmtId="165" formatCode="_(* #,##0_);_(* \(#,##0\);_(* &quot;-&quot;??_);_(@_)"/>
  </numFmts>
  <fonts count="13" x14ac:knownFonts="1">
    <font>
      <sz val="11"/>
      <color theme="1"/>
      <name val="Calibri"/>
      <family val="2"/>
      <scheme val="minor"/>
    </font>
    <font>
      <sz val="11"/>
      <color theme="1"/>
      <name val="Calibri"/>
      <family val="2"/>
      <scheme val="minor"/>
    </font>
    <font>
      <b/>
      <sz val="18"/>
      <color theme="3"/>
      <name val="Cambria"/>
      <family val="2"/>
      <scheme val="major"/>
    </font>
    <font>
      <sz val="11"/>
      <color rgb="FF000000"/>
      <name val="Calibri"/>
      <family val="2"/>
      <scheme val="minor"/>
    </font>
    <font>
      <b/>
      <sz val="11"/>
      <color rgb="FF000000"/>
      <name val="Calibri"/>
      <family val="2"/>
      <scheme val="minor"/>
    </font>
    <font>
      <sz val="11"/>
      <color rgb="FF595959"/>
      <name val="Calibri"/>
      <family val="2"/>
      <scheme val="minor"/>
    </font>
    <font>
      <i/>
      <sz val="11"/>
      <color rgb="FF595959"/>
      <name val="Calibri"/>
      <family val="2"/>
      <scheme val="minor"/>
    </font>
    <font>
      <sz val="10"/>
      <name val="Arial"/>
      <family val="2"/>
    </font>
    <font>
      <u/>
      <sz val="10"/>
      <color indexed="12"/>
      <name val="Arial"/>
      <family val="2"/>
    </font>
    <font>
      <u/>
      <sz val="8"/>
      <color indexed="12"/>
      <name val="Arial"/>
      <family val="2"/>
    </font>
    <font>
      <sz val="14"/>
      <color theme="1"/>
      <name val="Calibri"/>
      <family val="2"/>
      <scheme val="minor"/>
    </font>
    <font>
      <b/>
      <u/>
      <sz val="24"/>
      <color theme="3"/>
      <name val="Cambria"/>
      <family val="2"/>
      <scheme val="major"/>
    </font>
    <font>
      <sz val="11"/>
      <color indexed="8"/>
      <name val="Calibri"/>
      <family val="2"/>
    </font>
  </fonts>
  <fills count="2">
    <fill>
      <patternFill patternType="none"/>
    </fill>
    <fill>
      <patternFill patternType="gray125"/>
    </fill>
  </fills>
  <borders count="6">
    <border>
      <left/>
      <right/>
      <top/>
      <bottom/>
      <diagonal/>
    </border>
    <border>
      <left style="thin">
        <color rgb="FFA9A9A9"/>
      </left>
      <right style="thin">
        <color rgb="FFA9A9A9"/>
      </right>
      <top style="thin">
        <color rgb="FFA9A9A9"/>
      </top>
      <bottom/>
      <diagonal/>
    </border>
    <border>
      <left style="thin">
        <color rgb="FFA9A9A9"/>
      </left>
      <right/>
      <top style="thin">
        <color rgb="FFA9A9A9"/>
      </top>
      <bottom/>
      <diagonal/>
    </border>
    <border>
      <left style="thin">
        <color rgb="FFA9A9A9"/>
      </left>
      <right/>
      <top style="thin">
        <color rgb="FFA9A9A9"/>
      </top>
      <bottom style="thin">
        <color rgb="FFA9A9A9"/>
      </bottom>
      <diagonal/>
    </border>
    <border>
      <left style="thin">
        <color rgb="FFA9A9A9"/>
      </left>
      <right style="thin">
        <color rgb="FFA9A9A9"/>
      </right>
      <top style="double">
        <color rgb="FFA9A9A9"/>
      </top>
      <bottom/>
      <diagonal/>
    </border>
    <border>
      <left style="thin">
        <color rgb="FFA9A9A9"/>
      </left>
      <right/>
      <top style="double">
        <color rgb="FFA9A9A9"/>
      </top>
      <bottom/>
      <diagonal/>
    </border>
  </borders>
  <cellStyleXfs count="12">
    <xf numFmtId="0" fontId="0" fillId="0" borderId="0"/>
    <xf numFmtId="9" fontId="1" fillId="0" borderId="0" applyFont="0" applyFill="0" applyBorder="0" applyAlignment="0" applyProtection="0"/>
    <xf numFmtId="0" fontId="2" fillId="0" borderId="0" applyNumberFormat="0" applyFill="0" applyBorder="0" applyAlignment="0" applyProtection="0"/>
    <xf numFmtId="164" fontId="1" fillId="0" borderId="0" applyFont="0" applyFill="0" applyBorder="0" applyAlignment="0" applyProtection="0"/>
    <xf numFmtId="0" fontId="7" fillId="0" borderId="0"/>
    <xf numFmtId="164" fontId="7" fillId="0" borderId="0" applyFont="0" applyFill="0" applyBorder="0" applyAlignment="0" applyProtection="0"/>
    <xf numFmtId="0" fontId="9" fillId="0" borderId="0" applyNumberFormat="0" applyFill="0" applyBorder="0" applyAlignment="0" applyProtection="0">
      <alignment vertical="top"/>
      <protection locked="0"/>
    </xf>
    <xf numFmtId="0" fontId="7" fillId="0" borderId="0"/>
    <xf numFmtId="0" fontId="7" fillId="0" borderId="0"/>
    <xf numFmtId="0" fontId="7" fillId="0" borderId="0"/>
    <xf numFmtId="0" fontId="12" fillId="0" borderId="0"/>
    <xf numFmtId="0" fontId="8" fillId="0" borderId="0" applyNumberFormat="0" applyFill="0" applyBorder="0" applyAlignment="0" applyProtection="0">
      <alignment vertical="top"/>
      <protection locked="0"/>
    </xf>
  </cellStyleXfs>
  <cellXfs count="26">
    <xf numFmtId="0" fontId="0" fillId="0" borderId="0" xfId="0"/>
    <xf numFmtId="0" fontId="0" fillId="0" borderId="0" xfId="0" pivotButton="1"/>
    <xf numFmtId="164" fontId="0" fillId="0" borderId="0" xfId="0" applyNumberFormat="1"/>
    <xf numFmtId="0" fontId="3" fillId="0" borderId="0" xfId="0" applyFont="1"/>
    <xf numFmtId="0" fontId="4" fillId="0" borderId="0" xfId="0" applyFont="1"/>
    <xf numFmtId="0" fontId="5" fillId="0" borderId="1" xfId="0" applyFont="1" applyBorder="1"/>
    <xf numFmtId="0" fontId="5" fillId="0" borderId="2" xfId="0" applyFont="1" applyBorder="1" applyAlignment="1">
      <alignment horizontal="left" indent="2"/>
    </xf>
    <xf numFmtId="0" fontId="6" fillId="0" borderId="2" xfId="0" applyFont="1" applyBorder="1"/>
    <xf numFmtId="0" fontId="5" fillId="0" borderId="3" xfId="0" applyFont="1" applyBorder="1" applyAlignment="1">
      <alignment horizontal="left" indent="2"/>
    </xf>
    <xf numFmtId="0" fontId="4" fillId="0" borderId="4" xfId="0" applyFont="1" applyBorder="1"/>
    <xf numFmtId="0" fontId="4" fillId="0" borderId="5" xfId="0" applyFont="1" applyBorder="1"/>
    <xf numFmtId="0" fontId="4" fillId="0" borderId="1" xfId="0" applyFont="1" applyBorder="1"/>
    <xf numFmtId="0" fontId="4" fillId="0" borderId="2" xfId="0" applyFont="1" applyBorder="1"/>
    <xf numFmtId="165" fontId="0" fillId="0" borderId="0" xfId="3" applyNumberFormat="1" applyFont="1"/>
    <xf numFmtId="14" fontId="0" fillId="0" borderId="0" xfId="0" applyNumberFormat="1"/>
    <xf numFmtId="0" fontId="0" fillId="0" borderId="0" xfId="0" quotePrefix="1"/>
    <xf numFmtId="0" fontId="5" fillId="0" borderId="0" xfId="0" applyFont="1"/>
    <xf numFmtId="14" fontId="10" fillId="0" borderId="0" xfId="0" applyNumberFormat="1" applyFont="1"/>
    <xf numFmtId="165" fontId="0" fillId="0" borderId="0" xfId="0" applyNumberFormat="1"/>
    <xf numFmtId="165" fontId="0" fillId="0" borderId="0" xfId="1" applyNumberFormat="1" applyFont="1"/>
    <xf numFmtId="49" fontId="0" fillId="0" borderId="0" xfId="0" applyNumberFormat="1"/>
    <xf numFmtId="0" fontId="11" fillId="0" borderId="0" xfId="2" applyFont="1"/>
    <xf numFmtId="0" fontId="10" fillId="0" borderId="0" xfId="0" applyFont="1" applyAlignment="1">
      <alignment horizontal="right"/>
    </xf>
    <xf numFmtId="0" fontId="12" fillId="0" borderId="0" xfId="10"/>
    <xf numFmtId="0" fontId="0" fillId="0" borderId="0" xfId="0" applyAlignment="1">
      <alignment horizontal="left"/>
    </xf>
    <xf numFmtId="0" fontId="0" fillId="0" borderId="0" xfId="0" applyNumberFormat="1"/>
  </cellXfs>
  <cellStyles count="12">
    <cellStyle name="Comma" xfId="3" builtinId="3"/>
    <cellStyle name="Comma 2" xfId="5" xr:uid="{00000000-0005-0000-0000-000001000000}"/>
    <cellStyle name="Hyperlink 2" xfId="6" xr:uid="{00000000-0005-0000-0000-000003000000}"/>
    <cellStyle name="Hyperlink 3" xfId="11" xr:uid="{00000000-0005-0000-0000-000004000000}"/>
    <cellStyle name="Normal" xfId="0" builtinId="0"/>
    <cellStyle name="Normal 2" xfId="7" xr:uid="{00000000-0005-0000-0000-000006000000}"/>
    <cellStyle name="Normal 2 2" xfId="8" xr:uid="{00000000-0005-0000-0000-000007000000}"/>
    <cellStyle name="Normal 2 3" xfId="9" xr:uid="{00000000-0005-0000-0000-000008000000}"/>
    <cellStyle name="Normal 2 4" xfId="4" xr:uid="{00000000-0005-0000-0000-000009000000}"/>
    <cellStyle name="Normal 3" xfId="10" xr:uid="{00000000-0005-0000-0000-00000A000000}"/>
    <cellStyle name="Percent" xfId="1" builtinId="5"/>
    <cellStyle name="Title" xfId="2" builtinId="15"/>
  </cellStyles>
  <dxfs count="33">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5" formatCode="_(* #,##0_);_(* \(#,##0\);_(* &quot;-&quot;??_);_(@_)"/>
    </dxf>
    <dxf>
      <numFmt numFmtId="165" formatCode="_(* #,##0_);_(* \(#,##0\);_(* &quot;-&quot;??_);_(@_)"/>
    </dxf>
    <dxf>
      <font>
        <b/>
        <i val="0"/>
      </font>
      <fill>
        <patternFill>
          <bgColor theme="4"/>
        </patternFill>
      </fill>
    </dxf>
    <dxf>
      <font>
        <b val="0"/>
        <i val="0"/>
      </font>
    </dxf>
    <dxf>
      <font>
        <b val="0"/>
        <i val="0"/>
      </font>
    </dxf>
    <dxf>
      <font>
        <b val="0"/>
        <i val="0"/>
      </font>
    </dxf>
    <dxf>
      <font>
        <b/>
        <i val="0"/>
      </font>
      <fill>
        <patternFill>
          <bgColor theme="3" tint="0.79998168889431442"/>
        </patternFill>
      </fill>
    </dxf>
    <dxf>
      <font>
        <b val="0"/>
        <i val="0"/>
      </font>
    </dxf>
    <dxf>
      <font>
        <b val="0"/>
        <i val="0"/>
      </font>
    </dxf>
    <dxf>
      <font>
        <b val="0"/>
        <i val="0"/>
      </font>
    </dxf>
    <dxf>
      <fill>
        <patternFill>
          <bgColor theme="4"/>
        </patternFill>
      </fill>
    </dxf>
    <dxf>
      <font>
        <b val="0"/>
        <i val="0"/>
      </font>
    </dxf>
    <dxf>
      <font>
        <b/>
        <i val="0"/>
      </font>
      <fill>
        <gradientFill degree="90">
          <stop position="0">
            <color theme="0" tint="-0.1490218817712943"/>
          </stop>
          <stop position="1">
            <color theme="0" tint="-0.34900967436750391"/>
          </stop>
        </gradientFill>
      </fill>
    </dxf>
    <dxf>
      <font>
        <b/>
        <i val="0"/>
        <color theme="0"/>
      </font>
      <fill>
        <gradientFill degree="90">
          <stop position="0">
            <color theme="3" tint="0.59999389629810485"/>
          </stop>
          <stop position="1">
            <color theme="4" tint="-0.25098422193060094"/>
          </stop>
        </gradient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s>
  <tableStyles count="1" defaultTableStyle="TableStyleMedium2" defaultPivotStyle="Jet Report Style">
    <tableStyle name="Jet Report Style" table="0" count="13" xr9:uid="{00000000-0011-0000-FFFF-FFFF00000000}">
      <tableStyleElement type="wholeTable" dxfId="32"/>
      <tableStyleElement type="headerRow" dxfId="31"/>
      <tableStyleElement type="totalRow" dxfId="30"/>
      <tableStyleElement type="firstColumn" dxfId="29"/>
      <tableStyleElement type="firstRowStripe" dxfId="28"/>
      <tableStyleElement type="firstColumnStripe" dxfId="27"/>
      <tableStyleElement type="secondColumnStripe" dxfId="26"/>
      <tableStyleElement type="firstSubtotalColumn" dxfId="25"/>
      <tableStyleElement type="firstSubtotalRow" dxfId="24"/>
      <tableStyleElement type="firstColumnSubheading" dxfId="23"/>
      <tableStyleElement type="secondColumnSubheading" dxfId="22"/>
      <tableStyleElement type="thirdColumnSubheading" dxfId="21"/>
      <tableStyleElement type="pageFieldValues" dxfId="2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xdr:col>
      <xdr:colOff>1059844</xdr:colOff>
      <xdr:row>2</xdr:row>
      <xdr:rowOff>95249</xdr:rowOff>
    </xdr:from>
    <xdr:to>
      <xdr:col>7</xdr:col>
      <xdr:colOff>804333</xdr:colOff>
      <xdr:row>6</xdr:row>
      <xdr:rowOff>158749</xdr:rowOff>
    </xdr:to>
    <mc:AlternateContent xmlns:mc="http://schemas.openxmlformats.org/markup-compatibility/2006" xmlns:a14="http://schemas.microsoft.com/office/drawing/2010/main">
      <mc:Choice Requires="a14">
        <xdr:graphicFrame macro="">
          <xdr:nvGraphicFramePr>
            <xdr:cNvPr id="5" name="Vendor Posting Group">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0/slicer">
              <sle:slicer xmlns:sle="http://schemas.microsoft.com/office/drawing/2010/slicer" name="Vendor Posting Group"/>
            </a:graphicData>
          </a:graphic>
        </xdr:graphicFrame>
      </mc:Choice>
      <mc:Fallback xmlns="">
        <xdr:sp macro="" textlink="">
          <xdr:nvSpPr>
            <xdr:cNvPr id="0" name=""/>
            <xdr:cNvSpPr>
              <a:spLocks noTextEdit="1"/>
            </xdr:cNvSpPr>
          </xdr:nvSpPr>
          <xdr:spPr>
            <a:xfrm>
              <a:off x="6372677" y="285749"/>
              <a:ext cx="1966989" cy="112183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85.467643402779" missingItemsLimit="0" createdVersion="4" refreshedVersion="6" minRefreshableVersion="3" recordCount="21" xr:uid="{00000000-000A-0000-FFFF-FFFF3E000000}">
  <cacheSource type="worksheet">
    <worksheetSource name="Vendor"/>
  </cacheSource>
  <cacheFields count="13">
    <cacheField name="Number" numFmtId="49">
      <sharedItems count="21">
        <s v="V100001"/>
        <s v="V100002"/>
        <s v="V100003"/>
        <s v="V100005"/>
        <s v="V100006"/>
        <s v="V100007"/>
        <s v="V100009"/>
        <s v="V100023"/>
        <s v="V100025"/>
        <s v="V100040"/>
        <s v="V100047"/>
        <s v="V100069"/>
        <s v="V100070"/>
        <s v="V100071"/>
        <s v="V100072"/>
        <s v="V100073"/>
        <s v="V100074"/>
        <s v="V100075"/>
        <s v="V100076"/>
        <s v="V100077"/>
        <s v="V100078"/>
      </sharedItems>
    </cacheField>
    <cacheField name="Vendor" numFmtId="49">
      <sharedItems count="21">
        <s v="Greigner, Inc."/>
        <s v="Marley Printing, Inc"/>
        <s v="LogoMasters"/>
        <s v="NewCaSup"/>
        <s v="Lion Marketing"/>
        <s v="TrendTech"/>
        <s v="Malay-Dan Export Unit Sdn Bhd"/>
        <s v="PURE-LOOK"/>
        <s v="Club Euroamis"/>
        <s v="Technische Betriebe Rotkreuz"/>
        <s v="WoodMart Supply Co."/>
        <s v="AMEX"/>
        <s v="Corporation for Public Broadcasting"/>
        <s v="DHS Global Shipping"/>
        <s v="eSystems"/>
        <s v="Jay's Cleaning Services"/>
        <s v="Dewey, Cheatam &amp; Howe, Legal Svcs."/>
        <s v="Global Electric"/>
        <s v="Deffingers"/>
        <s v="Office World"/>
        <s v="Slant Communications"/>
      </sharedItems>
    </cacheField>
    <cacheField name="Contact Name" numFmtId="49">
      <sharedItems/>
    </cacheField>
    <cacheField name="Phone Number" numFmtId="49">
      <sharedItems/>
    </cacheField>
    <cacheField name="Vendor Posting Group" numFmtId="49">
      <sharedItems count="3">
        <s v="NA"/>
        <s v="OTHER"/>
        <s v="EU"/>
      </sharedItems>
    </cacheField>
    <cacheField name="Global Dim 1" numFmtId="49">
      <sharedItems/>
    </cacheField>
    <cacheField name="Global Dim 2" numFmtId="49">
      <sharedItems/>
    </cacheField>
    <cacheField name="Balance Due" numFmtId="0">
      <sharedItems containsSemiMixedTypes="0" containsString="0" containsNumber="1" minValue="-20440757.66" maxValue="-4613.84"/>
    </cacheField>
    <cacheField name="Current" numFmtId="0">
      <sharedItems containsSemiMixedTypes="0" containsString="0" containsNumber="1" minValue="-4720607.09" maxValue="-837.9" count="21">
        <n v="-4720607.09"/>
        <n v="-837.9"/>
        <n v="-1994819.4"/>
        <n v="-229530.23"/>
        <n v="-966040.66"/>
        <n v="-3225059.9699999997"/>
        <n v="-973102.45"/>
        <n v="-340371.41000000003"/>
        <n v="-56955.77"/>
        <n v="-2365072.0300000003"/>
        <n v="-239855.75"/>
        <n v="-195457.25"/>
        <n v="-78095.56"/>
        <n v="-622022.64"/>
        <n v="-27255.89"/>
        <n v="-10857.730000000001"/>
        <n v="-27065.890000000003"/>
        <n v="-27698.89"/>
        <n v="-26162.89"/>
        <n v="-1089.06"/>
        <n v="-32475.32"/>
      </sharedItems>
    </cacheField>
    <cacheField name="0-30" numFmtId="0">
      <sharedItems containsSemiMixedTypes="0" containsString="0" containsNumber="1" minValue="-429821.63" maxValue="0"/>
    </cacheField>
    <cacheField name="31-60" numFmtId="0">
      <sharedItems containsSemiMixedTypes="0" containsString="0" containsNumber="1" minValue="-350252.49" maxValue="0"/>
    </cacheField>
    <cacheField name="61-90" numFmtId="0">
      <sharedItems containsSemiMixedTypes="0" containsString="0" containsNumber="1" minValue="-76224.78" maxValue="0"/>
    </cacheField>
    <cacheField name="91+" numFmtId="0">
      <sharedItems containsSemiMixedTypes="0" containsString="0" containsNumber="1" minValue="-14940076.449999999" maxValue="-3687.7400000000002"/>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
  <r>
    <x v="0"/>
    <x v="0"/>
    <s v="Mr. Michael Sean Ray"/>
    <s v="+1 (487) 072-5169"/>
    <x v="0"/>
    <s v=""/>
    <s v=""/>
    <n v="-20440757.66"/>
    <x v="0"/>
    <n v="-429821.63"/>
    <n v="-350252.49"/>
    <n v="0"/>
    <n v="-14940076.449999999"/>
  </r>
  <r>
    <x v="1"/>
    <x v="1"/>
    <s v="Mr. Peter Houston"/>
    <s v="+1 (305) 148-2653"/>
    <x v="0"/>
    <s v=""/>
    <s v=""/>
    <n v="-4613.84"/>
    <x v="1"/>
    <n v="-88.2"/>
    <n v="0"/>
    <n v="0"/>
    <n v="-3687.7400000000002"/>
  </r>
  <r>
    <x v="2"/>
    <x v="2"/>
    <s v="Mr. Jeff D. Henshaw"/>
    <s v="+1 (212) 246-7800"/>
    <x v="0"/>
    <s v=""/>
    <s v=""/>
    <n v="-8127216.1399999997"/>
    <x v="2"/>
    <n v="-143220.63"/>
    <n v="-168820.19"/>
    <n v="0"/>
    <n v="-5820355.9199999999"/>
  </r>
  <r>
    <x v="3"/>
    <x v="3"/>
    <s v="Mr. Toby Nixon"/>
    <s v="+1 (305) 456-8931"/>
    <x v="0"/>
    <s v=""/>
    <s v=""/>
    <n v="-1039589.1"/>
    <x v="3"/>
    <n v="-13312.62"/>
    <n v="-20297.91"/>
    <n v="-20490.43"/>
    <n v="-755957.90999999992"/>
  </r>
  <r>
    <x v="4"/>
    <x v="4"/>
    <s v="Mr. Sean P. Alexander"/>
    <s v="+1 (305) 434-0055"/>
    <x v="0"/>
    <s v=""/>
    <s v=""/>
    <n v="-3812980.2899999996"/>
    <x v="4"/>
    <n v="-81073.17"/>
    <n v="-86599.989999999991"/>
    <n v="-76224.78"/>
    <n v="-2603041.69"/>
  </r>
  <r>
    <x v="5"/>
    <x v="5"/>
    <s v="Mrs. Carol Philips"/>
    <s v="+1 (698) 031-1784"/>
    <x v="0"/>
    <s v=""/>
    <s v=""/>
    <n v="-12690991.43"/>
    <x v="5"/>
    <n v="-310073.96000000002"/>
    <n v="-191410.16999999998"/>
    <n v="0"/>
    <n v="-8964447.3300000001"/>
  </r>
  <r>
    <x v="6"/>
    <x v="6"/>
    <s v="Mr. Fabrice Perez"/>
    <s v="+22 47 417 55 88"/>
    <x v="1"/>
    <s v=""/>
    <s v=""/>
    <n v="-3721636.9499999997"/>
    <x v="6"/>
    <n v="-44539.42"/>
    <n v="-47411.259999999995"/>
    <n v="0"/>
    <n v="-2656583.8200000003"/>
  </r>
  <r>
    <x v="7"/>
    <x v="7"/>
    <s v="Rob Caron"/>
    <s v="+32 26 760 29 13"/>
    <x v="2"/>
    <s v=""/>
    <s v=""/>
    <n v="-1467764.34"/>
    <x v="7"/>
    <n v="-51112.500000000007"/>
    <n v="-42431.340000000004"/>
    <n v="0"/>
    <n v="-1033849.0900000001"/>
  </r>
  <r>
    <x v="8"/>
    <x v="8"/>
    <s v="M. Francois GERARD"/>
    <s v="+33 57 813 99 42"/>
    <x v="2"/>
    <s v=""/>
    <s v=""/>
    <n v="-216608.12"/>
    <x v="8"/>
    <n v="-624.63"/>
    <n v="-4622.93"/>
    <n v="0"/>
    <n v="-154404.79"/>
  </r>
  <r>
    <x v="9"/>
    <x v="9"/>
    <s v="Herrn Michael Ruggiero"/>
    <s v="+56 00 751 45 15"/>
    <x v="1"/>
    <s v=""/>
    <s v=""/>
    <n v="-9644244.370000001"/>
    <x v="9"/>
    <n v="-154692.06"/>
    <n v="-148436.4"/>
    <n v="0"/>
    <n v="-6976043.8799999999"/>
  </r>
  <r>
    <x v="10"/>
    <x v="10"/>
    <s v="Mr. Joseph Matthews"/>
    <s v="+44 93 209 53 75"/>
    <x v="2"/>
    <s v=""/>
    <s v=""/>
    <n v="-1434108.75"/>
    <x v="10"/>
    <n v="-52411.289999999994"/>
    <n v="-47462.42"/>
    <n v="0"/>
    <n v="-1094379.29"/>
  </r>
  <r>
    <x v="11"/>
    <x v="11"/>
    <s v="Mr. Billy Bob Horton"/>
    <s v="+1 (212) 246-7201"/>
    <x v="0"/>
    <s v=""/>
    <s v=""/>
    <n v="-867212.98"/>
    <x v="11"/>
    <n v="-15689.029999999999"/>
    <n v="-16558.93"/>
    <n v="-16442.93"/>
    <n v="-623064.84"/>
  </r>
  <r>
    <x v="12"/>
    <x v="12"/>
    <s v=""/>
    <s v="+1 (212) 246-2219"/>
    <x v="0"/>
    <s v=""/>
    <s v=""/>
    <n v="-421267.86"/>
    <x v="12"/>
    <n v="-7853.06"/>
    <n v="-15091.81"/>
    <n v="-19700.399999999998"/>
    <n v="-300527.03000000003"/>
  </r>
  <r>
    <x v="13"/>
    <x v="13"/>
    <s v=""/>
    <s v="+1 (212) 246-2219"/>
    <x v="0"/>
    <s v=""/>
    <s v=""/>
    <n v="-2461423.37"/>
    <x v="13"/>
    <n v="-41676.800000000003"/>
    <n v="-52338.189999999995"/>
    <n v="-51225.53"/>
    <n v="-1694160.2100000002"/>
  </r>
  <r>
    <x v="14"/>
    <x v="14"/>
    <s v=""/>
    <s v="+1 (212) 246-9992"/>
    <x v="0"/>
    <s v=""/>
    <s v=""/>
    <n v="-157765.92000000001"/>
    <x v="14"/>
    <n v="-2022.53"/>
    <n v="-2112.5300000000002"/>
    <n v="-1919.53"/>
    <n v="-124455.43999999999"/>
  </r>
  <r>
    <x v="15"/>
    <x v="15"/>
    <s v=""/>
    <s v="+1 (212) 246-4492"/>
    <x v="0"/>
    <s v=""/>
    <s v=""/>
    <n v="-63639.399999999994"/>
    <x v="15"/>
    <n v="0"/>
    <n v="-815.20999999999992"/>
    <n v="-1543.42"/>
    <n v="-50423.040000000001"/>
  </r>
  <r>
    <x v="16"/>
    <x v="16"/>
    <s v=""/>
    <s v="+1 (212) 246-3092"/>
    <x v="0"/>
    <s v=""/>
    <s v=""/>
    <n v="-159208.91999999998"/>
    <x v="16"/>
    <n v="-1971.53"/>
    <n v="-2027.5300000000002"/>
    <n v="0"/>
    <n v="-128143.97"/>
  </r>
  <r>
    <x v="17"/>
    <x v="17"/>
    <s v=""/>
    <s v="+1 (216) 446-9092"/>
    <x v="0"/>
    <s v=""/>
    <s v=""/>
    <n v="-161654.45000000001"/>
    <x v="17"/>
    <n v="-4376.0599999999995"/>
    <n v="0"/>
    <n v="-2003.53"/>
    <n v="-127575.96999999999"/>
  </r>
  <r>
    <x v="18"/>
    <x v="18"/>
    <s v=""/>
    <s v="+1 (503) 362-9222"/>
    <x v="0"/>
    <s v=""/>
    <s v=""/>
    <n v="-158424.92000000001"/>
    <x v="18"/>
    <n v="-2255.5300000000002"/>
    <n v="0"/>
    <n v="-4292.0599999999995"/>
    <n v="-125714.44"/>
  </r>
  <r>
    <x v="19"/>
    <x v="19"/>
    <s v=""/>
    <s v="+1 (503) 362-9222"/>
    <x v="0"/>
    <s v=""/>
    <s v=""/>
    <n v="-6365.28"/>
    <x v="19"/>
    <n v="0"/>
    <n v="-168.24"/>
    <n v="-86.62"/>
    <n v="-5021.3600000000006"/>
  </r>
  <r>
    <x v="20"/>
    <x v="20"/>
    <s v=""/>
    <s v="+1 (412) 362-9222"/>
    <x v="0"/>
    <s v=""/>
    <s v=""/>
    <n v="-190867.91999999998"/>
    <x v="20"/>
    <n v="-2517.6400000000003"/>
    <n v="0"/>
    <n v="-2384.64"/>
    <n v="-153490.3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2" cacheId="14" applyNumberFormats="0" applyBorderFormats="0" applyFontFormats="0" applyPatternFormats="0" applyAlignmentFormats="0" applyWidthHeightFormats="1" dataCaption="Values" updatedVersion="6" minRefreshableVersion="3" showDrill="0" itemPrintTitles="1" createdVersion="4" indent="0" compact="0" compactData="0" customListSort="0">
  <location ref="C9:J31" firstHeaderRow="0" firstDataRow="1" firstDataCol="2"/>
  <pivotFields count="13">
    <pivotField axis="axisRow" compact="0" outline="0" showAll="0" defaultSubtotal="0">
      <items count="21">
        <item x="0"/>
        <item x="1"/>
        <item x="2"/>
        <item x="3"/>
        <item x="4"/>
        <item x="5"/>
        <item x="6"/>
        <item x="7"/>
        <item x="8"/>
        <item x="9"/>
        <item x="10"/>
        <item x="11"/>
        <item x="12"/>
        <item x="13"/>
        <item x="14"/>
        <item x="15"/>
        <item x="16"/>
        <item x="17"/>
        <item x="18"/>
        <item x="19"/>
        <item x="20"/>
      </items>
    </pivotField>
    <pivotField axis="axisRow" compact="0" outline="0" showAll="0" sortType="ascending" defaultSubtotal="0">
      <items count="21">
        <item x="0"/>
        <item x="1"/>
        <item x="2"/>
        <item x="3"/>
        <item x="4"/>
        <item x="5"/>
        <item x="6"/>
        <item x="7"/>
        <item x="8"/>
        <item x="9"/>
        <item x="10"/>
        <item x="11"/>
        <item x="12"/>
        <item x="13"/>
        <item x="14"/>
        <item x="15"/>
        <item x="16"/>
        <item x="17"/>
        <item x="18"/>
        <item x="19"/>
        <item x="20"/>
      </items>
      <autoSortScope>
        <pivotArea dataOnly="0" outline="0" fieldPosition="0">
          <references count="1">
            <reference field="4294967294" count="1" selected="0">
              <x v="0"/>
            </reference>
          </references>
        </pivotArea>
      </autoSortScope>
    </pivotField>
    <pivotField compact="0" outline="0" showAll="0" defaultSubtotal="0"/>
    <pivotField compact="0" outline="0" showAll="0" defaultSubtotal="0"/>
    <pivotField compact="0" outline="0" showAll="0" defaultSubtotal="0">
      <items count="3">
        <item x="2"/>
        <item x="0"/>
        <item x="1"/>
      </items>
    </pivotField>
    <pivotField compact="0" outline="0" showAll="0" defaultSubtotal="0"/>
    <pivotField compact="0" outline="0" showAll="0" defaultSubtotal="0"/>
    <pivotField dataField="1" compact="0" outline="0" showAll="0"/>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s>
  <rowFields count="2">
    <field x="1"/>
    <field x="0"/>
  </rowFields>
  <rowItems count="22">
    <i>
      <x/>
      <x/>
    </i>
    <i>
      <x v="5"/>
      <x v="5"/>
    </i>
    <i>
      <x v="9"/>
      <x v="9"/>
    </i>
    <i>
      <x v="2"/>
      <x v="2"/>
    </i>
    <i>
      <x v="4"/>
      <x v="4"/>
    </i>
    <i>
      <x v="6"/>
      <x v="6"/>
    </i>
    <i>
      <x v="13"/>
      <x v="13"/>
    </i>
    <i>
      <x v="7"/>
      <x v="7"/>
    </i>
    <i>
      <x v="10"/>
      <x v="10"/>
    </i>
    <i>
      <x v="3"/>
      <x v="3"/>
    </i>
    <i>
      <x v="11"/>
      <x v="11"/>
    </i>
    <i>
      <x v="12"/>
      <x v="12"/>
    </i>
    <i>
      <x v="8"/>
      <x v="8"/>
    </i>
    <i>
      <x v="20"/>
      <x v="20"/>
    </i>
    <i>
      <x v="17"/>
      <x v="17"/>
    </i>
    <i>
      <x v="16"/>
      <x v="16"/>
    </i>
    <i>
      <x v="18"/>
      <x v="18"/>
    </i>
    <i>
      <x v="14"/>
      <x v="14"/>
    </i>
    <i>
      <x v="15"/>
      <x v="15"/>
    </i>
    <i>
      <x v="19"/>
      <x v="19"/>
    </i>
    <i>
      <x v="1"/>
      <x v="1"/>
    </i>
    <i t="grand">
      <x/>
    </i>
  </rowItems>
  <colFields count="1">
    <field x="-2"/>
  </colFields>
  <colItems count="6">
    <i>
      <x/>
    </i>
    <i i="1">
      <x v="1"/>
    </i>
    <i i="2">
      <x v="2"/>
    </i>
    <i i="3">
      <x v="3"/>
    </i>
    <i i="4">
      <x v="4"/>
    </i>
    <i i="5">
      <x v="5"/>
    </i>
  </colItems>
  <dataFields count="6">
    <dataField name="  Balance Due" fld="7" baseField="0" baseItem="3" numFmtId="164"/>
    <dataField name=" Current" fld="8" baseField="0" baseItem="0" numFmtId="164"/>
    <dataField name=" 0-30" fld="9" baseField="0" baseItem="0" numFmtId="164"/>
    <dataField name=" 31-60" fld="10" baseField="0" baseItem="0" numFmtId="164"/>
    <dataField name=" 61-90" fld="11" baseField="0" baseItem="0" numFmtId="164"/>
    <dataField name=" 91+" fld="12" baseField="0" baseItem="0" numFmtId="164"/>
  </dataFields>
  <formats count="7">
    <format dxfId="19">
      <pivotArea outline="0" collapsedLevelsAreSubtotals="1" fieldPosition="0"/>
    </format>
    <format dxfId="18">
      <pivotArea dataOnly="0" labelOnly="1" outline="0" fieldPosition="0">
        <references count="1">
          <reference field="4294967294" count="4">
            <x v="0"/>
            <x v="3"/>
            <x v="4"/>
            <x v="5"/>
          </reference>
        </references>
      </pivotArea>
    </format>
    <format dxfId="17">
      <pivotArea outline="0" fieldPosition="0">
        <references count="1">
          <reference field="4294967294" count="1">
            <x v="1"/>
          </reference>
        </references>
      </pivotArea>
    </format>
    <format dxfId="16">
      <pivotArea outline="0" fieldPosition="0">
        <references count="1">
          <reference field="4294967294" count="1">
            <x v="2"/>
          </reference>
        </references>
      </pivotArea>
    </format>
    <format dxfId="15">
      <pivotArea outline="0" fieldPosition="0">
        <references count="1">
          <reference field="4294967294" count="1">
            <x v="3"/>
          </reference>
        </references>
      </pivotArea>
    </format>
    <format dxfId="14">
      <pivotArea outline="0" fieldPosition="0">
        <references count="1">
          <reference field="4294967294" count="1">
            <x v="4"/>
          </reference>
        </references>
      </pivotArea>
    </format>
    <format dxfId="13">
      <pivotArea outline="0" fieldPosition="0">
        <references count="1">
          <reference field="4294967294" count="1">
            <x v="5"/>
          </reference>
        </references>
      </pivotArea>
    </format>
  </formats>
  <conditionalFormats count="1">
    <conditionalFormat scope="field" priority="1">
      <pivotAreas count="1">
        <pivotArea outline="0" collapsedLevelsAreSubtotals="1" fieldPosition="0">
          <references count="2">
            <reference field="4294967294" count="1" selected="0">
              <x v="0"/>
            </reference>
            <reference field="0" count="0" selected="0"/>
          </references>
        </pivotArea>
      </pivotAreas>
    </conditionalFormat>
  </conditionalFormats>
  <pivotTableStyleInfo name="Jet Report Style"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4A505F3D-5A3C-42C7-B8DE-FFC0BCBCD9F9}" name="PivotTable1" cacheId="14" applyNumberFormats="0" applyBorderFormats="0" applyFontFormats="0" applyPatternFormats="0" applyAlignmentFormats="0" applyWidthHeightFormats="1" dataCaption="Values" updatedVersion="8" minRefreshableVersion="3" useAutoFormatting="1" itemPrintTitles="1" createdVersion="4" indent="0" outline="1" outlineData="1" multipleFieldFilters="0">
  <location ref="A3:E26" firstHeaderRow="1" firstDataRow="2" firstDataCol="1"/>
  <pivotFields count="13">
    <pivotField showAll="0"/>
    <pivotField axis="axisRow" showAll="0">
      <items count="22">
        <item x="11"/>
        <item x="8"/>
        <item x="12"/>
        <item x="18"/>
        <item x="16"/>
        <item x="13"/>
        <item x="14"/>
        <item x="17"/>
        <item x="0"/>
        <item x="15"/>
        <item x="4"/>
        <item x="2"/>
        <item x="6"/>
        <item x="1"/>
        <item x="3"/>
        <item x="19"/>
        <item x="7"/>
        <item x="20"/>
        <item x="9"/>
        <item x="5"/>
        <item x="10"/>
        <item t="default"/>
      </items>
    </pivotField>
    <pivotField showAll="0"/>
    <pivotField showAll="0"/>
    <pivotField axis="axisCol" showAll="0">
      <items count="4">
        <item x="2"/>
        <item x="0"/>
        <item x="1"/>
        <item t="default"/>
      </items>
    </pivotField>
    <pivotField showAll="0"/>
    <pivotField showAll="0"/>
    <pivotField showAll="0"/>
    <pivotField showAll="0">
      <items count="22">
        <item x="0"/>
        <item x="5"/>
        <item x="9"/>
        <item x="2"/>
        <item x="6"/>
        <item x="4"/>
        <item x="13"/>
        <item x="7"/>
        <item x="10"/>
        <item x="3"/>
        <item x="11"/>
        <item x="12"/>
        <item x="8"/>
        <item x="20"/>
        <item x="17"/>
        <item x="14"/>
        <item x="16"/>
        <item x="18"/>
        <item x="15"/>
        <item x="19"/>
        <item x="1"/>
        <item t="default"/>
      </items>
    </pivotField>
    <pivotField dataField="1" showAll="0"/>
    <pivotField showAll="0"/>
    <pivotField showAll="0"/>
    <pivotField showAll="0"/>
  </pivotFields>
  <rowFields count="1">
    <field x="1"/>
  </rowFields>
  <rowItems count="22">
    <i>
      <x/>
    </i>
    <i>
      <x v="1"/>
    </i>
    <i>
      <x v="2"/>
    </i>
    <i>
      <x v="3"/>
    </i>
    <i>
      <x v="4"/>
    </i>
    <i>
      <x v="5"/>
    </i>
    <i>
      <x v="6"/>
    </i>
    <i>
      <x v="7"/>
    </i>
    <i>
      <x v="8"/>
    </i>
    <i>
      <x v="9"/>
    </i>
    <i>
      <x v="10"/>
    </i>
    <i>
      <x v="11"/>
    </i>
    <i>
      <x v="12"/>
    </i>
    <i>
      <x v="13"/>
    </i>
    <i>
      <x v="14"/>
    </i>
    <i>
      <x v="15"/>
    </i>
    <i>
      <x v="16"/>
    </i>
    <i>
      <x v="17"/>
    </i>
    <i>
      <x v="18"/>
    </i>
    <i>
      <x v="19"/>
    </i>
    <i>
      <x v="20"/>
    </i>
    <i t="grand">
      <x/>
    </i>
  </rowItems>
  <colFields count="1">
    <field x="4"/>
  </colFields>
  <colItems count="4">
    <i>
      <x/>
    </i>
    <i>
      <x v="1"/>
    </i>
    <i>
      <x v="2"/>
    </i>
    <i t="grand">
      <x/>
    </i>
  </colItems>
  <dataFields count="1">
    <dataField name="Sum of 0-30" fld="9" baseField="0" baseItem="0"/>
  </dataFields>
  <pivotTableStyleInfo name="Jet Report Style"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_Posting_Group" xr10:uid="{00000000-0013-0000-FFFF-FFFF01000000}" sourceName="Vendor Posting Group">
  <pivotTables>
    <pivotTable tabId="32" name="PivotTable2"/>
  </pivotTables>
  <data>
    <tabular pivotCacheId="2">
      <items count="3">
        <i x="2" s="1"/>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Vendor Posting Group" xr10:uid="{00000000-0014-0000-FFFF-FFFF01000000}" cache="Slicer_Vendor_Posting_Group" caption="Vendor Posting Group"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Vendor" displayName="Vendor" ref="D27:P49" totalsRowCount="1">
  <autoFilter ref="D27:P48" xr:uid="{00000000-0009-0000-0100-000002000000}"/>
  <tableColumns count="13">
    <tableColumn id="1" xr3:uid="{00000000-0010-0000-0000-000001000000}" name="Number" totalsRowLabel="Total" dataDxfId="12"/>
    <tableColumn id="2" xr3:uid="{00000000-0010-0000-0000-000002000000}" name="Vendor" dataDxfId="11"/>
    <tableColumn id="3" xr3:uid="{00000000-0010-0000-0000-000003000000}" name="Contact Name" dataDxfId="10"/>
    <tableColumn id="4" xr3:uid="{00000000-0010-0000-0000-000004000000}" name="Phone Number" dataDxfId="9"/>
    <tableColumn id="5" xr3:uid="{00000000-0010-0000-0000-000005000000}" name="Vendor Posting Group" dataDxfId="8"/>
    <tableColumn id="6" xr3:uid="{00000000-0010-0000-0000-000006000000}" name="Global Dim 1" dataDxfId="7"/>
    <tableColumn id="7" xr3:uid="{00000000-0010-0000-0000-000007000000}" name="Global Dim 2" dataDxfId="6"/>
    <tableColumn id="8" xr3:uid="{00000000-0010-0000-0000-000008000000}" name="Balance Due" totalsRowFunction="sum" dataDxfId="5"/>
    <tableColumn id="9" xr3:uid="{00000000-0010-0000-0000-000009000000}" name="Current" totalsRowFunction="sum" dataDxfId="4"/>
    <tableColumn id="10" xr3:uid="{00000000-0010-0000-0000-00000A000000}" name="0-30" totalsRowFunction="sum" dataDxfId="3"/>
    <tableColumn id="11" xr3:uid="{00000000-0010-0000-0000-00000B000000}" name="31-60" totalsRowFunction="sum" dataDxfId="2"/>
    <tableColumn id="12" xr3:uid="{00000000-0010-0000-0000-00000C000000}" name="61-90" totalsRowFunction="sum" dataDxfId="1"/>
    <tableColumn id="13" xr3:uid="{00000000-0010-0000-0000-00000D000000}" name="91+" totalsRowFunction="sum"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71"/>
  <sheetViews>
    <sheetView showGridLines="0" topLeftCell="B2" zoomScaleNormal="100" workbookViewId="0">
      <selection activeCell="M13" sqref="M13"/>
    </sheetView>
  </sheetViews>
  <sheetFormatPr defaultRowHeight="15" x14ac:dyDescent="0.25"/>
  <cols>
    <col min="1" max="1" width="9.140625" hidden="1" customWidth="1"/>
    <col min="2" max="2" width="9.140625" customWidth="1"/>
    <col min="3" max="3" width="40.140625" customWidth="1"/>
    <col min="4" max="4" width="13.7109375" style="2" bestFit="1" customWidth="1"/>
    <col min="5" max="6" width="16.7109375" style="18" customWidth="1"/>
    <col min="7" max="7" width="16.7109375" style="19" customWidth="1"/>
    <col min="8" max="11" width="16.7109375" style="18" customWidth="1"/>
    <col min="12" max="12" width="25.28515625" style="2" customWidth="1"/>
    <col min="13" max="14" width="16.85546875" style="2" customWidth="1"/>
  </cols>
  <sheetData>
    <row r="1" spans="1:14" hidden="1" x14ac:dyDescent="0.25">
      <c r="A1" t="s">
        <v>14</v>
      </c>
    </row>
    <row r="3" spans="1:14" ht="30" x14ac:dyDescent="0.4">
      <c r="C3" s="21" t="s">
        <v>13</v>
      </c>
    </row>
    <row r="5" spans="1:14" ht="18.75" x14ac:dyDescent="0.3">
      <c r="C5" s="22" t="s">
        <v>128</v>
      </c>
      <c r="D5" s="17" t="str">
        <f>Report!D3</f>
        <v>12/12/2019</v>
      </c>
    </row>
    <row r="6" spans="1:14" ht="18.75" x14ac:dyDescent="0.3">
      <c r="C6" s="22"/>
      <c r="D6" s="17"/>
    </row>
    <row r="9" spans="1:14" x14ac:dyDescent="0.25">
      <c r="C9" s="1" t="s">
        <v>12</v>
      </c>
      <c r="D9" s="1" t="s">
        <v>0</v>
      </c>
      <c r="E9" s="18" t="s">
        <v>10</v>
      </c>
      <c r="F9" t="s">
        <v>157</v>
      </c>
      <c r="G9" t="s">
        <v>158</v>
      </c>
      <c r="H9" s="18" t="s">
        <v>23</v>
      </c>
      <c r="I9" s="18" t="s">
        <v>24</v>
      </c>
      <c r="J9" s="18" t="s">
        <v>25</v>
      </c>
      <c r="K9"/>
      <c r="L9"/>
      <c r="M9"/>
      <c r="N9"/>
    </row>
    <row r="10" spans="1:14" x14ac:dyDescent="0.25">
      <c r="C10" t="s">
        <v>60</v>
      </c>
      <c r="D10" t="s">
        <v>59</v>
      </c>
      <c r="E10" s="18">
        <v>-20440757.66</v>
      </c>
      <c r="F10" s="2">
        <v>-4720607.09</v>
      </c>
      <c r="G10" s="2">
        <v>-429821.63</v>
      </c>
      <c r="H10" s="2">
        <v>-350252.49</v>
      </c>
      <c r="I10" s="2">
        <v>0</v>
      </c>
      <c r="J10" s="2">
        <v>-14940076.449999999</v>
      </c>
      <c r="K10"/>
      <c r="L10"/>
      <c r="M10"/>
      <c r="N10"/>
    </row>
    <row r="11" spans="1:14" x14ac:dyDescent="0.25">
      <c r="C11" t="s">
        <v>76</v>
      </c>
      <c r="D11" t="s">
        <v>75</v>
      </c>
      <c r="E11" s="18">
        <v>-12690991.43</v>
      </c>
      <c r="F11" s="2">
        <v>-3225059.9699999997</v>
      </c>
      <c r="G11" s="2">
        <v>-310073.96000000002</v>
      </c>
      <c r="H11" s="2">
        <v>-191410.16999999998</v>
      </c>
      <c r="I11" s="2">
        <v>0</v>
      </c>
      <c r="J11" s="2">
        <v>-8964447.3300000001</v>
      </c>
      <c r="K11"/>
      <c r="L11"/>
      <c r="M11"/>
      <c r="N11"/>
    </row>
    <row r="12" spans="1:14" x14ac:dyDescent="0.25">
      <c r="C12" t="s">
        <v>92</v>
      </c>
      <c r="D12" t="s">
        <v>91</v>
      </c>
      <c r="E12" s="18">
        <v>-9644244.370000001</v>
      </c>
      <c r="F12" s="2">
        <v>-2365072.0300000003</v>
      </c>
      <c r="G12" s="2">
        <v>-154692.06</v>
      </c>
      <c r="H12" s="2">
        <v>-148436.4</v>
      </c>
      <c r="I12" s="2">
        <v>0</v>
      </c>
      <c r="J12" s="2">
        <v>-6976043.8799999999</v>
      </c>
      <c r="K12"/>
      <c r="L12"/>
      <c r="M12"/>
      <c r="N12"/>
    </row>
    <row r="13" spans="1:14" x14ac:dyDescent="0.25">
      <c r="C13" t="s">
        <v>65</v>
      </c>
      <c r="D13" t="s">
        <v>64</v>
      </c>
      <c r="E13" s="18">
        <v>-8127216.1399999997</v>
      </c>
      <c r="F13" s="2">
        <v>-1994819.4</v>
      </c>
      <c r="G13" s="2">
        <v>-143220.63</v>
      </c>
      <c r="H13" s="2">
        <v>-168820.19</v>
      </c>
      <c r="I13" s="2">
        <v>0</v>
      </c>
      <c r="J13" s="2">
        <v>-5820355.9199999999</v>
      </c>
      <c r="K13"/>
      <c r="L13"/>
      <c r="M13"/>
      <c r="N13"/>
    </row>
    <row r="14" spans="1:14" x14ac:dyDescent="0.25">
      <c r="C14" t="s">
        <v>72</v>
      </c>
      <c r="D14" t="s">
        <v>71</v>
      </c>
      <c r="E14" s="18">
        <v>-3812980.2899999996</v>
      </c>
      <c r="F14" s="2">
        <v>-966040.66</v>
      </c>
      <c r="G14" s="2">
        <v>-81073.17</v>
      </c>
      <c r="H14" s="2">
        <v>-86599.989999999991</v>
      </c>
      <c r="I14" s="2">
        <v>-76224.78</v>
      </c>
      <c r="J14" s="2">
        <v>-2603041.69</v>
      </c>
      <c r="K14"/>
      <c r="L14"/>
      <c r="M14"/>
      <c r="N14"/>
    </row>
    <row r="15" spans="1:14" x14ac:dyDescent="0.25">
      <c r="C15" t="s">
        <v>79</v>
      </c>
      <c r="D15" t="s">
        <v>78</v>
      </c>
      <c r="E15" s="18">
        <v>-3721636.9499999997</v>
      </c>
      <c r="F15" s="2">
        <v>-973102.45</v>
      </c>
      <c r="G15" s="2">
        <v>-44539.42</v>
      </c>
      <c r="H15" s="2">
        <v>-47411.259999999995</v>
      </c>
      <c r="I15" s="2">
        <v>0</v>
      </c>
      <c r="J15" s="2">
        <v>-2656583.8200000003</v>
      </c>
      <c r="K15"/>
      <c r="L15"/>
      <c r="M15"/>
      <c r="N15"/>
    </row>
    <row r="16" spans="1:14" x14ac:dyDescent="0.25">
      <c r="C16" t="s">
        <v>107</v>
      </c>
      <c r="D16" t="s">
        <v>106</v>
      </c>
      <c r="E16" s="18">
        <v>-2461423.37</v>
      </c>
      <c r="F16" s="2">
        <v>-622022.64</v>
      </c>
      <c r="G16" s="2">
        <v>-41676.800000000003</v>
      </c>
      <c r="H16" s="2">
        <v>-52338.189999999995</v>
      </c>
      <c r="I16" s="2">
        <v>-51225.53</v>
      </c>
      <c r="J16" s="2">
        <v>-1694160.2100000002</v>
      </c>
      <c r="K16"/>
      <c r="L16"/>
      <c r="M16"/>
      <c r="N16"/>
    </row>
    <row r="17" spans="3:14" x14ac:dyDescent="0.25">
      <c r="C17" t="s">
        <v>84</v>
      </c>
      <c r="D17" t="s">
        <v>83</v>
      </c>
      <c r="E17" s="18">
        <v>-1467764.34</v>
      </c>
      <c r="F17" s="2">
        <v>-340371.41000000003</v>
      </c>
      <c r="G17" s="2">
        <v>-51112.500000000007</v>
      </c>
      <c r="H17" s="2">
        <v>-42431.340000000004</v>
      </c>
      <c r="I17" s="2">
        <v>0</v>
      </c>
      <c r="J17" s="2">
        <v>-1033849.0900000001</v>
      </c>
      <c r="K17"/>
      <c r="L17"/>
      <c r="M17"/>
      <c r="N17"/>
    </row>
    <row r="18" spans="3:14" x14ac:dyDescent="0.25">
      <c r="C18" t="s">
        <v>96</v>
      </c>
      <c r="D18" t="s">
        <v>95</v>
      </c>
      <c r="E18" s="18">
        <v>-1434108.75</v>
      </c>
      <c r="F18" s="2">
        <v>-239855.75</v>
      </c>
      <c r="G18" s="2">
        <v>-52411.289999999994</v>
      </c>
      <c r="H18" s="2">
        <v>-47462.42</v>
      </c>
      <c r="I18" s="2">
        <v>0</v>
      </c>
      <c r="J18" s="2">
        <v>-1094379.29</v>
      </c>
      <c r="K18"/>
      <c r="L18"/>
      <c r="M18"/>
      <c r="N18"/>
    </row>
    <row r="19" spans="3:14" x14ac:dyDescent="0.25">
      <c r="C19" t="s">
        <v>68</v>
      </c>
      <c r="D19" t="s">
        <v>67</v>
      </c>
      <c r="E19" s="18">
        <v>-1039589.1</v>
      </c>
      <c r="F19" s="2">
        <v>-229530.23</v>
      </c>
      <c r="G19" s="2">
        <v>-13312.62</v>
      </c>
      <c r="H19" s="2">
        <v>-20297.91</v>
      </c>
      <c r="I19" s="2">
        <v>-20490.43</v>
      </c>
      <c r="J19" s="2">
        <v>-755957.90999999992</v>
      </c>
      <c r="K19"/>
      <c r="L19"/>
      <c r="M19"/>
      <c r="N19"/>
    </row>
    <row r="20" spans="3:14" x14ac:dyDescent="0.25">
      <c r="C20" t="s">
        <v>100</v>
      </c>
      <c r="D20" t="s">
        <v>99</v>
      </c>
      <c r="E20" s="18">
        <v>-867212.98</v>
      </c>
      <c r="F20" s="2">
        <v>-195457.25</v>
      </c>
      <c r="G20" s="2">
        <v>-15689.029999999999</v>
      </c>
      <c r="H20" s="2">
        <v>-16558.93</v>
      </c>
      <c r="I20" s="2">
        <v>-16442.93</v>
      </c>
      <c r="J20" s="2">
        <v>-623064.84</v>
      </c>
      <c r="K20"/>
      <c r="L20"/>
      <c r="M20"/>
      <c r="N20"/>
    </row>
    <row r="21" spans="3:14" x14ac:dyDescent="0.25">
      <c r="C21" t="s">
        <v>104</v>
      </c>
      <c r="D21" t="s">
        <v>103</v>
      </c>
      <c r="E21" s="18">
        <v>-421267.86</v>
      </c>
      <c r="F21" s="2">
        <v>-78095.56</v>
      </c>
      <c r="G21" s="2">
        <v>-7853.06</v>
      </c>
      <c r="H21" s="2">
        <v>-15091.81</v>
      </c>
      <c r="I21" s="2">
        <v>-19700.399999999998</v>
      </c>
      <c r="J21" s="2">
        <v>-300527.03000000003</v>
      </c>
      <c r="K21"/>
      <c r="L21"/>
      <c r="M21"/>
      <c r="N21"/>
    </row>
    <row r="22" spans="3:14" x14ac:dyDescent="0.25">
      <c r="C22" t="s">
        <v>88</v>
      </c>
      <c r="D22" t="s">
        <v>87</v>
      </c>
      <c r="E22" s="18">
        <v>-216608.12</v>
      </c>
      <c r="F22" s="2">
        <v>-56955.77</v>
      </c>
      <c r="G22" s="2">
        <v>-624.63</v>
      </c>
      <c r="H22" s="2">
        <v>-4622.93</v>
      </c>
      <c r="I22" s="2">
        <v>0</v>
      </c>
      <c r="J22" s="2">
        <v>-154404.79</v>
      </c>
      <c r="K22"/>
      <c r="L22"/>
      <c r="M22"/>
      <c r="N22"/>
    </row>
    <row r="23" spans="3:14" x14ac:dyDescent="0.25">
      <c r="C23" t="s">
        <v>126</v>
      </c>
      <c r="D23" t="s">
        <v>125</v>
      </c>
      <c r="E23" s="18">
        <v>-190867.91999999998</v>
      </c>
      <c r="F23" s="2">
        <v>-32475.32</v>
      </c>
      <c r="G23" s="2">
        <v>-2517.6400000000003</v>
      </c>
      <c r="H23" s="2">
        <v>0</v>
      </c>
      <c r="I23" s="2">
        <v>-2384.64</v>
      </c>
      <c r="J23" s="2">
        <v>-153490.32</v>
      </c>
      <c r="K23"/>
      <c r="L23"/>
      <c r="M23"/>
      <c r="N23"/>
    </row>
    <row r="24" spans="3:14" x14ac:dyDescent="0.25">
      <c r="C24" t="s">
        <v>118</v>
      </c>
      <c r="D24" t="s">
        <v>117</v>
      </c>
      <c r="E24" s="18">
        <v>-161654.45000000001</v>
      </c>
      <c r="F24" s="2">
        <v>-27698.89</v>
      </c>
      <c r="G24" s="2">
        <v>-4376.0599999999995</v>
      </c>
      <c r="H24" s="2">
        <v>0</v>
      </c>
      <c r="I24" s="2">
        <v>-2003.53</v>
      </c>
      <c r="J24" s="2">
        <v>-127575.96999999999</v>
      </c>
      <c r="K24"/>
      <c r="L24"/>
      <c r="M24"/>
      <c r="N24"/>
    </row>
    <row r="25" spans="3:14" x14ac:dyDescent="0.25">
      <c r="C25" t="s">
        <v>115</v>
      </c>
      <c r="D25" t="s">
        <v>114</v>
      </c>
      <c r="E25" s="18">
        <v>-159208.91999999998</v>
      </c>
      <c r="F25" s="2">
        <v>-27065.890000000003</v>
      </c>
      <c r="G25" s="2">
        <v>-1971.53</v>
      </c>
      <c r="H25" s="2">
        <v>-2027.5300000000002</v>
      </c>
      <c r="I25" s="2">
        <v>0</v>
      </c>
      <c r="J25" s="2">
        <v>-128143.97</v>
      </c>
      <c r="K25"/>
      <c r="L25"/>
      <c r="M25"/>
      <c r="N25"/>
    </row>
    <row r="26" spans="3:14" x14ac:dyDescent="0.25">
      <c r="C26" t="s">
        <v>121</v>
      </c>
      <c r="D26" t="s">
        <v>120</v>
      </c>
      <c r="E26" s="18">
        <v>-158424.92000000001</v>
      </c>
      <c r="F26" s="2">
        <v>-26162.89</v>
      </c>
      <c r="G26" s="2">
        <v>-2255.5300000000002</v>
      </c>
      <c r="H26" s="2">
        <v>0</v>
      </c>
      <c r="I26" s="2">
        <v>-4292.0599999999995</v>
      </c>
      <c r="J26" s="2">
        <v>-125714.44</v>
      </c>
      <c r="K26"/>
      <c r="L26"/>
      <c r="M26"/>
      <c r="N26"/>
    </row>
    <row r="27" spans="3:14" x14ac:dyDescent="0.25">
      <c r="C27" t="s">
        <v>109</v>
      </c>
      <c r="D27" t="s">
        <v>108</v>
      </c>
      <c r="E27" s="18">
        <v>-157765.92000000001</v>
      </c>
      <c r="F27" s="2">
        <v>-27255.89</v>
      </c>
      <c r="G27" s="2">
        <v>-2022.53</v>
      </c>
      <c r="H27" s="2">
        <v>-2112.5300000000002</v>
      </c>
      <c r="I27" s="2">
        <v>-1919.53</v>
      </c>
      <c r="J27" s="2">
        <v>-124455.43999999999</v>
      </c>
      <c r="K27"/>
      <c r="L27"/>
      <c r="M27"/>
      <c r="N27"/>
    </row>
    <row r="28" spans="3:14" x14ac:dyDescent="0.25">
      <c r="C28" t="s">
        <v>112</v>
      </c>
      <c r="D28" t="s">
        <v>111</v>
      </c>
      <c r="E28" s="18">
        <v>-63639.399999999994</v>
      </c>
      <c r="F28" s="2">
        <v>-10857.730000000001</v>
      </c>
      <c r="G28" s="2">
        <v>0</v>
      </c>
      <c r="H28" s="2">
        <v>-815.20999999999992</v>
      </c>
      <c r="I28" s="2">
        <v>-1543.42</v>
      </c>
      <c r="J28" s="2">
        <v>-50423.040000000001</v>
      </c>
      <c r="K28"/>
      <c r="L28"/>
      <c r="M28"/>
      <c r="N28"/>
    </row>
    <row r="29" spans="3:14" x14ac:dyDescent="0.25">
      <c r="C29" t="s">
        <v>124</v>
      </c>
      <c r="D29" t="s">
        <v>123</v>
      </c>
      <c r="E29" s="18">
        <v>-6365.28</v>
      </c>
      <c r="F29" s="2">
        <v>-1089.06</v>
      </c>
      <c r="G29" s="2">
        <v>0</v>
      </c>
      <c r="H29" s="2">
        <v>-168.24</v>
      </c>
      <c r="I29" s="2">
        <v>-86.62</v>
      </c>
      <c r="J29" s="2">
        <v>-5021.3600000000006</v>
      </c>
      <c r="K29"/>
      <c r="L29"/>
      <c r="M29"/>
      <c r="N29"/>
    </row>
    <row r="30" spans="3:14" x14ac:dyDescent="0.25">
      <c r="C30" t="s">
        <v>162</v>
      </c>
      <c r="D30" t="s">
        <v>161</v>
      </c>
      <c r="E30" s="18">
        <v>-4613.84</v>
      </c>
      <c r="F30" s="2">
        <v>-837.9</v>
      </c>
      <c r="G30" s="2">
        <v>-88.2</v>
      </c>
      <c r="H30" s="2">
        <v>0</v>
      </c>
      <c r="I30" s="2">
        <v>0</v>
      </c>
      <c r="J30" s="2">
        <v>-3687.7400000000002</v>
      </c>
      <c r="K30"/>
      <c r="L30"/>
      <c r="M30"/>
      <c r="N30"/>
    </row>
    <row r="31" spans="3:14" x14ac:dyDescent="0.25">
      <c r="C31" t="s">
        <v>9</v>
      </c>
      <c r="D31"/>
      <c r="E31" s="18">
        <v>-67248342.010000005</v>
      </c>
      <c r="F31" s="2">
        <v>-16160433.780000005</v>
      </c>
      <c r="G31" s="2">
        <v>-1359332.2900000003</v>
      </c>
      <c r="H31" s="2">
        <v>-1196857.5399999998</v>
      </c>
      <c r="I31" s="2">
        <v>-196313.87</v>
      </c>
      <c r="J31" s="2">
        <v>-48335404.530000001</v>
      </c>
      <c r="K31"/>
      <c r="L31"/>
      <c r="M31"/>
      <c r="N31"/>
    </row>
    <row r="32" spans="3:14" x14ac:dyDescent="0.25">
      <c r="D32"/>
      <c r="E32"/>
      <c r="F32"/>
      <c r="G32"/>
      <c r="H32"/>
      <c r="I32"/>
      <c r="J32"/>
      <c r="K32"/>
      <c r="L32"/>
      <c r="M32"/>
      <c r="N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spans="4:14" x14ac:dyDescent="0.25">
      <c r="D65"/>
      <c r="E65"/>
      <c r="F65"/>
      <c r="G65"/>
      <c r="H65"/>
      <c r="I65"/>
      <c r="J65"/>
      <c r="K65"/>
      <c r="L65"/>
      <c r="M65"/>
      <c r="N65"/>
    </row>
    <row r="66" spans="4:14" x14ac:dyDescent="0.25">
      <c r="D66"/>
      <c r="E66"/>
      <c r="F66"/>
      <c r="G66"/>
      <c r="H66"/>
      <c r="I66"/>
      <c r="J66"/>
      <c r="K66"/>
      <c r="L66"/>
      <c r="M66"/>
      <c r="N66"/>
    </row>
    <row r="67" spans="4:14" x14ac:dyDescent="0.25">
      <c r="D67"/>
      <c r="E67"/>
      <c r="F67"/>
      <c r="G67"/>
      <c r="H67"/>
      <c r="I67"/>
      <c r="J67"/>
      <c r="K67"/>
      <c r="L67"/>
      <c r="M67"/>
      <c r="N67"/>
    </row>
    <row r="68" spans="4:14" x14ac:dyDescent="0.25">
      <c r="D68"/>
      <c r="E68"/>
      <c r="F68"/>
      <c r="G68"/>
      <c r="H68"/>
      <c r="I68"/>
      <c r="J68"/>
      <c r="K68"/>
      <c r="L68"/>
      <c r="M68"/>
      <c r="N68"/>
    </row>
    <row r="69" spans="4:14" x14ac:dyDescent="0.25">
      <c r="D69"/>
      <c r="E69"/>
      <c r="F69"/>
      <c r="G69"/>
      <c r="H69"/>
      <c r="I69"/>
      <c r="J69"/>
      <c r="K69"/>
      <c r="L69"/>
      <c r="M69"/>
      <c r="N69"/>
    </row>
    <row r="70" spans="4:14" x14ac:dyDescent="0.25">
      <c r="D70"/>
      <c r="E70"/>
      <c r="F70"/>
      <c r="G70"/>
      <c r="H70"/>
      <c r="I70"/>
      <c r="J70"/>
      <c r="K70"/>
      <c r="L70"/>
      <c r="M70"/>
      <c r="N70"/>
    </row>
    <row r="71" spans="4:14" x14ac:dyDescent="0.25">
      <c r="D71"/>
      <c r="E71"/>
      <c r="F71"/>
      <c r="G71"/>
      <c r="H71"/>
      <c r="I71"/>
      <c r="J71"/>
      <c r="K71"/>
      <c r="L71"/>
      <c r="M71"/>
      <c r="N71"/>
    </row>
    <row r="72" spans="4:14" x14ac:dyDescent="0.25">
      <c r="D72"/>
      <c r="E72"/>
      <c r="F72"/>
      <c r="G72"/>
      <c r="H72"/>
      <c r="I72"/>
      <c r="J72"/>
      <c r="K72"/>
      <c r="L72"/>
      <c r="M72"/>
      <c r="N72"/>
    </row>
    <row r="73" spans="4:14" x14ac:dyDescent="0.25">
      <c r="D73"/>
      <c r="E73"/>
      <c r="F73"/>
      <c r="G73"/>
      <c r="H73"/>
      <c r="I73"/>
      <c r="J73"/>
      <c r="K73"/>
      <c r="L73"/>
      <c r="M73"/>
      <c r="N73"/>
    </row>
    <row r="74" spans="4:14" x14ac:dyDescent="0.25">
      <c r="D74"/>
      <c r="E74"/>
      <c r="F74"/>
      <c r="G74"/>
      <c r="H74"/>
      <c r="I74"/>
      <c r="J74"/>
      <c r="K74"/>
      <c r="L74"/>
      <c r="M74"/>
      <c r="N74"/>
    </row>
    <row r="75" spans="4:14" x14ac:dyDescent="0.25">
      <c r="D75"/>
      <c r="E75"/>
      <c r="F75"/>
      <c r="G75"/>
      <c r="H75"/>
      <c r="I75"/>
      <c r="J75"/>
      <c r="K75"/>
    </row>
    <row r="76" spans="4:14" x14ac:dyDescent="0.25">
      <c r="D76"/>
      <c r="E76"/>
      <c r="F76"/>
      <c r="G76"/>
      <c r="H76"/>
      <c r="I76"/>
      <c r="J76"/>
      <c r="K76"/>
    </row>
    <row r="77" spans="4:14" x14ac:dyDescent="0.25">
      <c r="D77"/>
      <c r="E77"/>
      <c r="F77"/>
      <c r="G77"/>
      <c r="H77"/>
      <c r="I77"/>
      <c r="J77"/>
      <c r="K77"/>
    </row>
    <row r="78" spans="4:14" x14ac:dyDescent="0.25">
      <c r="D78"/>
      <c r="E78"/>
      <c r="F78"/>
      <c r="G78"/>
      <c r="H78"/>
      <c r="I78"/>
      <c r="J78"/>
      <c r="K78"/>
    </row>
    <row r="79" spans="4:14" x14ac:dyDescent="0.25">
      <c r="D79"/>
    </row>
    <row r="80" spans="4:14" x14ac:dyDescent="0.25">
      <c r="D80"/>
    </row>
    <row r="81" spans="4:4" x14ac:dyDescent="0.25">
      <c r="D81"/>
    </row>
    <row r="82" spans="4:4" x14ac:dyDescent="0.25">
      <c r="D82"/>
    </row>
    <row r="83" spans="4:4" x14ac:dyDescent="0.25">
      <c r="D83"/>
    </row>
    <row r="84" spans="4:4" x14ac:dyDescent="0.25">
      <c r="D84"/>
    </row>
    <row r="85" spans="4:4" x14ac:dyDescent="0.25">
      <c r="D85"/>
    </row>
    <row r="86" spans="4:4" x14ac:dyDescent="0.25">
      <c r="D86"/>
    </row>
    <row r="87" spans="4:4" x14ac:dyDescent="0.25">
      <c r="D87"/>
    </row>
    <row r="88" spans="4:4" x14ac:dyDescent="0.25">
      <c r="D88"/>
    </row>
    <row r="89" spans="4:4" x14ac:dyDescent="0.25">
      <c r="D89"/>
    </row>
    <row r="90" spans="4:4" x14ac:dyDescent="0.25">
      <c r="D90"/>
    </row>
    <row r="91" spans="4:4" x14ac:dyDescent="0.25">
      <c r="D91"/>
    </row>
    <row r="92" spans="4:4" x14ac:dyDescent="0.25">
      <c r="D92"/>
    </row>
    <row r="93" spans="4:4" x14ac:dyDescent="0.25">
      <c r="D93"/>
    </row>
    <row r="94" spans="4:4" x14ac:dyDescent="0.25">
      <c r="D94"/>
    </row>
    <row r="95" spans="4:4" x14ac:dyDescent="0.25">
      <c r="D95"/>
    </row>
    <row r="96" spans="4:4" x14ac:dyDescent="0.25">
      <c r="D96"/>
    </row>
    <row r="97" spans="4:4" x14ac:dyDescent="0.25">
      <c r="D97"/>
    </row>
    <row r="98" spans="4:4" x14ac:dyDescent="0.25">
      <c r="D98"/>
    </row>
    <row r="99" spans="4:4" x14ac:dyDescent="0.25">
      <c r="D99"/>
    </row>
    <row r="100" spans="4:4" x14ac:dyDescent="0.25">
      <c r="D100"/>
    </row>
    <row r="101" spans="4:4" x14ac:dyDescent="0.25">
      <c r="D101"/>
    </row>
    <row r="102" spans="4:4" x14ac:dyDescent="0.25">
      <c r="D102"/>
    </row>
    <row r="103" spans="4:4" x14ac:dyDescent="0.25">
      <c r="D103"/>
    </row>
    <row r="104" spans="4:4" x14ac:dyDescent="0.25">
      <c r="D104"/>
    </row>
    <row r="105" spans="4:4" x14ac:dyDescent="0.25">
      <c r="D105"/>
    </row>
    <row r="106" spans="4:4" x14ac:dyDescent="0.25">
      <c r="D106"/>
    </row>
    <row r="107" spans="4:4" x14ac:dyDescent="0.25">
      <c r="D107"/>
    </row>
    <row r="108" spans="4:4" x14ac:dyDescent="0.25">
      <c r="D108"/>
    </row>
    <row r="109" spans="4:4" x14ac:dyDescent="0.25">
      <c r="D109"/>
    </row>
    <row r="110" spans="4:4" x14ac:dyDescent="0.25">
      <c r="D110"/>
    </row>
    <row r="111" spans="4:4" x14ac:dyDescent="0.25">
      <c r="D111"/>
    </row>
    <row r="112" spans="4:4" x14ac:dyDescent="0.25">
      <c r="D112"/>
    </row>
    <row r="113" spans="4:4" x14ac:dyDescent="0.25">
      <c r="D113"/>
    </row>
    <row r="114" spans="4:4" x14ac:dyDescent="0.25">
      <c r="D114"/>
    </row>
    <row r="115" spans="4:4" x14ac:dyDescent="0.25">
      <c r="D115"/>
    </row>
    <row r="116" spans="4:4" x14ac:dyDescent="0.25">
      <c r="D116"/>
    </row>
    <row r="117" spans="4:4" x14ac:dyDescent="0.25">
      <c r="D117"/>
    </row>
    <row r="118" spans="4:4" x14ac:dyDescent="0.25">
      <c r="D118"/>
    </row>
    <row r="119" spans="4:4" x14ac:dyDescent="0.25">
      <c r="D119"/>
    </row>
    <row r="120" spans="4:4" x14ac:dyDescent="0.25">
      <c r="D120"/>
    </row>
    <row r="121" spans="4:4" x14ac:dyDescent="0.25">
      <c r="D121"/>
    </row>
    <row r="122" spans="4:4" x14ac:dyDescent="0.25">
      <c r="D122"/>
    </row>
    <row r="123" spans="4:4" x14ac:dyDescent="0.25">
      <c r="D123"/>
    </row>
    <row r="124" spans="4:4" x14ac:dyDescent="0.25">
      <c r="D124"/>
    </row>
    <row r="125" spans="4:4" x14ac:dyDescent="0.25">
      <c r="D125"/>
    </row>
    <row r="126" spans="4:4" x14ac:dyDescent="0.25">
      <c r="D126"/>
    </row>
    <row r="127" spans="4:4" x14ac:dyDescent="0.25">
      <c r="D127"/>
    </row>
    <row r="128" spans="4:4" x14ac:dyDescent="0.25">
      <c r="D128"/>
    </row>
    <row r="129" spans="4:4" x14ac:dyDescent="0.25">
      <c r="D129"/>
    </row>
    <row r="130" spans="4:4" x14ac:dyDescent="0.25">
      <c r="D130"/>
    </row>
    <row r="131" spans="4:4" x14ac:dyDescent="0.25">
      <c r="D131"/>
    </row>
    <row r="132" spans="4:4" x14ac:dyDescent="0.25">
      <c r="D132"/>
    </row>
    <row r="133" spans="4:4" x14ac:dyDescent="0.25">
      <c r="D133"/>
    </row>
    <row r="134" spans="4:4" x14ac:dyDescent="0.25">
      <c r="D134"/>
    </row>
    <row r="135" spans="4:4" x14ac:dyDescent="0.25">
      <c r="D135"/>
    </row>
    <row r="136" spans="4:4" x14ac:dyDescent="0.25">
      <c r="D136"/>
    </row>
    <row r="137" spans="4:4" x14ac:dyDescent="0.25">
      <c r="D137"/>
    </row>
    <row r="138" spans="4:4" x14ac:dyDescent="0.25">
      <c r="D138"/>
    </row>
    <row r="139" spans="4:4" x14ac:dyDescent="0.25">
      <c r="D139"/>
    </row>
    <row r="140" spans="4:4" x14ac:dyDescent="0.25">
      <c r="D140"/>
    </row>
    <row r="141" spans="4:4" x14ac:dyDescent="0.25">
      <c r="D141"/>
    </row>
    <row r="142" spans="4:4" x14ac:dyDescent="0.25">
      <c r="D142"/>
    </row>
    <row r="143" spans="4:4" x14ac:dyDescent="0.25">
      <c r="D143"/>
    </row>
    <row r="144" spans="4:4" x14ac:dyDescent="0.25">
      <c r="D144"/>
    </row>
    <row r="145" spans="4:4" x14ac:dyDescent="0.25">
      <c r="D145"/>
    </row>
    <row r="146" spans="4:4" x14ac:dyDescent="0.25">
      <c r="D146"/>
    </row>
    <row r="147" spans="4:4" x14ac:dyDescent="0.25">
      <c r="D147"/>
    </row>
    <row r="148" spans="4:4" x14ac:dyDescent="0.25">
      <c r="D148"/>
    </row>
    <row r="149" spans="4:4" x14ac:dyDescent="0.25">
      <c r="D149"/>
    </row>
    <row r="150" spans="4:4" x14ac:dyDescent="0.25">
      <c r="D150"/>
    </row>
    <row r="151" spans="4:4" x14ac:dyDescent="0.25">
      <c r="D151"/>
    </row>
    <row r="152" spans="4:4" x14ac:dyDescent="0.25">
      <c r="D152"/>
    </row>
    <row r="153" spans="4:4" x14ac:dyDescent="0.25">
      <c r="D153"/>
    </row>
    <row r="154" spans="4:4" x14ac:dyDescent="0.25">
      <c r="D154"/>
    </row>
    <row r="155" spans="4:4" x14ac:dyDescent="0.25">
      <c r="D155"/>
    </row>
    <row r="156" spans="4:4" x14ac:dyDescent="0.25">
      <c r="D156"/>
    </row>
    <row r="157" spans="4:4" x14ac:dyDescent="0.25">
      <c r="D157"/>
    </row>
    <row r="158" spans="4:4" x14ac:dyDescent="0.25">
      <c r="D158"/>
    </row>
    <row r="159" spans="4:4" x14ac:dyDescent="0.25">
      <c r="D159"/>
    </row>
    <row r="160" spans="4:4" x14ac:dyDescent="0.25">
      <c r="D160"/>
    </row>
    <row r="161" spans="4:4" x14ac:dyDescent="0.25">
      <c r="D161"/>
    </row>
    <row r="162" spans="4:4" x14ac:dyDescent="0.25">
      <c r="D162"/>
    </row>
    <row r="163" spans="4:4" x14ac:dyDescent="0.25">
      <c r="D163"/>
    </row>
    <row r="164" spans="4:4" x14ac:dyDescent="0.25">
      <c r="D164"/>
    </row>
    <row r="165" spans="4:4" x14ac:dyDescent="0.25">
      <c r="D165"/>
    </row>
    <row r="166" spans="4:4" x14ac:dyDescent="0.25">
      <c r="D166"/>
    </row>
    <row r="167" spans="4:4" x14ac:dyDescent="0.25">
      <c r="D167"/>
    </row>
    <row r="168" spans="4:4" x14ac:dyDescent="0.25">
      <c r="D168"/>
    </row>
    <row r="169" spans="4:4" x14ac:dyDescent="0.25">
      <c r="D169"/>
    </row>
    <row r="170" spans="4:4" x14ac:dyDescent="0.25">
      <c r="D170"/>
    </row>
    <row r="171" spans="4:4" x14ac:dyDescent="0.25">
      <c r="D171"/>
    </row>
  </sheetData>
  <conditionalFormatting pivot="1" sqref="E10:E30">
    <cfRule type="dataBar" priority="1">
      <dataBar>
        <cfvo type="min"/>
        <cfvo type="max"/>
        <color rgb="FFFF555A"/>
      </dataBar>
      <extLst>
        <ext xmlns:x14="http://schemas.microsoft.com/office/spreadsheetml/2009/9/main" uri="{B025F937-C7B1-47D3-B67F-A62EFF666E3E}">
          <x14:id>{C2279701-7484-4388-B584-1E2DFD6D1699}</x14:id>
        </ext>
      </extLst>
    </cfRule>
  </conditionalFormatting>
  <pageMargins left="0.25" right="0.25" top="0.75" bottom="0.75" header="0.3" footer="0.3"/>
  <pageSetup scale="79" fitToHeight="0" orientation="landscape" horizontalDpi="300" verticalDpi="300" r:id="rId2"/>
  <headerFooter>
    <oddFooter>&amp;C&amp;D&amp;R&amp;P</oddFooter>
  </headerFooter>
  <drawing r:id="rId3"/>
  <extLst>
    <ext xmlns:x14="http://schemas.microsoft.com/office/spreadsheetml/2009/9/main" uri="{78C0D931-6437-407d-A8EE-F0AAD7539E65}">
      <x14:conditionalFormattings>
        <x14:conditionalFormatting xmlns:xm="http://schemas.microsoft.com/office/excel/2006/main" pivot="1">
          <x14:cfRule type="dataBar" id="{C2279701-7484-4388-B584-1E2DFD6D1699}">
            <x14:dataBar minLength="0" maxLength="100" gradient="0">
              <x14:cfvo type="autoMin"/>
              <x14:cfvo type="autoMax"/>
              <x14:negativeFillColor rgb="FFFF0000"/>
              <x14:axisColor rgb="FF000000"/>
            </x14:dataBar>
          </x14:cfRule>
          <xm:sqref>E10:E30</xm:sqref>
        </x14:conditionalFormatting>
      </x14:conditionalFormattings>
    </ex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AB794-B5A6-4045-BBDB-C6ED9645E7A2}">
  <dimension ref="A3:E26"/>
  <sheetViews>
    <sheetView tabSelected="1" workbookViewId="0">
      <selection activeCell="A14" sqref="A14"/>
    </sheetView>
  </sheetViews>
  <sheetFormatPr defaultRowHeight="15" x14ac:dyDescent="0.25"/>
  <cols>
    <col min="1" max="1" width="34.5703125" bestFit="1" customWidth="1"/>
    <col min="2" max="2" width="16.28515625" bestFit="1" customWidth="1"/>
    <col min="3" max="3" width="11.7109375" bestFit="1" customWidth="1"/>
    <col min="4" max="4" width="10.7109375" bestFit="1" customWidth="1"/>
    <col min="5" max="5" width="11.7109375" bestFit="1" customWidth="1"/>
    <col min="6" max="12" width="10.7109375" bestFit="1" customWidth="1"/>
    <col min="13" max="20" width="9.7109375" bestFit="1" customWidth="1"/>
    <col min="21" max="21" width="8.7109375" bestFit="1" customWidth="1"/>
    <col min="22" max="22" width="6.7109375" bestFit="1" customWidth="1"/>
    <col min="23" max="23" width="11.28515625" bestFit="1" customWidth="1"/>
  </cols>
  <sheetData>
    <row r="3" spans="1:5" x14ac:dyDescent="0.25">
      <c r="A3" s="1" t="s">
        <v>279</v>
      </c>
      <c r="B3" s="1" t="s">
        <v>278</v>
      </c>
    </row>
    <row r="4" spans="1:5" x14ac:dyDescent="0.25">
      <c r="A4" s="1" t="s">
        <v>277</v>
      </c>
      <c r="B4" t="s">
        <v>34</v>
      </c>
      <c r="C4" t="s">
        <v>63</v>
      </c>
      <c r="D4" t="s">
        <v>82</v>
      </c>
      <c r="E4" t="s">
        <v>9</v>
      </c>
    </row>
    <row r="5" spans="1:5" x14ac:dyDescent="0.25">
      <c r="A5" s="24" t="s">
        <v>100</v>
      </c>
      <c r="B5" s="25"/>
      <c r="C5" s="25">
        <v>-15689.029999999999</v>
      </c>
      <c r="D5" s="25"/>
      <c r="E5" s="25">
        <v>-15689.029999999999</v>
      </c>
    </row>
    <row r="6" spans="1:5" x14ac:dyDescent="0.25">
      <c r="A6" s="24" t="s">
        <v>88</v>
      </c>
      <c r="B6" s="25">
        <v>-624.63</v>
      </c>
      <c r="C6" s="25"/>
      <c r="D6" s="25"/>
      <c r="E6" s="25">
        <v>-624.63</v>
      </c>
    </row>
    <row r="7" spans="1:5" x14ac:dyDescent="0.25">
      <c r="A7" s="24" t="s">
        <v>104</v>
      </c>
      <c r="B7" s="25"/>
      <c r="C7" s="25">
        <v>-7853.06</v>
      </c>
      <c r="D7" s="25"/>
      <c r="E7" s="25">
        <v>-7853.06</v>
      </c>
    </row>
    <row r="8" spans="1:5" x14ac:dyDescent="0.25">
      <c r="A8" s="24" t="s">
        <v>121</v>
      </c>
      <c r="B8" s="25"/>
      <c r="C8" s="25">
        <v>-2255.5300000000002</v>
      </c>
      <c r="D8" s="25"/>
      <c r="E8" s="25">
        <v>-2255.5300000000002</v>
      </c>
    </row>
    <row r="9" spans="1:5" x14ac:dyDescent="0.25">
      <c r="A9" s="24" t="s">
        <v>115</v>
      </c>
      <c r="B9" s="25"/>
      <c r="C9" s="25">
        <v>-1971.53</v>
      </c>
      <c r="D9" s="25"/>
      <c r="E9" s="25">
        <v>-1971.53</v>
      </c>
    </row>
    <row r="10" spans="1:5" x14ac:dyDescent="0.25">
      <c r="A10" s="24" t="s">
        <v>107</v>
      </c>
      <c r="B10" s="25"/>
      <c r="C10" s="25">
        <v>-41676.800000000003</v>
      </c>
      <c r="D10" s="25"/>
      <c r="E10" s="25">
        <v>-41676.800000000003</v>
      </c>
    </row>
    <row r="11" spans="1:5" x14ac:dyDescent="0.25">
      <c r="A11" s="24" t="s">
        <v>109</v>
      </c>
      <c r="B11" s="25"/>
      <c r="C11" s="25">
        <v>-2022.53</v>
      </c>
      <c r="D11" s="25"/>
      <c r="E11" s="25">
        <v>-2022.53</v>
      </c>
    </row>
    <row r="12" spans="1:5" x14ac:dyDescent="0.25">
      <c r="A12" s="24" t="s">
        <v>118</v>
      </c>
      <c r="B12" s="25"/>
      <c r="C12" s="25">
        <v>-4376.0599999999995</v>
      </c>
      <c r="D12" s="25"/>
      <c r="E12" s="25">
        <v>-4376.0599999999995</v>
      </c>
    </row>
    <row r="13" spans="1:5" x14ac:dyDescent="0.25">
      <c r="A13" s="24" t="s">
        <v>60</v>
      </c>
      <c r="B13" s="25"/>
      <c r="C13" s="25">
        <v>-429821.63</v>
      </c>
      <c r="D13" s="25"/>
      <c r="E13" s="25">
        <v>-429821.63</v>
      </c>
    </row>
    <row r="14" spans="1:5" x14ac:dyDescent="0.25">
      <c r="A14" s="24" t="s">
        <v>112</v>
      </c>
      <c r="B14" s="25"/>
      <c r="C14" s="25">
        <v>0</v>
      </c>
      <c r="D14" s="25"/>
      <c r="E14" s="25">
        <v>0</v>
      </c>
    </row>
    <row r="15" spans="1:5" x14ac:dyDescent="0.25">
      <c r="A15" s="24" t="s">
        <v>72</v>
      </c>
      <c r="B15" s="25"/>
      <c r="C15" s="25">
        <v>-81073.17</v>
      </c>
      <c r="D15" s="25"/>
      <c r="E15" s="25">
        <v>-81073.17</v>
      </c>
    </row>
    <row r="16" spans="1:5" x14ac:dyDescent="0.25">
      <c r="A16" s="24" t="s">
        <v>65</v>
      </c>
      <c r="B16" s="25"/>
      <c r="C16" s="25">
        <v>-143220.63</v>
      </c>
      <c r="D16" s="25"/>
      <c r="E16" s="25">
        <v>-143220.63</v>
      </c>
    </row>
    <row r="17" spans="1:5" x14ac:dyDescent="0.25">
      <c r="A17" s="24" t="s">
        <v>79</v>
      </c>
      <c r="B17" s="25"/>
      <c r="C17" s="25"/>
      <c r="D17" s="25">
        <v>-44539.42</v>
      </c>
      <c r="E17" s="25">
        <v>-44539.42</v>
      </c>
    </row>
    <row r="18" spans="1:5" x14ac:dyDescent="0.25">
      <c r="A18" s="24" t="s">
        <v>162</v>
      </c>
      <c r="B18" s="25"/>
      <c r="C18" s="25">
        <v>-88.2</v>
      </c>
      <c r="D18" s="25"/>
      <c r="E18" s="25">
        <v>-88.2</v>
      </c>
    </row>
    <row r="19" spans="1:5" x14ac:dyDescent="0.25">
      <c r="A19" s="24" t="s">
        <v>68</v>
      </c>
      <c r="B19" s="25"/>
      <c r="C19" s="25">
        <v>-13312.62</v>
      </c>
      <c r="D19" s="25"/>
      <c r="E19" s="25">
        <v>-13312.62</v>
      </c>
    </row>
    <row r="20" spans="1:5" x14ac:dyDescent="0.25">
      <c r="A20" s="24" t="s">
        <v>124</v>
      </c>
      <c r="B20" s="25"/>
      <c r="C20" s="25">
        <v>0</v>
      </c>
      <c r="D20" s="25"/>
      <c r="E20" s="25">
        <v>0</v>
      </c>
    </row>
    <row r="21" spans="1:5" x14ac:dyDescent="0.25">
      <c r="A21" s="24" t="s">
        <v>84</v>
      </c>
      <c r="B21" s="25">
        <v>-51112.500000000007</v>
      </c>
      <c r="C21" s="25"/>
      <c r="D21" s="25"/>
      <c r="E21" s="25">
        <v>-51112.500000000007</v>
      </c>
    </row>
    <row r="22" spans="1:5" x14ac:dyDescent="0.25">
      <c r="A22" s="24" t="s">
        <v>126</v>
      </c>
      <c r="B22" s="25"/>
      <c r="C22" s="25">
        <v>-2517.6400000000003</v>
      </c>
      <c r="D22" s="25"/>
      <c r="E22" s="25">
        <v>-2517.6400000000003</v>
      </c>
    </row>
    <row r="23" spans="1:5" x14ac:dyDescent="0.25">
      <c r="A23" s="24" t="s">
        <v>92</v>
      </c>
      <c r="B23" s="25"/>
      <c r="C23" s="25"/>
      <c r="D23" s="25">
        <v>-154692.06</v>
      </c>
      <c r="E23" s="25">
        <v>-154692.06</v>
      </c>
    </row>
    <row r="24" spans="1:5" x14ac:dyDescent="0.25">
      <c r="A24" s="24" t="s">
        <v>76</v>
      </c>
      <c r="B24" s="25"/>
      <c r="C24" s="25">
        <v>-310073.96000000002</v>
      </c>
      <c r="D24" s="25"/>
      <c r="E24" s="25">
        <v>-310073.96000000002</v>
      </c>
    </row>
    <row r="25" spans="1:5" x14ac:dyDescent="0.25">
      <c r="A25" s="24" t="s">
        <v>96</v>
      </c>
      <c r="B25" s="25">
        <v>-52411.289999999994</v>
      </c>
      <c r="C25" s="25"/>
      <c r="D25" s="25"/>
      <c r="E25" s="25">
        <v>-52411.289999999994</v>
      </c>
    </row>
    <row r="26" spans="1:5" x14ac:dyDescent="0.25">
      <c r="A26" s="24" t="s">
        <v>9</v>
      </c>
      <c r="B26" s="25">
        <v>-104148.42</v>
      </c>
      <c r="C26" s="25">
        <v>-1055952.3899999999</v>
      </c>
      <c r="D26" s="25">
        <v>-199231.47999999998</v>
      </c>
      <c r="E26" s="25">
        <v>-1359332.29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49"/>
  <sheetViews>
    <sheetView topLeftCell="D2" zoomScale="115" zoomScaleNormal="115" workbookViewId="0">
      <selection activeCell="F33" sqref="F33"/>
    </sheetView>
  </sheetViews>
  <sheetFormatPr defaultRowHeight="15" x14ac:dyDescent="0.25"/>
  <cols>
    <col min="1" max="1" width="9.140625" hidden="1" customWidth="1"/>
    <col min="3" max="3" width="26.28515625" bestFit="1" customWidth="1"/>
    <col min="4" max="4" width="17" bestFit="1" customWidth="1"/>
    <col min="5" max="5" width="34.5703125" bestFit="1" customWidth="1"/>
    <col min="6" max="6" width="22.140625" bestFit="1" customWidth="1"/>
    <col min="7" max="7" width="16.85546875" bestFit="1" customWidth="1"/>
    <col min="8" max="8" width="23.140625" bestFit="1" customWidth="1"/>
    <col min="9" max="10" width="14.5703125" bestFit="1" customWidth="1"/>
    <col min="11" max="11" width="14.140625" bestFit="1" customWidth="1"/>
    <col min="12" max="16" width="13.5703125" bestFit="1" customWidth="1"/>
  </cols>
  <sheetData>
    <row r="1" spans="1:20" hidden="1" x14ac:dyDescent="0.25">
      <c r="A1" s="3" t="s">
        <v>165</v>
      </c>
      <c r="C1" t="s">
        <v>1</v>
      </c>
      <c r="D1" t="s">
        <v>31</v>
      </c>
      <c r="E1" t="s">
        <v>32</v>
      </c>
      <c r="F1" t="s">
        <v>32</v>
      </c>
      <c r="G1" t="s">
        <v>32</v>
      </c>
      <c r="H1" t="s">
        <v>32</v>
      </c>
      <c r="I1" t="s">
        <v>32</v>
      </c>
      <c r="J1" t="s">
        <v>32</v>
      </c>
      <c r="K1" t="s">
        <v>32</v>
      </c>
      <c r="L1" t="s">
        <v>32</v>
      </c>
      <c r="M1" t="s">
        <v>32</v>
      </c>
      <c r="N1" t="s">
        <v>32</v>
      </c>
      <c r="O1" t="s">
        <v>32</v>
      </c>
      <c r="P1" t="s">
        <v>32</v>
      </c>
      <c r="Q1" t="s">
        <v>129</v>
      </c>
    </row>
    <row r="2" spans="1:20" x14ac:dyDescent="0.25">
      <c r="A2" s="3"/>
    </row>
    <row r="3" spans="1:20" x14ac:dyDescent="0.25">
      <c r="A3" t="s">
        <v>3</v>
      </c>
      <c r="C3" t="s">
        <v>52</v>
      </c>
      <c r="D3" s="14" t="str">
        <f>"12/12/2019"</f>
        <v>12/12/2019</v>
      </c>
      <c r="E3" s="14"/>
      <c r="F3" s="14"/>
      <c r="G3" s="14"/>
      <c r="H3" s="14"/>
      <c r="I3" s="14"/>
      <c r="J3" s="14"/>
      <c r="K3" s="14"/>
      <c r="L3" s="14"/>
      <c r="M3" s="14"/>
      <c r="N3" s="14"/>
      <c r="O3" s="14"/>
      <c r="P3" s="14"/>
      <c r="Q3" s="23" t="s">
        <v>130</v>
      </c>
    </row>
    <row r="4" spans="1:20" hidden="1" x14ac:dyDescent="0.25">
      <c r="A4" t="s">
        <v>16</v>
      </c>
      <c r="C4" t="s">
        <v>22</v>
      </c>
      <c r="D4" s="13">
        <v>30</v>
      </c>
      <c r="E4" s="13"/>
      <c r="F4" s="13"/>
      <c r="G4" s="13"/>
      <c r="H4" s="13"/>
      <c r="I4" s="13"/>
      <c r="J4" s="13"/>
      <c r="K4" s="13"/>
      <c r="L4" s="13"/>
      <c r="M4" s="13"/>
      <c r="N4" s="13"/>
      <c r="O4" s="13"/>
      <c r="P4" s="13"/>
    </row>
    <row r="5" spans="1:20" hidden="1" x14ac:dyDescent="0.25">
      <c r="A5" t="s">
        <v>16</v>
      </c>
      <c r="C5" t="s">
        <v>37</v>
      </c>
      <c r="D5" s="13" t="s">
        <v>38</v>
      </c>
      <c r="E5" s="13"/>
      <c r="F5" s="13"/>
      <c r="G5" s="13"/>
      <c r="H5" s="13"/>
      <c r="I5" s="13"/>
      <c r="J5" s="13"/>
      <c r="K5" s="13"/>
      <c r="L5" s="13"/>
      <c r="M5" s="13"/>
      <c r="N5" s="13"/>
      <c r="O5" s="13"/>
      <c r="P5" s="13"/>
      <c r="Q5" t="s">
        <v>131</v>
      </c>
    </row>
    <row r="7" spans="1:20" hidden="1" x14ac:dyDescent="0.25">
      <c r="A7" s="3" t="s">
        <v>16</v>
      </c>
      <c r="C7" s="12" t="s">
        <v>21</v>
      </c>
      <c r="D7" s="11" t="s">
        <v>20</v>
      </c>
      <c r="E7" s="4"/>
      <c r="F7" s="4"/>
      <c r="G7" s="4"/>
      <c r="H7" s="4"/>
      <c r="I7" s="4"/>
      <c r="J7" s="4"/>
      <c r="K7" s="4"/>
      <c r="L7" s="4"/>
      <c r="M7" s="4"/>
      <c r="N7" s="4"/>
      <c r="O7" s="4"/>
      <c r="P7" s="4"/>
    </row>
    <row r="8" spans="1:20" ht="15.75" hidden="1" thickTop="1" x14ac:dyDescent="0.25">
      <c r="A8" s="3" t="s">
        <v>16</v>
      </c>
      <c r="C8" s="10" t="s">
        <v>132</v>
      </c>
      <c r="D8" s="10"/>
      <c r="E8" s="4"/>
      <c r="F8" s="4"/>
      <c r="G8" s="4"/>
      <c r="H8" s="4"/>
      <c r="I8" s="4"/>
      <c r="J8" s="4"/>
      <c r="K8" s="4"/>
      <c r="L8" s="4"/>
      <c r="M8" s="4"/>
      <c r="N8" s="4"/>
      <c r="O8" s="4"/>
      <c r="P8" s="4"/>
    </row>
    <row r="9" spans="1:20" hidden="1" x14ac:dyDescent="0.25">
      <c r="A9" s="3" t="s">
        <v>16</v>
      </c>
      <c r="C9" s="6" t="s">
        <v>133</v>
      </c>
      <c r="D9" s="5" t="s">
        <v>45</v>
      </c>
      <c r="E9" s="16"/>
      <c r="F9" s="16"/>
      <c r="G9" s="16"/>
      <c r="H9" s="16"/>
      <c r="I9" s="16"/>
      <c r="J9" s="16"/>
      <c r="K9" s="16"/>
      <c r="L9" s="16"/>
      <c r="M9" s="16"/>
      <c r="N9" s="16"/>
      <c r="O9" s="16"/>
      <c r="P9" s="16"/>
    </row>
    <row r="10" spans="1:20" hidden="1" x14ac:dyDescent="0.25">
      <c r="A10" s="3" t="s">
        <v>16</v>
      </c>
      <c r="C10" s="6" t="s">
        <v>134</v>
      </c>
      <c r="D10" s="5" t="str">
        <f>".."&amp;$D$3</f>
        <v>..12/12/2019</v>
      </c>
      <c r="E10" s="16"/>
      <c r="F10" s="16"/>
      <c r="G10" s="16"/>
      <c r="H10" s="16"/>
      <c r="I10" s="16"/>
      <c r="J10" s="16"/>
      <c r="K10" s="16"/>
      <c r="L10" s="16"/>
      <c r="M10" s="16"/>
      <c r="N10" s="16"/>
      <c r="O10" s="16"/>
      <c r="P10" s="16"/>
    </row>
    <row r="11" spans="1:20" ht="15.75" hidden="1" thickTop="1" x14ac:dyDescent="0.25">
      <c r="A11" s="3" t="s">
        <v>16</v>
      </c>
      <c r="C11" s="10" t="s">
        <v>135</v>
      </c>
      <c r="D11" s="9"/>
      <c r="E11" s="4"/>
      <c r="F11" s="4"/>
      <c r="G11" s="4"/>
      <c r="H11" s="4"/>
      <c r="I11" s="4"/>
      <c r="J11" s="4"/>
      <c r="K11" s="4"/>
      <c r="L11" s="4"/>
      <c r="M11" s="4"/>
      <c r="N11" s="4"/>
      <c r="O11" s="4"/>
      <c r="P11" s="4"/>
    </row>
    <row r="12" spans="1:20" hidden="1" x14ac:dyDescent="0.25">
      <c r="A12" s="3" t="s">
        <v>16</v>
      </c>
      <c r="C12" s="6" t="s">
        <v>136</v>
      </c>
      <c r="D12" s="5" t="str">
        <f>".."&amp;$D$3</f>
        <v>..12/12/2019</v>
      </c>
      <c r="E12" s="5"/>
      <c r="F12" s="5"/>
      <c r="G12" s="5"/>
      <c r="H12" s="5"/>
      <c r="I12" s="5"/>
      <c r="J12" s="5"/>
      <c r="K12" s="5"/>
      <c r="L12" s="5"/>
      <c r="M12" s="5"/>
      <c r="N12" s="5"/>
      <c r="O12" s="5"/>
      <c r="P12" s="5"/>
      <c r="Q12" s="5" t="str">
        <f>".."&amp;TEXT($D$3,$D$5)</f>
        <v>..12/12/2019</v>
      </c>
    </row>
    <row r="13" spans="1:20" hidden="1" x14ac:dyDescent="0.25">
      <c r="A13" s="3" t="s">
        <v>16</v>
      </c>
      <c r="C13" s="7" t="s">
        <v>137</v>
      </c>
      <c r="D13" s="5"/>
      <c r="E13" s="5"/>
      <c r="F13" s="5"/>
      <c r="G13" s="5"/>
      <c r="H13" s="5"/>
      <c r="I13" s="5"/>
      <c r="J13" s="5"/>
      <c r="K13" s="5"/>
      <c r="L13" s="5"/>
      <c r="M13" s="5"/>
      <c r="N13" s="5"/>
      <c r="O13" s="5"/>
      <c r="P13" s="5"/>
      <c r="Q13" s="5"/>
    </row>
    <row r="14" spans="1:20" hidden="1" x14ac:dyDescent="0.25">
      <c r="A14" s="3" t="s">
        <v>16</v>
      </c>
      <c r="C14" s="6" t="s">
        <v>138</v>
      </c>
      <c r="D14" s="5" t="str">
        <f>$D$3+1&amp;".."</f>
        <v>43812..</v>
      </c>
      <c r="E14" s="5"/>
      <c r="F14" s="5"/>
      <c r="G14" s="5"/>
      <c r="H14" s="5"/>
      <c r="I14" s="5"/>
      <c r="J14" s="5"/>
      <c r="K14" s="5"/>
      <c r="L14" s="5"/>
      <c r="M14" s="5"/>
      <c r="N14" s="5"/>
      <c r="O14" s="5"/>
      <c r="P14" s="5"/>
      <c r="Q14" s="5" t="str">
        <f>TEXT($D$3+1,$D$5)&amp;".."</f>
        <v>12/13/2019..</v>
      </c>
      <c r="T14" s="14"/>
    </row>
    <row r="15" spans="1:20" hidden="1" x14ac:dyDescent="0.25">
      <c r="A15" s="3" t="s">
        <v>16</v>
      </c>
      <c r="C15" s="7" t="s">
        <v>139</v>
      </c>
      <c r="D15" s="5"/>
      <c r="E15" s="5"/>
      <c r="F15" s="5"/>
      <c r="G15" s="5"/>
      <c r="H15" s="5"/>
      <c r="I15" s="5"/>
      <c r="J15" s="5"/>
      <c r="K15" s="5"/>
      <c r="L15" s="5"/>
      <c r="M15" s="5"/>
      <c r="N15" s="5"/>
      <c r="O15" s="5"/>
      <c r="P15" s="5"/>
      <c r="Q15" s="5"/>
      <c r="T15" s="14"/>
    </row>
    <row r="16" spans="1:20" hidden="1" x14ac:dyDescent="0.25">
      <c r="A16" s="3" t="s">
        <v>16</v>
      </c>
      <c r="C16" s="6" t="s">
        <v>138</v>
      </c>
      <c r="D16" s="5" t="str">
        <f>$D$3-$D$4+1&amp;".."&amp;$D$3</f>
        <v>43782..12/12/2019</v>
      </c>
      <c r="E16" s="5"/>
      <c r="F16" s="5"/>
      <c r="G16" s="5"/>
      <c r="H16" s="5"/>
      <c r="I16" s="5"/>
      <c r="J16" s="5"/>
      <c r="K16" s="5"/>
      <c r="L16" s="5"/>
      <c r="M16" s="5"/>
      <c r="N16" s="5"/>
      <c r="O16" s="5"/>
      <c r="P16" s="5"/>
      <c r="Q16" s="5" t="str">
        <f>TEXT($D$3-$D$4+1,$D$5)&amp;".."&amp;TEXT($D$3,$D$5)</f>
        <v>11/13/2019..12/12/2019</v>
      </c>
    </row>
    <row r="17" spans="1:29" hidden="1" x14ac:dyDescent="0.25">
      <c r="A17" s="3" t="s">
        <v>16</v>
      </c>
      <c r="C17" s="7" t="s">
        <v>27</v>
      </c>
      <c r="D17" s="5"/>
      <c r="E17" s="5"/>
      <c r="F17" s="5"/>
      <c r="G17" s="5"/>
      <c r="H17" s="5"/>
      <c r="I17" s="5"/>
      <c r="J17" s="5"/>
      <c r="K17" s="5"/>
      <c r="L17" s="5"/>
      <c r="M17" s="5"/>
      <c r="N17" s="5"/>
      <c r="O17" s="5"/>
      <c r="P17" s="5"/>
      <c r="Q17" s="5"/>
      <c r="T17" s="14"/>
      <c r="U17" s="14"/>
    </row>
    <row r="18" spans="1:29" hidden="1" x14ac:dyDescent="0.25">
      <c r="A18" s="3" t="s">
        <v>16</v>
      </c>
      <c r="C18" s="6" t="s">
        <v>138</v>
      </c>
      <c r="D18" s="5" t="str">
        <f>$D$3+1-($D$4*2)&amp;".."&amp;$D$3-$D$4</f>
        <v>43752..43781</v>
      </c>
      <c r="E18" s="5"/>
      <c r="F18" s="5"/>
      <c r="G18" s="5"/>
      <c r="H18" s="5"/>
      <c r="I18" s="5"/>
      <c r="J18" s="5"/>
      <c r="K18" s="5"/>
      <c r="L18" s="5"/>
      <c r="M18" s="5"/>
      <c r="N18" s="5"/>
      <c r="O18" s="5"/>
      <c r="P18" s="5"/>
      <c r="Q18" s="5" t="str">
        <f>TEXT($D$3+1-($D$4*2),$D$5)&amp;".."&amp;TEXT($D$3-$D$4,$D$5)</f>
        <v>10/14/2019..11/12/2019</v>
      </c>
      <c r="T18" s="14"/>
      <c r="U18" s="14"/>
    </row>
    <row r="19" spans="1:29" hidden="1" x14ac:dyDescent="0.25">
      <c r="A19" s="3" t="s">
        <v>16</v>
      </c>
      <c r="C19" s="7" t="s">
        <v>28</v>
      </c>
      <c r="D19" s="5"/>
      <c r="E19" s="5"/>
      <c r="F19" s="5"/>
      <c r="G19" s="5"/>
      <c r="H19" s="5"/>
      <c r="I19" s="5"/>
      <c r="J19" s="5"/>
      <c r="K19" s="5"/>
      <c r="L19" s="5"/>
      <c r="M19" s="5"/>
      <c r="N19" s="5"/>
      <c r="O19" s="5"/>
      <c r="P19" s="5"/>
      <c r="Q19" s="5"/>
    </row>
    <row r="20" spans="1:29" hidden="1" x14ac:dyDescent="0.25">
      <c r="A20" s="3" t="s">
        <v>16</v>
      </c>
      <c r="C20" s="8" t="s">
        <v>138</v>
      </c>
      <c r="D20" s="5" t="str">
        <f>$D$3+1-($D$4*3)&amp;".."&amp;$D$3-(2*$D$4)</f>
        <v>43722..43751</v>
      </c>
      <c r="E20" s="5"/>
      <c r="F20" s="5"/>
      <c r="G20" s="5"/>
      <c r="H20" s="5"/>
      <c r="I20" s="5"/>
      <c r="J20" s="5"/>
      <c r="K20" s="5"/>
      <c r="L20" s="5"/>
      <c r="M20" s="5"/>
      <c r="N20" s="5"/>
      <c r="O20" s="5"/>
      <c r="P20" s="5"/>
      <c r="Q20" s="5" t="str">
        <f>TEXT($D$3+1-($D$4*3),$D$5)&amp;".."&amp;TEXT($D$3-(2*$D$4),$D$5)</f>
        <v>09/14/2019..10/13/2019</v>
      </c>
    </row>
    <row r="21" spans="1:29" hidden="1" x14ac:dyDescent="0.25">
      <c r="A21" s="3" t="s">
        <v>16</v>
      </c>
      <c r="C21" s="7" t="s">
        <v>29</v>
      </c>
      <c r="D21" s="5"/>
      <c r="E21" s="5"/>
      <c r="F21" s="5"/>
      <c r="G21" s="5"/>
      <c r="H21" s="5"/>
      <c r="I21" s="5"/>
      <c r="J21" s="5"/>
      <c r="K21" s="5"/>
      <c r="L21" s="5"/>
      <c r="M21" s="5"/>
      <c r="N21" s="5"/>
      <c r="O21" s="5"/>
      <c r="P21" s="5"/>
      <c r="Q21" s="5"/>
    </row>
    <row r="22" spans="1:29" hidden="1" x14ac:dyDescent="0.25">
      <c r="A22" s="3" t="s">
        <v>16</v>
      </c>
      <c r="C22" s="6" t="s">
        <v>19</v>
      </c>
      <c r="D22" s="5" t="str">
        <f>".."&amp;$D$3+1-($D$4*3)-1</f>
        <v>..43721</v>
      </c>
      <c r="E22" s="5"/>
      <c r="F22" s="5"/>
      <c r="G22" s="5"/>
      <c r="H22" s="5"/>
      <c r="I22" s="5"/>
      <c r="J22" s="5"/>
      <c r="K22" s="5"/>
      <c r="L22" s="5"/>
      <c r="M22" s="5"/>
      <c r="N22" s="5"/>
      <c r="O22" s="5"/>
      <c r="P22" s="5"/>
      <c r="Q22" s="5" t="str">
        <f>".."&amp;TEXT($D$3+1-($D$4*3)-1,$D$5)</f>
        <v>..09/13/2019</v>
      </c>
    </row>
    <row r="24" spans="1:29" hidden="1" x14ac:dyDescent="0.25">
      <c r="A24" s="3" t="s">
        <v>16</v>
      </c>
      <c r="D24" s="4" t="s">
        <v>18</v>
      </c>
      <c r="E24" s="4"/>
      <c r="F24" s="4"/>
      <c r="G24" s="4"/>
      <c r="H24" s="4"/>
      <c r="I24" s="4"/>
      <c r="J24" s="4"/>
      <c r="K24" s="4"/>
      <c r="L24" s="4"/>
      <c r="M24" s="4"/>
      <c r="N24" s="4"/>
      <c r="O24" s="4"/>
      <c r="P24" s="4"/>
      <c r="Q24" s="3" t="str">
        <f>"∞||""380 Detailed Vendor Ledg. Entry"",""9 Vendor No."",""=1 No."",""4 Posting Date"",""..12/12/2019"""</f>
        <v>∞||"380 Detailed Vendor Ledg. Entry","9 Vendor No.","=1 No.","4 Posting Date","..12/12/2019"</v>
      </c>
    </row>
    <row r="25" spans="1:29" hidden="1" x14ac:dyDescent="0.25">
      <c r="A25" s="3" t="s">
        <v>16</v>
      </c>
      <c r="D25" s="4" t="s">
        <v>17</v>
      </c>
      <c r="E25" s="4"/>
      <c r="F25" s="4"/>
      <c r="G25" s="4"/>
      <c r="H25" s="4"/>
      <c r="I25" s="4"/>
      <c r="J25" s="4"/>
      <c r="K25" s="4"/>
      <c r="L25" s="4"/>
      <c r="M25" s="4"/>
      <c r="N25" s="4"/>
      <c r="O25" s="4"/>
      <c r="P25" s="4"/>
      <c r="Q25" s="3" t="s">
        <v>0</v>
      </c>
      <c r="R25" s="3" t="s">
        <v>12</v>
      </c>
      <c r="S25" s="3" t="s">
        <v>7</v>
      </c>
      <c r="T25" s="3" t="s">
        <v>8</v>
      </c>
      <c r="U25" s="3" t="s">
        <v>11</v>
      </c>
      <c r="V25" s="3" t="s">
        <v>4</v>
      </c>
      <c r="W25" s="3" t="s">
        <v>5</v>
      </c>
      <c r="X25" s="3" t="s">
        <v>6</v>
      </c>
      <c r="Y25" s="3" t="s">
        <v>137</v>
      </c>
      <c r="Z25" t="s">
        <v>139</v>
      </c>
      <c r="AA25" t="s">
        <v>27</v>
      </c>
      <c r="AB25" t="s">
        <v>28</v>
      </c>
      <c r="AC25" t="s">
        <v>29</v>
      </c>
    </row>
    <row r="26" spans="1:29" hidden="1" x14ac:dyDescent="0.25">
      <c r="A26" s="3" t="s">
        <v>16</v>
      </c>
      <c r="D26" s="4" t="s">
        <v>15</v>
      </c>
      <c r="E26" s="4"/>
      <c r="F26" s="4"/>
      <c r="G26" s="4"/>
      <c r="H26" s="4"/>
      <c r="I26" s="4"/>
      <c r="J26" s="4"/>
      <c r="K26" s="4"/>
      <c r="L26" s="4"/>
      <c r="M26" s="4"/>
      <c r="N26" s="4"/>
      <c r="O26" s="4"/>
      <c r="P26" s="4"/>
      <c r="Q26" s="3" t="s">
        <v>140</v>
      </c>
      <c r="R26" s="3" t="s">
        <v>141</v>
      </c>
      <c r="S26" s="3" t="s">
        <v>142</v>
      </c>
      <c r="T26" s="3" t="s">
        <v>143</v>
      </c>
      <c r="U26" s="3" t="s">
        <v>144</v>
      </c>
      <c r="V26" s="3" t="s">
        <v>145</v>
      </c>
      <c r="W26" s="3" t="s">
        <v>146</v>
      </c>
      <c r="X26" s="3" t="str">
        <f>"LinkSum([380 Detailed Vendor Ledg. Entry],[8 Amount (LCY)])"</f>
        <v>LinkSum([380 Detailed Vendor Ledg. Entry],[8 Amount (LCY)])</v>
      </c>
      <c r="Y26" s="3" t="str">
        <f>"LinkSum([380 Detailed Vendor Ledg. Entry],[8 Amount (LCY)],[20 Initial Entry Due Date],[43812..])"</f>
        <v>LinkSum([380 Detailed Vendor Ledg. Entry],[8 Amount (LCY)],[20 Initial Entry Due Date],[43812..])</v>
      </c>
      <c r="Z26" s="3" t="str">
        <f>"LinkSum([380 Detailed Vendor Ledg. Entry],[8 Amount (LCY)],[20 Initial Entry Due Date],[43782..12/12/2019])"</f>
        <v>LinkSum([380 Detailed Vendor Ledg. Entry],[8 Amount (LCY)],[20 Initial Entry Due Date],[43782..12/12/2019])</v>
      </c>
      <c r="AA26" s="3" t="str">
        <f>"LinkSum([380 Detailed Vendor Ledg. Entry],[8 Amount (LCY)],[20 Initial Entry Due Date],[43752..43781])"</f>
        <v>LinkSum([380 Detailed Vendor Ledg. Entry],[8 Amount (LCY)],[20 Initial Entry Due Date],[43752..43781])</v>
      </c>
      <c r="AB26" s="3" t="str">
        <f>"LinkSum([380 Detailed Vendor Ledg. Entry],[8 Amount (LCY)],[20 Initial Entry Due Date],[43722..43751])"</f>
        <v>LinkSum([380 Detailed Vendor Ledg. Entry],[8 Amount (LCY)],[20 Initial Entry Due Date],[43722..43751])</v>
      </c>
      <c r="AC26" s="3" t="str">
        <f>"LinkSum([380 Detailed Vendor Ledg. Entry],[8 Amount (LCY)],[Initial Entry Due Date],[..43721])"</f>
        <v>LinkSum([380 Detailed Vendor Ledg. Entry],[8 Amount (LCY)],[Initial Entry Due Date],[..43721])</v>
      </c>
    </row>
    <row r="27" spans="1:29" x14ac:dyDescent="0.25">
      <c r="D27" t="s">
        <v>0</v>
      </c>
      <c r="E27" t="s">
        <v>12</v>
      </c>
      <c r="F27" t="s">
        <v>7</v>
      </c>
      <c r="G27" t="s">
        <v>8</v>
      </c>
      <c r="H27" t="s">
        <v>11</v>
      </c>
      <c r="I27" t="s">
        <v>4</v>
      </c>
      <c r="J27" t="s">
        <v>5</v>
      </c>
      <c r="K27" t="s">
        <v>6</v>
      </c>
      <c r="L27" t="s">
        <v>137</v>
      </c>
      <c r="M27" t="s">
        <v>139</v>
      </c>
      <c r="N27" t="s">
        <v>27</v>
      </c>
      <c r="O27" t="s">
        <v>28</v>
      </c>
      <c r="P27" t="s">
        <v>29</v>
      </c>
    </row>
    <row r="28" spans="1:29" x14ac:dyDescent="0.25">
      <c r="A28" t="s">
        <v>30</v>
      </c>
      <c r="D28" s="20" t="s">
        <v>59</v>
      </c>
      <c r="E28" s="20" t="s">
        <v>60</v>
      </c>
      <c r="F28" s="20" t="s">
        <v>61</v>
      </c>
      <c r="G28" s="20" t="s">
        <v>62</v>
      </c>
      <c r="H28" s="20" t="s">
        <v>63</v>
      </c>
      <c r="I28" s="20" t="s">
        <v>53</v>
      </c>
      <c r="J28" s="20" t="s">
        <v>53</v>
      </c>
      <c r="K28">
        <v>-20440757.66</v>
      </c>
      <c r="L28">
        <v>-4720607.09</v>
      </c>
      <c r="M28">
        <v>-429821.63</v>
      </c>
      <c r="N28">
        <v>-350252.49</v>
      </c>
      <c r="O28">
        <v>0</v>
      </c>
      <c r="P28">
        <v>-14940076.449999999</v>
      </c>
    </row>
    <row r="29" spans="1:29" x14ac:dyDescent="0.25">
      <c r="A29" t="s">
        <v>30</v>
      </c>
      <c r="D29" s="20" t="s">
        <v>161</v>
      </c>
      <c r="E29" s="20" t="s">
        <v>162</v>
      </c>
      <c r="F29" s="20" t="s">
        <v>163</v>
      </c>
      <c r="G29" s="20" t="s">
        <v>164</v>
      </c>
      <c r="H29" s="20" t="s">
        <v>63</v>
      </c>
      <c r="I29" s="20" t="s">
        <v>53</v>
      </c>
      <c r="J29" s="20" t="s">
        <v>53</v>
      </c>
      <c r="K29">
        <v>-4613.84</v>
      </c>
      <c r="L29">
        <v>-837.9</v>
      </c>
      <c r="M29">
        <v>-88.2</v>
      </c>
      <c r="N29">
        <v>0</v>
      </c>
      <c r="O29">
        <v>0</v>
      </c>
      <c r="P29">
        <v>-3687.7400000000002</v>
      </c>
    </row>
    <row r="30" spans="1:29" x14ac:dyDescent="0.25">
      <c r="A30" t="s">
        <v>30</v>
      </c>
      <c r="D30" s="20" t="s">
        <v>64</v>
      </c>
      <c r="E30" s="20" t="s">
        <v>65</v>
      </c>
      <c r="F30" s="20" t="s">
        <v>33</v>
      </c>
      <c r="G30" s="20" t="s">
        <v>66</v>
      </c>
      <c r="H30" s="20" t="s">
        <v>63</v>
      </c>
      <c r="I30" s="20" t="s">
        <v>53</v>
      </c>
      <c r="J30" s="20" t="s">
        <v>53</v>
      </c>
      <c r="K30">
        <v>-8127216.1399999997</v>
      </c>
      <c r="L30">
        <v>-1994819.4</v>
      </c>
      <c r="M30">
        <v>-143220.63</v>
      </c>
      <c r="N30">
        <v>-168820.19</v>
      </c>
      <c r="O30">
        <v>0</v>
      </c>
      <c r="P30">
        <v>-5820355.9199999999</v>
      </c>
    </row>
    <row r="31" spans="1:29" x14ac:dyDescent="0.25">
      <c r="A31" t="s">
        <v>30</v>
      </c>
      <c r="D31" s="20" t="s">
        <v>67</v>
      </c>
      <c r="E31" s="20" t="s">
        <v>68</v>
      </c>
      <c r="F31" s="20" t="s">
        <v>69</v>
      </c>
      <c r="G31" s="20" t="s">
        <v>70</v>
      </c>
      <c r="H31" s="20" t="s">
        <v>63</v>
      </c>
      <c r="I31" s="20" t="s">
        <v>53</v>
      </c>
      <c r="J31" s="20" t="s">
        <v>53</v>
      </c>
      <c r="K31">
        <v>-1039589.1</v>
      </c>
      <c r="L31">
        <v>-229530.23</v>
      </c>
      <c r="M31">
        <v>-13312.62</v>
      </c>
      <c r="N31">
        <v>-20297.91</v>
      </c>
      <c r="O31">
        <v>-20490.43</v>
      </c>
      <c r="P31">
        <v>-755957.90999999992</v>
      </c>
    </row>
    <row r="32" spans="1:29" x14ac:dyDescent="0.25">
      <c r="A32" t="s">
        <v>30</v>
      </c>
      <c r="D32" s="20" t="s">
        <v>71</v>
      </c>
      <c r="E32" s="20" t="s">
        <v>72</v>
      </c>
      <c r="F32" s="20" t="s">
        <v>73</v>
      </c>
      <c r="G32" s="20" t="s">
        <v>74</v>
      </c>
      <c r="H32" s="20" t="s">
        <v>63</v>
      </c>
      <c r="I32" s="20" t="s">
        <v>53</v>
      </c>
      <c r="J32" s="20" t="s">
        <v>53</v>
      </c>
      <c r="K32">
        <v>-3812980.2899999996</v>
      </c>
      <c r="L32">
        <v>-966040.66</v>
      </c>
      <c r="M32">
        <v>-81073.17</v>
      </c>
      <c r="N32">
        <v>-86599.989999999991</v>
      </c>
      <c r="O32">
        <v>-76224.78</v>
      </c>
      <c r="P32">
        <v>-2603041.69</v>
      </c>
    </row>
    <row r="33" spans="1:16" x14ac:dyDescent="0.25">
      <c r="A33" t="s">
        <v>30</v>
      </c>
      <c r="D33" s="20" t="s">
        <v>75</v>
      </c>
      <c r="E33" s="20" t="s">
        <v>76</v>
      </c>
      <c r="F33" s="20" t="s">
        <v>58</v>
      </c>
      <c r="G33" s="20" t="s">
        <v>77</v>
      </c>
      <c r="H33" s="20" t="s">
        <v>63</v>
      </c>
      <c r="I33" s="20" t="s">
        <v>53</v>
      </c>
      <c r="J33" s="20" t="s">
        <v>53</v>
      </c>
      <c r="K33">
        <v>-12690991.43</v>
      </c>
      <c r="L33">
        <v>-3225059.9699999997</v>
      </c>
      <c r="M33">
        <v>-310073.96000000002</v>
      </c>
      <c r="N33">
        <v>-191410.16999999998</v>
      </c>
      <c r="O33">
        <v>0</v>
      </c>
      <c r="P33">
        <v>-8964447.3300000001</v>
      </c>
    </row>
    <row r="34" spans="1:16" x14ac:dyDescent="0.25">
      <c r="A34" t="s">
        <v>30</v>
      </c>
      <c r="D34" s="20" t="s">
        <v>78</v>
      </c>
      <c r="E34" s="20" t="s">
        <v>79</v>
      </c>
      <c r="F34" s="20" t="s">
        <v>80</v>
      </c>
      <c r="G34" s="20" t="s">
        <v>81</v>
      </c>
      <c r="H34" s="20" t="s">
        <v>82</v>
      </c>
      <c r="I34" s="20" t="s">
        <v>53</v>
      </c>
      <c r="J34" s="20" t="s">
        <v>53</v>
      </c>
      <c r="K34">
        <v>-3721636.9499999997</v>
      </c>
      <c r="L34">
        <v>-973102.45</v>
      </c>
      <c r="M34">
        <v>-44539.42</v>
      </c>
      <c r="N34">
        <v>-47411.259999999995</v>
      </c>
      <c r="O34">
        <v>0</v>
      </c>
      <c r="P34">
        <v>-2656583.8200000003</v>
      </c>
    </row>
    <row r="35" spans="1:16" x14ac:dyDescent="0.25">
      <c r="A35" t="s">
        <v>30</v>
      </c>
      <c r="D35" s="20" t="s">
        <v>83</v>
      </c>
      <c r="E35" s="20" t="s">
        <v>84</v>
      </c>
      <c r="F35" s="20" t="s">
        <v>85</v>
      </c>
      <c r="G35" s="20" t="s">
        <v>86</v>
      </c>
      <c r="H35" s="20" t="s">
        <v>34</v>
      </c>
      <c r="I35" s="20" t="s">
        <v>53</v>
      </c>
      <c r="J35" s="20" t="s">
        <v>53</v>
      </c>
      <c r="K35">
        <v>-1467764.34</v>
      </c>
      <c r="L35">
        <v>-340371.41000000003</v>
      </c>
      <c r="M35">
        <v>-51112.500000000007</v>
      </c>
      <c r="N35">
        <v>-42431.340000000004</v>
      </c>
      <c r="O35">
        <v>0</v>
      </c>
      <c r="P35">
        <v>-1033849.0900000001</v>
      </c>
    </row>
    <row r="36" spans="1:16" x14ac:dyDescent="0.25">
      <c r="A36" t="s">
        <v>30</v>
      </c>
      <c r="D36" s="20" t="s">
        <v>87</v>
      </c>
      <c r="E36" s="20" t="s">
        <v>88</v>
      </c>
      <c r="F36" s="20" t="s">
        <v>89</v>
      </c>
      <c r="G36" s="20" t="s">
        <v>90</v>
      </c>
      <c r="H36" s="20" t="s">
        <v>34</v>
      </c>
      <c r="I36" s="20" t="s">
        <v>53</v>
      </c>
      <c r="J36" s="20" t="s">
        <v>53</v>
      </c>
      <c r="K36">
        <v>-216608.12</v>
      </c>
      <c r="L36">
        <v>-56955.77</v>
      </c>
      <c r="M36">
        <v>-624.63</v>
      </c>
      <c r="N36">
        <v>-4622.93</v>
      </c>
      <c r="O36">
        <v>0</v>
      </c>
      <c r="P36">
        <v>-154404.79</v>
      </c>
    </row>
    <row r="37" spans="1:16" x14ac:dyDescent="0.25">
      <c r="A37" t="s">
        <v>30</v>
      </c>
      <c r="D37" s="20" t="s">
        <v>91</v>
      </c>
      <c r="E37" s="20" t="s">
        <v>92</v>
      </c>
      <c r="F37" s="20" t="s">
        <v>93</v>
      </c>
      <c r="G37" s="20" t="s">
        <v>94</v>
      </c>
      <c r="H37" s="20" t="s">
        <v>82</v>
      </c>
      <c r="I37" s="20" t="s">
        <v>53</v>
      </c>
      <c r="J37" s="20" t="s">
        <v>53</v>
      </c>
      <c r="K37">
        <v>-9644244.370000001</v>
      </c>
      <c r="L37">
        <v>-2365072.0300000003</v>
      </c>
      <c r="M37">
        <v>-154692.06</v>
      </c>
      <c r="N37">
        <v>-148436.4</v>
      </c>
      <c r="O37">
        <v>0</v>
      </c>
      <c r="P37">
        <v>-6976043.8799999999</v>
      </c>
    </row>
    <row r="38" spans="1:16" x14ac:dyDescent="0.25">
      <c r="A38" t="s">
        <v>30</v>
      </c>
      <c r="D38" s="20" t="s">
        <v>95</v>
      </c>
      <c r="E38" s="20" t="s">
        <v>96</v>
      </c>
      <c r="F38" s="20" t="s">
        <v>97</v>
      </c>
      <c r="G38" s="20" t="s">
        <v>98</v>
      </c>
      <c r="H38" s="20" t="s">
        <v>34</v>
      </c>
      <c r="I38" s="20" t="s">
        <v>53</v>
      </c>
      <c r="J38" s="20" t="s">
        <v>53</v>
      </c>
      <c r="K38">
        <v>-1434108.75</v>
      </c>
      <c r="L38">
        <v>-239855.75</v>
      </c>
      <c r="M38">
        <v>-52411.289999999994</v>
      </c>
      <c r="N38">
        <v>-47462.42</v>
      </c>
      <c r="O38">
        <v>0</v>
      </c>
      <c r="P38">
        <v>-1094379.29</v>
      </c>
    </row>
    <row r="39" spans="1:16" x14ac:dyDescent="0.25">
      <c r="A39" t="s">
        <v>30</v>
      </c>
      <c r="D39" s="20" t="s">
        <v>99</v>
      </c>
      <c r="E39" s="20" t="s">
        <v>100</v>
      </c>
      <c r="F39" s="20" t="s">
        <v>101</v>
      </c>
      <c r="G39" s="20" t="s">
        <v>102</v>
      </c>
      <c r="H39" s="20" t="s">
        <v>63</v>
      </c>
      <c r="I39" s="20" t="s">
        <v>53</v>
      </c>
      <c r="J39" s="20" t="s">
        <v>53</v>
      </c>
      <c r="K39">
        <v>-867212.98</v>
      </c>
      <c r="L39">
        <v>-195457.25</v>
      </c>
      <c r="M39">
        <v>-15689.029999999999</v>
      </c>
      <c r="N39">
        <v>-16558.93</v>
      </c>
      <c r="O39">
        <v>-16442.93</v>
      </c>
      <c r="P39">
        <v>-623064.84</v>
      </c>
    </row>
    <row r="40" spans="1:16" x14ac:dyDescent="0.25">
      <c r="A40" t="s">
        <v>30</v>
      </c>
      <c r="D40" s="20" t="s">
        <v>103</v>
      </c>
      <c r="E40" s="20" t="s">
        <v>104</v>
      </c>
      <c r="F40" s="20" t="s">
        <v>53</v>
      </c>
      <c r="G40" s="20" t="s">
        <v>105</v>
      </c>
      <c r="H40" s="20" t="s">
        <v>63</v>
      </c>
      <c r="I40" s="20" t="s">
        <v>53</v>
      </c>
      <c r="J40" s="20" t="s">
        <v>53</v>
      </c>
      <c r="K40">
        <v>-421267.86</v>
      </c>
      <c r="L40">
        <v>-78095.56</v>
      </c>
      <c r="M40">
        <v>-7853.06</v>
      </c>
      <c r="N40">
        <v>-15091.81</v>
      </c>
      <c r="O40">
        <v>-19700.399999999998</v>
      </c>
      <c r="P40">
        <v>-300527.03000000003</v>
      </c>
    </row>
    <row r="41" spans="1:16" x14ac:dyDescent="0.25">
      <c r="A41" t="s">
        <v>30</v>
      </c>
      <c r="D41" s="20" t="s">
        <v>106</v>
      </c>
      <c r="E41" s="20" t="s">
        <v>107</v>
      </c>
      <c r="F41" s="20" t="s">
        <v>53</v>
      </c>
      <c r="G41" s="20" t="s">
        <v>105</v>
      </c>
      <c r="H41" s="20" t="s">
        <v>63</v>
      </c>
      <c r="I41" s="20" t="s">
        <v>53</v>
      </c>
      <c r="J41" s="20" t="s">
        <v>53</v>
      </c>
      <c r="K41">
        <v>-2461423.37</v>
      </c>
      <c r="L41">
        <v>-622022.64</v>
      </c>
      <c r="M41">
        <v>-41676.800000000003</v>
      </c>
      <c r="N41">
        <v>-52338.189999999995</v>
      </c>
      <c r="O41">
        <v>-51225.53</v>
      </c>
      <c r="P41">
        <v>-1694160.2100000002</v>
      </c>
    </row>
    <row r="42" spans="1:16" x14ac:dyDescent="0.25">
      <c r="A42" t="s">
        <v>30</v>
      </c>
      <c r="D42" s="20" t="s">
        <v>108</v>
      </c>
      <c r="E42" s="20" t="s">
        <v>109</v>
      </c>
      <c r="F42" s="20" t="s">
        <v>53</v>
      </c>
      <c r="G42" s="20" t="s">
        <v>110</v>
      </c>
      <c r="H42" s="20" t="s">
        <v>63</v>
      </c>
      <c r="I42" s="20" t="s">
        <v>53</v>
      </c>
      <c r="J42" s="20" t="s">
        <v>53</v>
      </c>
      <c r="K42">
        <v>-157765.92000000001</v>
      </c>
      <c r="L42">
        <v>-27255.89</v>
      </c>
      <c r="M42">
        <v>-2022.53</v>
      </c>
      <c r="N42">
        <v>-2112.5300000000002</v>
      </c>
      <c r="O42">
        <v>-1919.53</v>
      </c>
      <c r="P42">
        <v>-124455.43999999999</v>
      </c>
    </row>
    <row r="43" spans="1:16" x14ac:dyDescent="0.25">
      <c r="A43" t="s">
        <v>30</v>
      </c>
      <c r="D43" s="20" t="s">
        <v>111</v>
      </c>
      <c r="E43" s="20" t="s">
        <v>112</v>
      </c>
      <c r="F43" s="20" t="s">
        <v>53</v>
      </c>
      <c r="G43" s="20" t="s">
        <v>113</v>
      </c>
      <c r="H43" s="20" t="s">
        <v>63</v>
      </c>
      <c r="I43" s="20" t="s">
        <v>53</v>
      </c>
      <c r="J43" s="20" t="s">
        <v>53</v>
      </c>
      <c r="K43">
        <v>-63639.399999999994</v>
      </c>
      <c r="L43">
        <v>-10857.730000000001</v>
      </c>
      <c r="M43">
        <v>0</v>
      </c>
      <c r="N43">
        <v>-815.20999999999992</v>
      </c>
      <c r="O43">
        <v>-1543.42</v>
      </c>
      <c r="P43">
        <v>-50423.040000000001</v>
      </c>
    </row>
    <row r="44" spans="1:16" x14ac:dyDescent="0.25">
      <c r="A44" t="s">
        <v>30</v>
      </c>
      <c r="D44" s="20" t="s">
        <v>114</v>
      </c>
      <c r="E44" s="20" t="s">
        <v>115</v>
      </c>
      <c r="F44" s="20" t="s">
        <v>53</v>
      </c>
      <c r="G44" s="20" t="s">
        <v>116</v>
      </c>
      <c r="H44" s="20" t="s">
        <v>63</v>
      </c>
      <c r="I44" s="20" t="s">
        <v>53</v>
      </c>
      <c r="J44" s="20" t="s">
        <v>53</v>
      </c>
      <c r="K44">
        <v>-159208.91999999998</v>
      </c>
      <c r="L44">
        <v>-27065.890000000003</v>
      </c>
      <c r="M44">
        <v>-1971.53</v>
      </c>
      <c r="N44">
        <v>-2027.5300000000002</v>
      </c>
      <c r="O44">
        <v>0</v>
      </c>
      <c r="P44">
        <v>-128143.97</v>
      </c>
    </row>
    <row r="45" spans="1:16" x14ac:dyDescent="0.25">
      <c r="A45" t="s">
        <v>30</v>
      </c>
      <c r="D45" s="20" t="s">
        <v>117</v>
      </c>
      <c r="E45" s="20" t="s">
        <v>118</v>
      </c>
      <c r="F45" s="20" t="s">
        <v>53</v>
      </c>
      <c r="G45" s="20" t="s">
        <v>119</v>
      </c>
      <c r="H45" s="20" t="s">
        <v>63</v>
      </c>
      <c r="I45" s="20" t="s">
        <v>53</v>
      </c>
      <c r="J45" s="20" t="s">
        <v>53</v>
      </c>
      <c r="K45">
        <v>-161654.45000000001</v>
      </c>
      <c r="L45">
        <v>-27698.89</v>
      </c>
      <c r="M45">
        <v>-4376.0599999999995</v>
      </c>
      <c r="N45">
        <v>0</v>
      </c>
      <c r="O45">
        <v>-2003.53</v>
      </c>
      <c r="P45">
        <v>-127575.96999999999</v>
      </c>
    </row>
    <row r="46" spans="1:16" x14ac:dyDescent="0.25">
      <c r="A46" t="s">
        <v>30</v>
      </c>
      <c r="D46" s="20" t="s">
        <v>120</v>
      </c>
      <c r="E46" s="20" t="s">
        <v>121</v>
      </c>
      <c r="F46" s="20" t="s">
        <v>53</v>
      </c>
      <c r="G46" s="20" t="s">
        <v>122</v>
      </c>
      <c r="H46" s="20" t="s">
        <v>63</v>
      </c>
      <c r="I46" s="20" t="s">
        <v>53</v>
      </c>
      <c r="J46" s="20" t="s">
        <v>53</v>
      </c>
      <c r="K46">
        <v>-158424.92000000001</v>
      </c>
      <c r="L46">
        <v>-26162.89</v>
      </c>
      <c r="M46">
        <v>-2255.5300000000002</v>
      </c>
      <c r="N46">
        <v>0</v>
      </c>
      <c r="O46">
        <v>-4292.0599999999995</v>
      </c>
      <c r="P46">
        <v>-125714.44</v>
      </c>
    </row>
    <row r="47" spans="1:16" x14ac:dyDescent="0.25">
      <c r="A47" t="s">
        <v>30</v>
      </c>
      <c r="D47" s="20" t="s">
        <v>123</v>
      </c>
      <c r="E47" s="20" t="s">
        <v>124</v>
      </c>
      <c r="F47" s="20" t="s">
        <v>53</v>
      </c>
      <c r="G47" s="20" t="s">
        <v>122</v>
      </c>
      <c r="H47" s="20" t="s">
        <v>63</v>
      </c>
      <c r="I47" s="20" t="s">
        <v>53</v>
      </c>
      <c r="J47" s="20" t="s">
        <v>53</v>
      </c>
      <c r="K47">
        <v>-6365.28</v>
      </c>
      <c r="L47">
        <v>-1089.06</v>
      </c>
      <c r="M47">
        <v>0</v>
      </c>
      <c r="N47">
        <v>-168.24</v>
      </c>
      <c r="O47">
        <v>-86.62</v>
      </c>
      <c r="P47">
        <v>-5021.3600000000006</v>
      </c>
    </row>
    <row r="48" spans="1:16" x14ac:dyDescent="0.25">
      <c r="A48" t="s">
        <v>30</v>
      </c>
      <c r="D48" s="20" t="s">
        <v>125</v>
      </c>
      <c r="E48" s="20" t="s">
        <v>126</v>
      </c>
      <c r="F48" s="20" t="s">
        <v>53</v>
      </c>
      <c r="G48" s="20" t="s">
        <v>127</v>
      </c>
      <c r="H48" s="20" t="s">
        <v>63</v>
      </c>
      <c r="I48" s="20" t="s">
        <v>53</v>
      </c>
      <c r="J48" s="20" t="s">
        <v>53</v>
      </c>
      <c r="K48">
        <v>-190867.91999999998</v>
      </c>
      <c r="L48">
        <v>-32475.32</v>
      </c>
      <c r="M48">
        <v>-2517.6400000000003</v>
      </c>
      <c r="N48">
        <v>0</v>
      </c>
      <c r="O48">
        <v>-2384.64</v>
      </c>
      <c r="P48">
        <v>-153490.32</v>
      </c>
    </row>
    <row r="49" spans="1:16" x14ac:dyDescent="0.25">
      <c r="A49" t="s">
        <v>30</v>
      </c>
      <c r="D49" t="s">
        <v>35</v>
      </c>
      <c r="K49">
        <f>SUBTOTAL(109,Vendor[Balance Due])</f>
        <v>-67248342.010000005</v>
      </c>
      <c r="L49">
        <f>SUBTOTAL(109,Vendor[Current])</f>
        <v>-16160433.780000005</v>
      </c>
      <c r="M49">
        <f>SUBTOTAL(109,Vendor[0-30])</f>
        <v>-1359332.2900000003</v>
      </c>
      <c r="N49">
        <f>SUBTOTAL(109,Vendor[31-60])</f>
        <v>-1196857.5399999998</v>
      </c>
      <c r="O49">
        <f>SUBTOTAL(109,Vendor[61-90])</f>
        <v>-196313.87</v>
      </c>
      <c r="P49">
        <f>SUBTOTAL(109,Vendor[91+])</f>
        <v>-48335404.530000001</v>
      </c>
    </row>
  </sheetData>
  <pageMargins left="0.7" right="0.7" top="0.75" bottom="0.75" header="0.3" footer="0.3"/>
  <pageSetup scale="44" fitToHeight="0" orientation="landscape"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7"/>
  <sheetViews>
    <sheetView workbookViewId="0"/>
  </sheetViews>
  <sheetFormatPr defaultRowHeight="15" x14ac:dyDescent="0.25"/>
  <sheetData>
    <row r="1" spans="1:5" x14ac:dyDescent="0.25">
      <c r="A1" s="15" t="s">
        <v>159</v>
      </c>
      <c r="C1" s="15" t="s">
        <v>1</v>
      </c>
      <c r="D1" s="15" t="s">
        <v>2</v>
      </c>
      <c r="E1" s="15" t="s">
        <v>129</v>
      </c>
    </row>
    <row r="3" spans="1:5" x14ac:dyDescent="0.25">
      <c r="A3" s="15" t="s">
        <v>3</v>
      </c>
      <c r="C3" s="15" t="s">
        <v>52</v>
      </c>
      <c r="D3" s="15" t="s">
        <v>160</v>
      </c>
      <c r="E3" s="15" t="s">
        <v>130</v>
      </c>
    </row>
    <row r="4" spans="1:5" x14ac:dyDescent="0.25">
      <c r="A4" s="15" t="s">
        <v>16</v>
      </c>
      <c r="C4" s="15" t="s">
        <v>22</v>
      </c>
      <c r="D4" s="15" t="s">
        <v>26</v>
      </c>
    </row>
    <row r="5" spans="1:5" x14ac:dyDescent="0.25">
      <c r="A5" s="15" t="s">
        <v>16</v>
      </c>
      <c r="C5" s="15" t="s">
        <v>37</v>
      </c>
      <c r="D5" s="15" t="s">
        <v>38</v>
      </c>
      <c r="E5" s="15" t="s">
        <v>131</v>
      </c>
    </row>
    <row r="7" spans="1:5" x14ac:dyDescent="0.25">
      <c r="A7" s="15" t="s">
        <v>16</v>
      </c>
      <c r="C7" s="15" t="s">
        <v>21</v>
      </c>
      <c r="D7" s="15" t="s">
        <v>20</v>
      </c>
    </row>
    <row r="8" spans="1:5" x14ac:dyDescent="0.25">
      <c r="A8" s="15" t="s">
        <v>16</v>
      </c>
      <c r="C8" s="15" t="s">
        <v>132</v>
      </c>
    </row>
    <row r="9" spans="1:5" x14ac:dyDescent="0.25">
      <c r="A9" s="15" t="s">
        <v>16</v>
      </c>
      <c r="C9" s="15" t="s">
        <v>133</v>
      </c>
      <c r="D9" s="15" t="s">
        <v>45</v>
      </c>
    </row>
    <row r="10" spans="1:5" x14ac:dyDescent="0.25">
      <c r="A10" s="15" t="s">
        <v>16</v>
      </c>
      <c r="C10" s="15" t="s">
        <v>134</v>
      </c>
      <c r="D10" s="15" t="s">
        <v>46</v>
      </c>
    </row>
    <row r="11" spans="1:5" x14ac:dyDescent="0.25">
      <c r="A11" s="15" t="s">
        <v>16</v>
      </c>
      <c r="C11" s="15" t="s">
        <v>135</v>
      </c>
    </row>
    <row r="12" spans="1:5" x14ac:dyDescent="0.25">
      <c r="A12" s="15" t="s">
        <v>16</v>
      </c>
      <c r="C12" s="15" t="s">
        <v>136</v>
      </c>
      <c r="D12" s="15" t="s">
        <v>46</v>
      </c>
      <c r="E12" s="15" t="s">
        <v>44</v>
      </c>
    </row>
    <row r="13" spans="1:5" x14ac:dyDescent="0.25">
      <c r="A13" s="15" t="s">
        <v>16</v>
      </c>
      <c r="C13" s="15" t="s">
        <v>137</v>
      </c>
    </row>
    <row r="14" spans="1:5" x14ac:dyDescent="0.25">
      <c r="A14" s="15" t="s">
        <v>16</v>
      </c>
      <c r="C14" s="15" t="s">
        <v>138</v>
      </c>
      <c r="D14" s="15" t="s">
        <v>47</v>
      </c>
      <c r="E14" s="15" t="s">
        <v>39</v>
      </c>
    </row>
    <row r="15" spans="1:5" x14ac:dyDescent="0.25">
      <c r="A15" s="15" t="s">
        <v>16</v>
      </c>
      <c r="C15" s="15" t="s">
        <v>139</v>
      </c>
    </row>
    <row r="16" spans="1:5" x14ac:dyDescent="0.25">
      <c r="A16" s="15" t="s">
        <v>16</v>
      </c>
      <c r="C16" s="15" t="s">
        <v>138</v>
      </c>
      <c r="D16" s="15" t="s">
        <v>48</v>
      </c>
      <c r="E16" s="15" t="s">
        <v>40</v>
      </c>
    </row>
    <row r="17" spans="1:17" x14ac:dyDescent="0.25">
      <c r="A17" s="15" t="s">
        <v>16</v>
      </c>
      <c r="C17" s="15" t="s">
        <v>27</v>
      </c>
    </row>
    <row r="18" spans="1:17" x14ac:dyDescent="0.25">
      <c r="A18" s="15" t="s">
        <v>16</v>
      </c>
      <c r="C18" s="15" t="s">
        <v>138</v>
      </c>
      <c r="D18" s="15" t="s">
        <v>49</v>
      </c>
      <c r="E18" s="15" t="s">
        <v>41</v>
      </c>
    </row>
    <row r="19" spans="1:17" x14ac:dyDescent="0.25">
      <c r="A19" s="15" t="s">
        <v>16</v>
      </c>
      <c r="C19" s="15" t="s">
        <v>28</v>
      </c>
    </row>
    <row r="20" spans="1:17" x14ac:dyDescent="0.25">
      <c r="A20" s="15" t="s">
        <v>16</v>
      </c>
      <c r="C20" s="15" t="s">
        <v>138</v>
      </c>
      <c r="D20" s="15" t="s">
        <v>50</v>
      </c>
      <c r="E20" s="15" t="s">
        <v>42</v>
      </c>
    </row>
    <row r="21" spans="1:17" x14ac:dyDescent="0.25">
      <c r="A21" s="15" t="s">
        <v>16</v>
      </c>
      <c r="C21" s="15" t="s">
        <v>29</v>
      </c>
    </row>
    <row r="22" spans="1:17" x14ac:dyDescent="0.25">
      <c r="A22" s="15" t="s">
        <v>16</v>
      </c>
      <c r="C22" s="15" t="s">
        <v>19</v>
      </c>
      <c r="D22" s="15" t="s">
        <v>51</v>
      </c>
      <c r="E22" s="15" t="s">
        <v>43</v>
      </c>
    </row>
    <row r="24" spans="1:17" x14ac:dyDescent="0.25">
      <c r="A24" s="15" t="s">
        <v>16</v>
      </c>
      <c r="D24" s="15" t="s">
        <v>18</v>
      </c>
      <c r="E24" s="15" t="s">
        <v>147</v>
      </c>
    </row>
    <row r="25" spans="1:17" x14ac:dyDescent="0.25">
      <c r="A25" s="15" t="s">
        <v>16</v>
      </c>
      <c r="D25" s="15" t="s">
        <v>17</v>
      </c>
      <c r="E25" s="15" t="s">
        <v>0</v>
      </c>
      <c r="F25" s="15" t="s">
        <v>12</v>
      </c>
      <c r="G25" s="15" t="s">
        <v>7</v>
      </c>
      <c r="H25" s="15" t="s">
        <v>8</v>
      </c>
      <c r="I25" s="15" t="s">
        <v>11</v>
      </c>
      <c r="J25" s="15" t="s">
        <v>4</v>
      </c>
      <c r="K25" s="15" t="s">
        <v>5</v>
      </c>
      <c r="L25" s="15" t="s">
        <v>6</v>
      </c>
      <c r="M25" s="15" t="s">
        <v>137</v>
      </c>
      <c r="N25" s="15" t="s">
        <v>139</v>
      </c>
      <c r="O25" s="15" t="s">
        <v>27</v>
      </c>
      <c r="P25" s="15" t="s">
        <v>28</v>
      </c>
      <c r="Q25" s="15" t="s">
        <v>29</v>
      </c>
    </row>
    <row r="26" spans="1:17" x14ac:dyDescent="0.25">
      <c r="A26" s="15" t="s">
        <v>16</v>
      </c>
      <c r="D26" s="15" t="s">
        <v>15</v>
      </c>
      <c r="E26" s="15" t="s">
        <v>140</v>
      </c>
      <c r="F26" s="15" t="s">
        <v>141</v>
      </c>
      <c r="G26" s="15" t="s">
        <v>142</v>
      </c>
      <c r="H26" s="15" t="s">
        <v>143</v>
      </c>
      <c r="I26" s="15" t="s">
        <v>144</v>
      </c>
      <c r="J26" s="15" t="s">
        <v>145</v>
      </c>
      <c r="K26" s="15" t="s">
        <v>146</v>
      </c>
      <c r="L26" s="15" t="s">
        <v>148</v>
      </c>
      <c r="M26" s="15" t="s">
        <v>149</v>
      </c>
      <c r="N26" s="15" t="s">
        <v>150</v>
      </c>
      <c r="O26" s="15" t="s">
        <v>151</v>
      </c>
      <c r="P26" s="15" t="s">
        <v>152</v>
      </c>
      <c r="Q26" s="15" t="s">
        <v>153</v>
      </c>
    </row>
    <row r="27" spans="1:17" x14ac:dyDescent="0.25">
      <c r="D27" s="15" t="s">
        <v>154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7"/>
  <sheetViews>
    <sheetView workbookViewId="0"/>
  </sheetViews>
  <sheetFormatPr defaultRowHeight="15" x14ac:dyDescent="0.25"/>
  <sheetData>
    <row r="1" spans="1:5" x14ac:dyDescent="0.25">
      <c r="A1" s="15" t="s">
        <v>159</v>
      </c>
      <c r="C1" s="15" t="s">
        <v>1</v>
      </c>
      <c r="D1" s="15" t="s">
        <v>2</v>
      </c>
      <c r="E1" s="15" t="s">
        <v>129</v>
      </c>
    </row>
    <row r="3" spans="1:5" x14ac:dyDescent="0.25">
      <c r="A3" s="15" t="s">
        <v>3</v>
      </c>
      <c r="C3" s="15" t="s">
        <v>52</v>
      </c>
      <c r="D3" s="15" t="s">
        <v>160</v>
      </c>
      <c r="E3" s="15" t="s">
        <v>130</v>
      </c>
    </row>
    <row r="4" spans="1:5" x14ac:dyDescent="0.25">
      <c r="A4" s="15" t="s">
        <v>16</v>
      </c>
      <c r="C4" s="15" t="s">
        <v>22</v>
      </c>
      <c r="D4" s="15" t="s">
        <v>26</v>
      </c>
    </row>
    <row r="5" spans="1:5" x14ac:dyDescent="0.25">
      <c r="A5" s="15" t="s">
        <v>16</v>
      </c>
      <c r="C5" s="15" t="s">
        <v>37</v>
      </c>
      <c r="D5" s="15" t="s">
        <v>38</v>
      </c>
      <c r="E5" s="15" t="s">
        <v>131</v>
      </c>
    </row>
    <row r="7" spans="1:5" x14ac:dyDescent="0.25">
      <c r="A7" s="15" t="s">
        <v>16</v>
      </c>
      <c r="C7" s="15" t="s">
        <v>21</v>
      </c>
      <c r="D7" s="15" t="s">
        <v>20</v>
      </c>
    </row>
    <row r="8" spans="1:5" x14ac:dyDescent="0.25">
      <c r="A8" s="15" t="s">
        <v>16</v>
      </c>
      <c r="C8" s="15" t="s">
        <v>132</v>
      </c>
    </row>
    <row r="9" spans="1:5" x14ac:dyDescent="0.25">
      <c r="A9" s="15" t="s">
        <v>16</v>
      </c>
      <c r="C9" s="15" t="s">
        <v>133</v>
      </c>
      <c r="D9" s="15" t="s">
        <v>45</v>
      </c>
    </row>
    <row r="10" spans="1:5" x14ac:dyDescent="0.25">
      <c r="A10" s="15" t="s">
        <v>16</v>
      </c>
      <c r="C10" s="15" t="s">
        <v>134</v>
      </c>
      <c r="D10" s="15" t="s">
        <v>46</v>
      </c>
    </row>
    <row r="11" spans="1:5" x14ac:dyDescent="0.25">
      <c r="A11" s="15" t="s">
        <v>16</v>
      </c>
      <c r="C11" s="15" t="s">
        <v>135</v>
      </c>
    </row>
    <row r="12" spans="1:5" x14ac:dyDescent="0.25">
      <c r="A12" s="15" t="s">
        <v>16</v>
      </c>
      <c r="C12" s="15" t="s">
        <v>136</v>
      </c>
      <c r="D12" s="15" t="s">
        <v>46</v>
      </c>
      <c r="E12" s="15" t="s">
        <v>44</v>
      </c>
    </row>
    <row r="13" spans="1:5" x14ac:dyDescent="0.25">
      <c r="A13" s="15" t="s">
        <v>16</v>
      </c>
      <c r="C13" s="15" t="s">
        <v>137</v>
      </c>
    </row>
    <row r="14" spans="1:5" x14ac:dyDescent="0.25">
      <c r="A14" s="15" t="s">
        <v>16</v>
      </c>
      <c r="C14" s="15" t="s">
        <v>138</v>
      </c>
      <c r="D14" s="15" t="s">
        <v>47</v>
      </c>
      <c r="E14" s="15" t="s">
        <v>39</v>
      </c>
    </row>
    <row r="15" spans="1:5" x14ac:dyDescent="0.25">
      <c r="A15" s="15" t="s">
        <v>16</v>
      </c>
      <c r="C15" s="15" t="s">
        <v>139</v>
      </c>
    </row>
    <row r="16" spans="1:5" x14ac:dyDescent="0.25">
      <c r="A16" s="15" t="s">
        <v>16</v>
      </c>
      <c r="C16" s="15" t="s">
        <v>138</v>
      </c>
      <c r="D16" s="15" t="s">
        <v>48</v>
      </c>
      <c r="E16" s="15" t="s">
        <v>40</v>
      </c>
    </row>
    <row r="17" spans="1:17" x14ac:dyDescent="0.25">
      <c r="A17" s="15" t="s">
        <v>16</v>
      </c>
      <c r="C17" s="15" t="s">
        <v>27</v>
      </c>
    </row>
    <row r="18" spans="1:17" x14ac:dyDescent="0.25">
      <c r="A18" s="15" t="s">
        <v>16</v>
      </c>
      <c r="C18" s="15" t="s">
        <v>138</v>
      </c>
      <c r="D18" s="15" t="s">
        <v>49</v>
      </c>
      <c r="E18" s="15" t="s">
        <v>41</v>
      </c>
    </row>
    <row r="19" spans="1:17" x14ac:dyDescent="0.25">
      <c r="A19" s="15" t="s">
        <v>16</v>
      </c>
      <c r="C19" s="15" t="s">
        <v>28</v>
      </c>
    </row>
    <row r="20" spans="1:17" x14ac:dyDescent="0.25">
      <c r="A20" s="15" t="s">
        <v>16</v>
      </c>
      <c r="C20" s="15" t="s">
        <v>138</v>
      </c>
      <c r="D20" s="15" t="s">
        <v>50</v>
      </c>
      <c r="E20" s="15" t="s">
        <v>42</v>
      </c>
    </row>
    <row r="21" spans="1:17" x14ac:dyDescent="0.25">
      <c r="A21" s="15" t="s">
        <v>16</v>
      </c>
      <c r="C21" s="15" t="s">
        <v>29</v>
      </c>
    </row>
    <row r="22" spans="1:17" x14ac:dyDescent="0.25">
      <c r="A22" s="15" t="s">
        <v>16</v>
      </c>
      <c r="C22" s="15" t="s">
        <v>19</v>
      </c>
      <c r="D22" s="15" t="s">
        <v>51</v>
      </c>
      <c r="E22" s="15" t="s">
        <v>43</v>
      </c>
    </row>
    <row r="24" spans="1:17" x14ac:dyDescent="0.25">
      <c r="A24" s="15" t="s">
        <v>16</v>
      </c>
      <c r="D24" s="15" t="s">
        <v>18</v>
      </c>
      <c r="E24" s="15" t="s">
        <v>147</v>
      </c>
    </row>
    <row r="25" spans="1:17" x14ac:dyDescent="0.25">
      <c r="A25" s="15" t="s">
        <v>16</v>
      </c>
      <c r="D25" s="15" t="s">
        <v>17</v>
      </c>
      <c r="E25" s="15" t="s">
        <v>0</v>
      </c>
      <c r="F25" s="15" t="s">
        <v>12</v>
      </c>
      <c r="G25" s="15" t="s">
        <v>7</v>
      </c>
      <c r="H25" s="15" t="s">
        <v>8</v>
      </c>
      <c r="I25" s="15" t="s">
        <v>11</v>
      </c>
      <c r="J25" s="15" t="s">
        <v>4</v>
      </c>
      <c r="K25" s="15" t="s">
        <v>5</v>
      </c>
      <c r="L25" s="15" t="s">
        <v>6</v>
      </c>
      <c r="M25" s="15" t="s">
        <v>137</v>
      </c>
      <c r="N25" s="15" t="s">
        <v>139</v>
      </c>
      <c r="O25" s="15" t="s">
        <v>27</v>
      </c>
      <c r="P25" s="15" t="s">
        <v>28</v>
      </c>
      <c r="Q25" s="15" t="s">
        <v>29</v>
      </c>
    </row>
    <row r="26" spans="1:17" x14ac:dyDescent="0.25">
      <c r="A26" s="15" t="s">
        <v>16</v>
      </c>
      <c r="D26" s="15" t="s">
        <v>15</v>
      </c>
      <c r="E26" s="15" t="s">
        <v>140</v>
      </c>
      <c r="F26" s="15" t="s">
        <v>141</v>
      </c>
      <c r="G26" s="15" t="s">
        <v>142</v>
      </c>
      <c r="H26" s="15" t="s">
        <v>143</v>
      </c>
      <c r="I26" s="15" t="s">
        <v>144</v>
      </c>
      <c r="J26" s="15" t="s">
        <v>145</v>
      </c>
      <c r="K26" s="15" t="s">
        <v>146</v>
      </c>
      <c r="L26" s="15" t="s">
        <v>148</v>
      </c>
      <c r="M26" s="15" t="s">
        <v>149</v>
      </c>
      <c r="N26" s="15" t="s">
        <v>150</v>
      </c>
      <c r="O26" s="15" t="s">
        <v>151</v>
      </c>
      <c r="P26" s="15" t="s">
        <v>152</v>
      </c>
      <c r="Q26" s="15" t="s">
        <v>153</v>
      </c>
    </row>
    <row r="27" spans="1:17" x14ac:dyDescent="0.25">
      <c r="D27" s="15" t="s">
        <v>154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49"/>
  <sheetViews>
    <sheetView workbookViewId="0"/>
  </sheetViews>
  <sheetFormatPr defaultRowHeight="15" x14ac:dyDescent="0.25"/>
  <sheetData>
    <row r="1" spans="1:17" x14ac:dyDescent="0.25">
      <c r="A1" s="15" t="s">
        <v>276</v>
      </c>
      <c r="C1" s="15" t="s">
        <v>1</v>
      </c>
      <c r="D1" s="15" t="s">
        <v>31</v>
      </c>
      <c r="E1" s="15" t="s">
        <v>32</v>
      </c>
      <c r="F1" s="15" t="s">
        <v>32</v>
      </c>
      <c r="G1" s="15" t="s">
        <v>32</v>
      </c>
      <c r="H1" s="15" t="s">
        <v>32</v>
      </c>
      <c r="I1" s="15" t="s">
        <v>32</v>
      </c>
      <c r="J1" s="15" t="s">
        <v>32</v>
      </c>
      <c r="K1" s="15" t="s">
        <v>32</v>
      </c>
      <c r="L1" s="15" t="s">
        <v>32</v>
      </c>
      <c r="M1" s="15" t="s">
        <v>32</v>
      </c>
      <c r="N1" s="15" t="s">
        <v>32</v>
      </c>
      <c r="O1" s="15" t="s">
        <v>32</v>
      </c>
      <c r="P1" s="15" t="s">
        <v>32</v>
      </c>
      <c r="Q1" s="15" t="s">
        <v>129</v>
      </c>
    </row>
    <row r="3" spans="1:17" x14ac:dyDescent="0.25">
      <c r="A3" s="15" t="s">
        <v>3</v>
      </c>
      <c r="C3" s="15" t="s">
        <v>52</v>
      </c>
      <c r="D3" s="15" t="s">
        <v>160</v>
      </c>
      <c r="Q3" s="15" t="s">
        <v>130</v>
      </c>
    </row>
    <row r="4" spans="1:17" x14ac:dyDescent="0.25">
      <c r="A4" s="15" t="s">
        <v>16</v>
      </c>
      <c r="C4" s="15" t="s">
        <v>22</v>
      </c>
      <c r="D4" s="15" t="s">
        <v>26</v>
      </c>
    </row>
    <row r="5" spans="1:17" x14ac:dyDescent="0.25">
      <c r="A5" s="15" t="s">
        <v>16</v>
      </c>
      <c r="C5" s="15" t="s">
        <v>37</v>
      </c>
      <c r="D5" s="15" t="s">
        <v>38</v>
      </c>
      <c r="Q5" s="15" t="s">
        <v>131</v>
      </c>
    </row>
    <row r="7" spans="1:17" x14ac:dyDescent="0.25">
      <c r="A7" s="15" t="s">
        <v>16</v>
      </c>
      <c r="C7" s="15" t="s">
        <v>21</v>
      </c>
      <c r="D7" s="15" t="s">
        <v>20</v>
      </c>
    </row>
    <row r="8" spans="1:17" x14ac:dyDescent="0.25">
      <c r="A8" s="15" t="s">
        <v>16</v>
      </c>
      <c r="C8" s="15" t="s">
        <v>132</v>
      </c>
    </row>
    <row r="9" spans="1:17" x14ac:dyDescent="0.25">
      <c r="A9" s="15" t="s">
        <v>16</v>
      </c>
      <c r="C9" s="15" t="s">
        <v>133</v>
      </c>
      <c r="D9" s="15" t="s">
        <v>45</v>
      </c>
    </row>
    <row r="10" spans="1:17" x14ac:dyDescent="0.25">
      <c r="A10" s="15" t="s">
        <v>16</v>
      </c>
      <c r="C10" s="15" t="s">
        <v>134</v>
      </c>
      <c r="D10" s="15" t="s">
        <v>46</v>
      </c>
    </row>
    <row r="11" spans="1:17" x14ac:dyDescent="0.25">
      <c r="A11" s="15" t="s">
        <v>16</v>
      </c>
      <c r="C11" s="15" t="s">
        <v>135</v>
      </c>
    </row>
    <row r="12" spans="1:17" x14ac:dyDescent="0.25">
      <c r="A12" s="15" t="s">
        <v>16</v>
      </c>
      <c r="C12" s="15" t="s">
        <v>136</v>
      </c>
      <c r="D12" s="15" t="s">
        <v>46</v>
      </c>
      <c r="Q12" s="15" t="s">
        <v>44</v>
      </c>
    </row>
    <row r="13" spans="1:17" x14ac:dyDescent="0.25">
      <c r="A13" s="15" t="s">
        <v>16</v>
      </c>
      <c r="C13" s="15" t="s">
        <v>137</v>
      </c>
    </row>
    <row r="14" spans="1:17" x14ac:dyDescent="0.25">
      <c r="A14" s="15" t="s">
        <v>16</v>
      </c>
      <c r="C14" s="15" t="s">
        <v>138</v>
      </c>
      <c r="D14" s="15" t="s">
        <v>47</v>
      </c>
      <c r="Q14" s="15" t="s">
        <v>39</v>
      </c>
    </row>
    <row r="15" spans="1:17" x14ac:dyDescent="0.25">
      <c r="A15" s="15" t="s">
        <v>16</v>
      </c>
      <c r="C15" s="15" t="s">
        <v>139</v>
      </c>
    </row>
    <row r="16" spans="1:17" x14ac:dyDescent="0.25">
      <c r="A16" s="15" t="s">
        <v>16</v>
      </c>
      <c r="C16" s="15" t="s">
        <v>138</v>
      </c>
      <c r="D16" s="15" t="s">
        <v>48</v>
      </c>
      <c r="Q16" s="15" t="s">
        <v>40</v>
      </c>
    </row>
    <row r="17" spans="1:29" x14ac:dyDescent="0.25">
      <c r="A17" s="15" t="s">
        <v>16</v>
      </c>
      <c r="C17" s="15" t="s">
        <v>27</v>
      </c>
    </row>
    <row r="18" spans="1:29" x14ac:dyDescent="0.25">
      <c r="A18" s="15" t="s">
        <v>16</v>
      </c>
      <c r="C18" s="15" t="s">
        <v>138</v>
      </c>
      <c r="D18" s="15" t="s">
        <v>49</v>
      </c>
      <c r="Q18" s="15" t="s">
        <v>41</v>
      </c>
    </row>
    <row r="19" spans="1:29" x14ac:dyDescent="0.25">
      <c r="A19" s="15" t="s">
        <v>16</v>
      </c>
      <c r="C19" s="15" t="s">
        <v>28</v>
      </c>
    </row>
    <row r="20" spans="1:29" x14ac:dyDescent="0.25">
      <c r="A20" s="15" t="s">
        <v>16</v>
      </c>
      <c r="C20" s="15" t="s">
        <v>138</v>
      </c>
      <c r="D20" s="15" t="s">
        <v>50</v>
      </c>
      <c r="Q20" s="15" t="s">
        <v>42</v>
      </c>
    </row>
    <row r="21" spans="1:29" x14ac:dyDescent="0.25">
      <c r="A21" s="15" t="s">
        <v>16</v>
      </c>
      <c r="C21" s="15" t="s">
        <v>29</v>
      </c>
    </row>
    <row r="22" spans="1:29" x14ac:dyDescent="0.25">
      <c r="A22" s="15" t="s">
        <v>16</v>
      </c>
      <c r="C22" s="15" t="s">
        <v>19</v>
      </c>
      <c r="D22" s="15" t="s">
        <v>51</v>
      </c>
      <c r="Q22" s="15" t="s">
        <v>43</v>
      </c>
    </row>
    <row r="24" spans="1:29" x14ac:dyDescent="0.25">
      <c r="A24" s="15" t="s">
        <v>16</v>
      </c>
      <c r="D24" s="15" t="s">
        <v>18</v>
      </c>
      <c r="Q24" s="15" t="s">
        <v>147</v>
      </c>
    </row>
    <row r="25" spans="1:29" x14ac:dyDescent="0.25">
      <c r="A25" s="15" t="s">
        <v>16</v>
      </c>
      <c r="D25" s="15" t="s">
        <v>17</v>
      </c>
      <c r="Q25" s="15" t="s">
        <v>0</v>
      </c>
      <c r="R25" s="15" t="s">
        <v>12</v>
      </c>
      <c r="S25" s="15" t="s">
        <v>7</v>
      </c>
      <c r="T25" s="15" t="s">
        <v>8</v>
      </c>
      <c r="U25" s="15" t="s">
        <v>11</v>
      </c>
      <c r="V25" s="15" t="s">
        <v>4</v>
      </c>
      <c r="W25" s="15" t="s">
        <v>5</v>
      </c>
      <c r="X25" s="15" t="s">
        <v>6</v>
      </c>
      <c r="Y25" s="15" t="s">
        <v>137</v>
      </c>
      <c r="Z25" s="15" t="s">
        <v>139</v>
      </c>
      <c r="AA25" s="15" t="s">
        <v>27</v>
      </c>
      <c r="AB25" s="15" t="s">
        <v>28</v>
      </c>
      <c r="AC25" s="15" t="s">
        <v>29</v>
      </c>
    </row>
    <row r="26" spans="1:29" x14ac:dyDescent="0.25">
      <c r="A26" s="15" t="s">
        <v>16</v>
      </c>
      <c r="D26" s="15" t="s">
        <v>15</v>
      </c>
      <c r="Q26" s="15" t="s">
        <v>140</v>
      </c>
      <c r="R26" s="15" t="s">
        <v>141</v>
      </c>
      <c r="S26" s="15" t="s">
        <v>142</v>
      </c>
      <c r="T26" s="15" t="s">
        <v>143</v>
      </c>
      <c r="U26" s="15" t="s">
        <v>144</v>
      </c>
      <c r="V26" s="15" t="s">
        <v>145</v>
      </c>
      <c r="W26" s="15" t="s">
        <v>146</v>
      </c>
      <c r="X26" s="15" t="s">
        <v>148</v>
      </c>
      <c r="Y26" s="15" t="s">
        <v>149</v>
      </c>
      <c r="Z26" s="15" t="s">
        <v>150</v>
      </c>
      <c r="AA26" s="15" t="s">
        <v>151</v>
      </c>
      <c r="AB26" s="15" t="s">
        <v>152</v>
      </c>
      <c r="AC26" s="15" t="s">
        <v>153</v>
      </c>
    </row>
    <row r="27" spans="1:29" x14ac:dyDescent="0.25">
      <c r="D27" s="15" t="s">
        <v>0</v>
      </c>
      <c r="E27" s="15" t="s">
        <v>12</v>
      </c>
      <c r="F27" s="15" t="s">
        <v>7</v>
      </c>
      <c r="G27" s="15" t="s">
        <v>8</v>
      </c>
      <c r="H27" s="15" t="s">
        <v>11</v>
      </c>
      <c r="I27" s="15" t="s">
        <v>4</v>
      </c>
      <c r="J27" s="15" t="s">
        <v>5</v>
      </c>
      <c r="K27" s="15" t="s">
        <v>6</v>
      </c>
      <c r="L27" s="15" t="s">
        <v>137</v>
      </c>
      <c r="M27" s="15" t="s">
        <v>139</v>
      </c>
      <c r="N27" s="15" t="s">
        <v>27</v>
      </c>
      <c r="O27" s="15" t="s">
        <v>28</v>
      </c>
      <c r="P27" s="15" t="s">
        <v>29</v>
      </c>
    </row>
    <row r="28" spans="1:29" x14ac:dyDescent="0.25">
      <c r="A28" s="15" t="s">
        <v>30</v>
      </c>
      <c r="D28" s="15" t="s">
        <v>59</v>
      </c>
      <c r="E28" s="15" t="s">
        <v>60</v>
      </c>
      <c r="F28" s="15" t="s">
        <v>61</v>
      </c>
      <c r="G28" s="15" t="s">
        <v>62</v>
      </c>
      <c r="H28" s="15" t="s">
        <v>63</v>
      </c>
      <c r="K28" s="15" t="s">
        <v>166</v>
      </c>
      <c r="L28" s="15" t="s">
        <v>167</v>
      </c>
      <c r="M28" s="15" t="s">
        <v>168</v>
      </c>
      <c r="N28" s="15" t="s">
        <v>169</v>
      </c>
      <c r="O28" s="15" t="s">
        <v>36</v>
      </c>
      <c r="P28" s="15" t="s">
        <v>170</v>
      </c>
    </row>
    <row r="29" spans="1:29" x14ac:dyDescent="0.25">
      <c r="A29" s="15" t="s">
        <v>30</v>
      </c>
      <c r="D29" s="15" t="s">
        <v>161</v>
      </c>
      <c r="E29" s="15" t="s">
        <v>162</v>
      </c>
      <c r="F29" s="15" t="s">
        <v>163</v>
      </c>
      <c r="G29" s="15" t="s">
        <v>164</v>
      </c>
      <c r="H29" s="15" t="s">
        <v>63</v>
      </c>
      <c r="K29" s="15" t="s">
        <v>171</v>
      </c>
      <c r="L29" s="15" t="s">
        <v>172</v>
      </c>
      <c r="M29" s="15" t="s">
        <v>173</v>
      </c>
      <c r="N29" s="15" t="s">
        <v>36</v>
      </c>
      <c r="O29" s="15" t="s">
        <v>36</v>
      </c>
      <c r="P29" s="15" t="s">
        <v>174</v>
      </c>
    </row>
    <row r="30" spans="1:29" x14ac:dyDescent="0.25">
      <c r="A30" s="15" t="s">
        <v>30</v>
      </c>
      <c r="D30" s="15" t="s">
        <v>64</v>
      </c>
      <c r="E30" s="15" t="s">
        <v>65</v>
      </c>
      <c r="F30" s="15" t="s">
        <v>33</v>
      </c>
      <c r="G30" s="15" t="s">
        <v>66</v>
      </c>
      <c r="H30" s="15" t="s">
        <v>63</v>
      </c>
      <c r="K30" s="15" t="s">
        <v>175</v>
      </c>
      <c r="L30" s="15" t="s">
        <v>176</v>
      </c>
      <c r="M30" s="15" t="s">
        <v>177</v>
      </c>
      <c r="N30" s="15" t="s">
        <v>178</v>
      </c>
      <c r="O30" s="15" t="s">
        <v>36</v>
      </c>
      <c r="P30" s="15" t="s">
        <v>179</v>
      </c>
    </row>
    <row r="31" spans="1:29" x14ac:dyDescent="0.25">
      <c r="A31" s="15" t="s">
        <v>30</v>
      </c>
      <c r="D31" s="15" t="s">
        <v>67</v>
      </c>
      <c r="E31" s="15" t="s">
        <v>68</v>
      </c>
      <c r="F31" s="15" t="s">
        <v>69</v>
      </c>
      <c r="G31" s="15" t="s">
        <v>70</v>
      </c>
      <c r="H31" s="15" t="s">
        <v>63</v>
      </c>
      <c r="K31" s="15" t="s">
        <v>180</v>
      </c>
      <c r="L31" s="15" t="s">
        <v>181</v>
      </c>
      <c r="M31" s="15" t="s">
        <v>182</v>
      </c>
      <c r="N31" s="15" t="s">
        <v>183</v>
      </c>
      <c r="O31" s="15" t="s">
        <v>184</v>
      </c>
      <c r="P31" s="15" t="s">
        <v>185</v>
      </c>
    </row>
    <row r="32" spans="1:29" x14ac:dyDescent="0.25">
      <c r="A32" s="15" t="s">
        <v>30</v>
      </c>
      <c r="D32" s="15" t="s">
        <v>71</v>
      </c>
      <c r="E32" s="15" t="s">
        <v>72</v>
      </c>
      <c r="F32" s="15" t="s">
        <v>73</v>
      </c>
      <c r="G32" s="15" t="s">
        <v>74</v>
      </c>
      <c r="H32" s="15" t="s">
        <v>63</v>
      </c>
      <c r="K32" s="15" t="s">
        <v>186</v>
      </c>
      <c r="L32" s="15" t="s">
        <v>187</v>
      </c>
      <c r="M32" s="15" t="s">
        <v>188</v>
      </c>
      <c r="N32" s="15" t="s">
        <v>189</v>
      </c>
      <c r="O32" s="15" t="s">
        <v>190</v>
      </c>
      <c r="P32" s="15" t="s">
        <v>191</v>
      </c>
    </row>
    <row r="33" spans="1:16" x14ac:dyDescent="0.25">
      <c r="A33" s="15" t="s">
        <v>30</v>
      </c>
      <c r="D33" s="15" t="s">
        <v>75</v>
      </c>
      <c r="E33" s="15" t="s">
        <v>76</v>
      </c>
      <c r="F33" s="15" t="s">
        <v>58</v>
      </c>
      <c r="G33" s="15" t="s">
        <v>77</v>
      </c>
      <c r="H33" s="15" t="s">
        <v>63</v>
      </c>
      <c r="K33" s="15" t="s">
        <v>192</v>
      </c>
      <c r="L33" s="15" t="s">
        <v>193</v>
      </c>
      <c r="M33" s="15" t="s">
        <v>194</v>
      </c>
      <c r="N33" s="15" t="s">
        <v>195</v>
      </c>
      <c r="O33" s="15" t="s">
        <v>36</v>
      </c>
      <c r="P33" s="15" t="s">
        <v>196</v>
      </c>
    </row>
    <row r="34" spans="1:16" x14ac:dyDescent="0.25">
      <c r="A34" s="15" t="s">
        <v>30</v>
      </c>
      <c r="D34" s="15" t="s">
        <v>78</v>
      </c>
      <c r="E34" s="15" t="s">
        <v>79</v>
      </c>
      <c r="F34" s="15" t="s">
        <v>80</v>
      </c>
      <c r="G34" s="15" t="s">
        <v>81</v>
      </c>
      <c r="H34" s="15" t="s">
        <v>82</v>
      </c>
      <c r="K34" s="15" t="s">
        <v>197</v>
      </c>
      <c r="L34" s="15" t="s">
        <v>198</v>
      </c>
      <c r="M34" s="15" t="s">
        <v>199</v>
      </c>
      <c r="N34" s="15" t="s">
        <v>200</v>
      </c>
      <c r="O34" s="15" t="s">
        <v>36</v>
      </c>
      <c r="P34" s="15" t="s">
        <v>201</v>
      </c>
    </row>
    <row r="35" spans="1:16" x14ac:dyDescent="0.25">
      <c r="A35" s="15" t="s">
        <v>30</v>
      </c>
      <c r="D35" s="15" t="s">
        <v>83</v>
      </c>
      <c r="E35" s="15" t="s">
        <v>84</v>
      </c>
      <c r="F35" s="15" t="s">
        <v>85</v>
      </c>
      <c r="G35" s="15" t="s">
        <v>86</v>
      </c>
      <c r="H35" s="15" t="s">
        <v>34</v>
      </c>
      <c r="K35" s="15" t="s">
        <v>202</v>
      </c>
      <c r="L35" s="15" t="s">
        <v>203</v>
      </c>
      <c r="M35" s="15" t="s">
        <v>204</v>
      </c>
      <c r="N35" s="15" t="s">
        <v>205</v>
      </c>
      <c r="O35" s="15" t="s">
        <v>36</v>
      </c>
      <c r="P35" s="15" t="s">
        <v>206</v>
      </c>
    </row>
    <row r="36" spans="1:16" x14ac:dyDescent="0.25">
      <c r="A36" s="15" t="s">
        <v>30</v>
      </c>
      <c r="D36" s="15" t="s">
        <v>87</v>
      </c>
      <c r="E36" s="15" t="s">
        <v>88</v>
      </c>
      <c r="F36" s="15" t="s">
        <v>89</v>
      </c>
      <c r="G36" s="15" t="s">
        <v>90</v>
      </c>
      <c r="H36" s="15" t="s">
        <v>34</v>
      </c>
      <c r="K36" s="15" t="s">
        <v>207</v>
      </c>
      <c r="L36" s="15" t="s">
        <v>208</v>
      </c>
      <c r="M36" s="15" t="s">
        <v>209</v>
      </c>
      <c r="N36" s="15" t="s">
        <v>210</v>
      </c>
      <c r="O36" s="15" t="s">
        <v>36</v>
      </c>
      <c r="P36" s="15" t="s">
        <v>211</v>
      </c>
    </row>
    <row r="37" spans="1:16" x14ac:dyDescent="0.25">
      <c r="A37" s="15" t="s">
        <v>30</v>
      </c>
      <c r="D37" s="15" t="s">
        <v>91</v>
      </c>
      <c r="E37" s="15" t="s">
        <v>92</v>
      </c>
      <c r="F37" s="15" t="s">
        <v>93</v>
      </c>
      <c r="G37" s="15" t="s">
        <v>94</v>
      </c>
      <c r="H37" s="15" t="s">
        <v>82</v>
      </c>
      <c r="K37" s="15" t="s">
        <v>212</v>
      </c>
      <c r="L37" s="15" t="s">
        <v>213</v>
      </c>
      <c r="M37" s="15" t="s">
        <v>214</v>
      </c>
      <c r="N37" s="15" t="s">
        <v>215</v>
      </c>
      <c r="O37" s="15" t="s">
        <v>36</v>
      </c>
      <c r="P37" s="15" t="s">
        <v>216</v>
      </c>
    </row>
    <row r="38" spans="1:16" x14ac:dyDescent="0.25">
      <c r="A38" s="15" t="s">
        <v>30</v>
      </c>
      <c r="D38" s="15" t="s">
        <v>95</v>
      </c>
      <c r="E38" s="15" t="s">
        <v>96</v>
      </c>
      <c r="F38" s="15" t="s">
        <v>97</v>
      </c>
      <c r="G38" s="15" t="s">
        <v>98</v>
      </c>
      <c r="H38" s="15" t="s">
        <v>34</v>
      </c>
      <c r="K38" s="15" t="s">
        <v>217</v>
      </c>
      <c r="L38" s="15" t="s">
        <v>218</v>
      </c>
      <c r="M38" s="15" t="s">
        <v>219</v>
      </c>
      <c r="N38" s="15" t="s">
        <v>220</v>
      </c>
      <c r="O38" s="15" t="s">
        <v>36</v>
      </c>
      <c r="P38" s="15" t="s">
        <v>221</v>
      </c>
    </row>
    <row r="39" spans="1:16" x14ac:dyDescent="0.25">
      <c r="A39" s="15" t="s">
        <v>30</v>
      </c>
      <c r="D39" s="15" t="s">
        <v>99</v>
      </c>
      <c r="E39" s="15" t="s">
        <v>100</v>
      </c>
      <c r="F39" s="15" t="s">
        <v>101</v>
      </c>
      <c r="G39" s="15" t="s">
        <v>102</v>
      </c>
      <c r="H39" s="15" t="s">
        <v>63</v>
      </c>
      <c r="K39" s="15" t="s">
        <v>222</v>
      </c>
      <c r="L39" s="15" t="s">
        <v>223</v>
      </c>
      <c r="M39" s="15" t="s">
        <v>224</v>
      </c>
      <c r="N39" s="15" t="s">
        <v>225</v>
      </c>
      <c r="O39" s="15" t="s">
        <v>226</v>
      </c>
      <c r="P39" s="15" t="s">
        <v>227</v>
      </c>
    </row>
    <row r="40" spans="1:16" x14ac:dyDescent="0.25">
      <c r="A40" s="15" t="s">
        <v>30</v>
      </c>
      <c r="D40" s="15" t="s">
        <v>103</v>
      </c>
      <c r="E40" s="15" t="s">
        <v>104</v>
      </c>
      <c r="G40" s="15" t="s">
        <v>105</v>
      </c>
      <c r="H40" s="15" t="s">
        <v>63</v>
      </c>
      <c r="K40" s="15" t="s">
        <v>228</v>
      </c>
      <c r="L40" s="15" t="s">
        <v>229</v>
      </c>
      <c r="M40" s="15" t="s">
        <v>230</v>
      </c>
      <c r="N40" s="15" t="s">
        <v>231</v>
      </c>
      <c r="O40" s="15" t="s">
        <v>232</v>
      </c>
      <c r="P40" s="15" t="s">
        <v>233</v>
      </c>
    </row>
    <row r="41" spans="1:16" x14ac:dyDescent="0.25">
      <c r="A41" s="15" t="s">
        <v>30</v>
      </c>
      <c r="D41" s="15" t="s">
        <v>106</v>
      </c>
      <c r="E41" s="15" t="s">
        <v>107</v>
      </c>
      <c r="G41" s="15" t="s">
        <v>105</v>
      </c>
      <c r="H41" s="15" t="s">
        <v>63</v>
      </c>
      <c r="K41" s="15" t="s">
        <v>234</v>
      </c>
      <c r="L41" s="15" t="s">
        <v>235</v>
      </c>
      <c r="M41" s="15" t="s">
        <v>236</v>
      </c>
      <c r="N41" s="15" t="s">
        <v>237</v>
      </c>
      <c r="O41" s="15" t="s">
        <v>238</v>
      </c>
      <c r="P41" s="15" t="s">
        <v>239</v>
      </c>
    </row>
    <row r="42" spans="1:16" x14ac:dyDescent="0.25">
      <c r="A42" s="15" t="s">
        <v>30</v>
      </c>
      <c r="D42" s="15" t="s">
        <v>108</v>
      </c>
      <c r="E42" s="15" t="s">
        <v>109</v>
      </c>
      <c r="G42" s="15" t="s">
        <v>110</v>
      </c>
      <c r="H42" s="15" t="s">
        <v>63</v>
      </c>
      <c r="K42" s="15" t="s">
        <v>240</v>
      </c>
      <c r="L42" s="15" t="s">
        <v>241</v>
      </c>
      <c r="M42" s="15" t="s">
        <v>242</v>
      </c>
      <c r="N42" s="15" t="s">
        <v>243</v>
      </c>
      <c r="O42" s="15" t="s">
        <v>244</v>
      </c>
      <c r="P42" s="15" t="s">
        <v>245</v>
      </c>
    </row>
    <row r="43" spans="1:16" x14ac:dyDescent="0.25">
      <c r="A43" s="15" t="s">
        <v>30</v>
      </c>
      <c r="D43" s="15" t="s">
        <v>111</v>
      </c>
      <c r="E43" s="15" t="s">
        <v>112</v>
      </c>
      <c r="G43" s="15" t="s">
        <v>113</v>
      </c>
      <c r="H43" s="15" t="s">
        <v>63</v>
      </c>
      <c r="K43" s="15" t="s">
        <v>246</v>
      </c>
      <c r="L43" s="15" t="s">
        <v>247</v>
      </c>
      <c r="M43" s="15" t="s">
        <v>36</v>
      </c>
      <c r="N43" s="15" t="s">
        <v>248</v>
      </c>
      <c r="O43" s="15" t="s">
        <v>249</v>
      </c>
      <c r="P43" s="15" t="s">
        <v>250</v>
      </c>
    </row>
    <row r="44" spans="1:16" x14ac:dyDescent="0.25">
      <c r="A44" s="15" t="s">
        <v>30</v>
      </c>
      <c r="D44" s="15" t="s">
        <v>114</v>
      </c>
      <c r="E44" s="15" t="s">
        <v>115</v>
      </c>
      <c r="G44" s="15" t="s">
        <v>116</v>
      </c>
      <c r="H44" s="15" t="s">
        <v>63</v>
      </c>
      <c r="K44" s="15" t="s">
        <v>251</v>
      </c>
      <c r="L44" s="15" t="s">
        <v>252</v>
      </c>
      <c r="M44" s="15" t="s">
        <v>253</v>
      </c>
      <c r="N44" s="15" t="s">
        <v>254</v>
      </c>
      <c r="O44" s="15" t="s">
        <v>36</v>
      </c>
      <c r="P44" s="15" t="s">
        <v>255</v>
      </c>
    </row>
    <row r="45" spans="1:16" x14ac:dyDescent="0.25">
      <c r="A45" s="15" t="s">
        <v>30</v>
      </c>
      <c r="D45" s="15" t="s">
        <v>117</v>
      </c>
      <c r="E45" s="15" t="s">
        <v>118</v>
      </c>
      <c r="G45" s="15" t="s">
        <v>119</v>
      </c>
      <c r="H45" s="15" t="s">
        <v>63</v>
      </c>
      <c r="K45" s="15" t="s">
        <v>256</v>
      </c>
      <c r="L45" s="15" t="s">
        <v>257</v>
      </c>
      <c r="M45" s="15" t="s">
        <v>258</v>
      </c>
      <c r="N45" s="15" t="s">
        <v>36</v>
      </c>
      <c r="O45" s="15" t="s">
        <v>259</v>
      </c>
      <c r="P45" s="15" t="s">
        <v>260</v>
      </c>
    </row>
    <row r="46" spans="1:16" x14ac:dyDescent="0.25">
      <c r="A46" s="15" t="s">
        <v>30</v>
      </c>
      <c r="D46" s="15" t="s">
        <v>120</v>
      </c>
      <c r="E46" s="15" t="s">
        <v>121</v>
      </c>
      <c r="G46" s="15" t="s">
        <v>122</v>
      </c>
      <c r="H46" s="15" t="s">
        <v>63</v>
      </c>
      <c r="K46" s="15" t="s">
        <v>261</v>
      </c>
      <c r="L46" s="15" t="s">
        <v>262</v>
      </c>
      <c r="M46" s="15" t="s">
        <v>263</v>
      </c>
      <c r="N46" s="15" t="s">
        <v>36</v>
      </c>
      <c r="O46" s="15" t="s">
        <v>264</v>
      </c>
      <c r="P46" s="15" t="s">
        <v>265</v>
      </c>
    </row>
    <row r="47" spans="1:16" x14ac:dyDescent="0.25">
      <c r="A47" s="15" t="s">
        <v>30</v>
      </c>
      <c r="D47" s="15" t="s">
        <v>123</v>
      </c>
      <c r="E47" s="15" t="s">
        <v>124</v>
      </c>
      <c r="G47" s="15" t="s">
        <v>122</v>
      </c>
      <c r="H47" s="15" t="s">
        <v>63</v>
      </c>
      <c r="K47" s="15" t="s">
        <v>266</v>
      </c>
      <c r="L47" s="15" t="s">
        <v>267</v>
      </c>
      <c r="M47" s="15" t="s">
        <v>36</v>
      </c>
      <c r="N47" s="15" t="s">
        <v>268</v>
      </c>
      <c r="O47" s="15" t="s">
        <v>269</v>
      </c>
      <c r="P47" s="15" t="s">
        <v>270</v>
      </c>
    </row>
    <row r="48" spans="1:16" x14ac:dyDescent="0.25">
      <c r="A48" s="15" t="s">
        <v>30</v>
      </c>
      <c r="D48" s="15" t="s">
        <v>125</v>
      </c>
      <c r="E48" s="15" t="s">
        <v>126</v>
      </c>
      <c r="G48" s="15" t="s">
        <v>127</v>
      </c>
      <c r="H48" s="15" t="s">
        <v>63</v>
      </c>
      <c r="K48" s="15" t="s">
        <v>271</v>
      </c>
      <c r="L48" s="15" t="s">
        <v>272</v>
      </c>
      <c r="M48" s="15" t="s">
        <v>273</v>
      </c>
      <c r="N48" s="15" t="s">
        <v>36</v>
      </c>
      <c r="O48" s="15" t="s">
        <v>274</v>
      </c>
      <c r="P48" s="15" t="s">
        <v>275</v>
      </c>
    </row>
    <row r="49" spans="1:16" x14ac:dyDescent="0.25">
      <c r="A49" s="15" t="s">
        <v>30</v>
      </c>
      <c r="D49" s="15" t="s">
        <v>35</v>
      </c>
      <c r="K49" s="15" t="s">
        <v>54</v>
      </c>
      <c r="L49" s="15" t="s">
        <v>155</v>
      </c>
      <c r="M49" s="15" t="s">
        <v>156</v>
      </c>
      <c r="N49" s="15" t="s">
        <v>55</v>
      </c>
      <c r="O49" s="15" t="s">
        <v>56</v>
      </c>
      <c r="P49" s="15"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Report Table</vt:lpstr>
      <vt:lpstr>Sheet1</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Accounts Payable Summary Report</dc:title>
  <dc:subject>Jet Basics</dc:subject>
  <dc:creator>Stephen J. Little</dc:creator>
  <dc:description>Summary of debts to vendors.  This report can help a company manage their cash flow.</dc:description>
  <cp:lastModifiedBy>Haseeb Tariq</cp:lastModifiedBy>
  <cp:lastPrinted>2013-04-29T17:34:58Z</cp:lastPrinted>
  <dcterms:created xsi:type="dcterms:W3CDTF">2011-04-22T22:33:39Z</dcterms:created>
  <dcterms:modified xsi:type="dcterms:W3CDTF">2023-09-17T08:16:41Z</dcterms:modified>
  <cp:category>Accounts Payable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