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528" documentId="13_ncr:1_{15101028-6615-4B15-A324-7107DAB980A9}" xr6:coauthVersionLast="47" xr6:coauthVersionMax="47" xr10:uidLastSave="{33AA7BBD-F128-4C53-BCF7-7AABFC24384B}"/>
  <bookViews>
    <workbookView xWindow="-120" yWindow="-120" windowWidth="29040" windowHeight="17520" firstSheet="1" activeTab="1" xr2:uid="{00000000-000D-0000-FFFF-FFFF00000000}"/>
  </bookViews>
  <sheets>
    <sheet name="Options" sheetId="4" state="hidden" r:id="rId1"/>
    <sheet name="Income Statement" sheetId="2" r:id="rId2"/>
    <sheet name="Balance Sheet" sheetId="3" r:id="rId3"/>
    <sheet name="Cash Flow" sheetId="1" r:id="rId4"/>
    <sheet name="Sheet1" sheetId="29" state="veryHidden" r:id="rId5"/>
    <sheet name="Sheet2" sheetId="30" state="veryHidden" r:id="rId6"/>
    <sheet name="Sheet3" sheetId="31" state="veryHidden" r:id="rId7"/>
    <sheet name="Sheet4" sheetId="32" state="veryHidden" r:id="rId8"/>
    <sheet name="Sheet5" sheetId="33" state="veryHidden" r:id="rId9"/>
    <sheet name="Sheet6" sheetId="34" state="veryHidden" r:id="rId10"/>
    <sheet name="Sheet7" sheetId="35" state="veryHidden" r:id="rId11"/>
    <sheet name="Sheet8" sheetId="36" state="veryHidden" r:id="rId12"/>
    <sheet name="Sheet9" sheetId="41" state="veryHidden" r:id="rId13"/>
    <sheet name="Sheet10" sheetId="42" state="veryHidden" r:id="rId14"/>
    <sheet name="Sheet11" sheetId="43" state="veryHidden" r:id="rId15"/>
    <sheet name="Sheet12" sheetId="44" state="veryHidden" r:id="rId16"/>
  </sheets>
  <definedNames>
    <definedName name="AnalysisDate">Options!$C$4</definedName>
    <definedName name="EndDate">Options!$C$14</definedName>
    <definedName name="PeriodType">Options!$C$5</definedName>
    <definedName name="StartDate">Options!$C$13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F17" i="1"/>
  <c r="G17" i="1"/>
  <c r="H17" i="1"/>
  <c r="I17" i="1"/>
  <c r="J17" i="1"/>
  <c r="K17" i="1"/>
  <c r="L17" i="1"/>
  <c r="E18" i="1"/>
  <c r="F18" i="1"/>
  <c r="G18" i="1"/>
  <c r="H18" i="1"/>
  <c r="I18" i="1"/>
  <c r="J18" i="1"/>
  <c r="K18" i="1"/>
  <c r="L18" i="1"/>
  <c r="E19" i="1"/>
  <c r="F19" i="1"/>
  <c r="G19" i="1"/>
  <c r="H19" i="1"/>
  <c r="I19" i="1"/>
  <c r="J19" i="1"/>
  <c r="K19" i="1"/>
  <c r="L19" i="1"/>
  <c r="E20" i="1"/>
  <c r="F20" i="1"/>
  <c r="G20" i="1"/>
  <c r="H20" i="1"/>
  <c r="I20" i="1"/>
  <c r="J20" i="1"/>
  <c r="K20" i="1"/>
  <c r="L20" i="1"/>
  <c r="E32" i="1"/>
  <c r="F32" i="1"/>
  <c r="G32" i="1"/>
  <c r="H32" i="1"/>
  <c r="I32" i="1"/>
  <c r="J32" i="1"/>
  <c r="K32" i="1"/>
  <c r="L32" i="1"/>
  <c r="E35" i="1"/>
  <c r="F35" i="1"/>
  <c r="G35" i="1"/>
  <c r="H35" i="1"/>
  <c r="I35" i="1"/>
  <c r="J35" i="1"/>
  <c r="K35" i="1"/>
  <c r="L35" i="1"/>
  <c r="E39" i="1"/>
  <c r="F39" i="1"/>
  <c r="G39" i="1"/>
  <c r="H39" i="1"/>
  <c r="I39" i="1"/>
  <c r="J39" i="1"/>
  <c r="K39" i="1"/>
  <c r="L39" i="1"/>
  <c r="E41" i="1"/>
  <c r="E43" i="1" s="1"/>
  <c r="F41" i="1"/>
  <c r="F43" i="1" s="1"/>
  <c r="G41" i="1"/>
  <c r="G43" i="1" s="1"/>
  <c r="H41" i="1"/>
  <c r="H43" i="1" s="1"/>
  <c r="I41" i="1"/>
  <c r="I43" i="1" s="1"/>
  <c r="J41" i="1"/>
  <c r="J43" i="1" s="1"/>
  <c r="K41" i="1"/>
  <c r="K43" i="1" s="1"/>
  <c r="L41" i="1"/>
  <c r="L43" i="1" s="1"/>
  <c r="D5" i="4"/>
  <c r="F19" i="3"/>
  <c r="G19" i="3"/>
  <c r="H19" i="3"/>
  <c r="I19" i="3"/>
  <c r="J19" i="3"/>
  <c r="K19" i="3"/>
  <c r="L19" i="3"/>
  <c r="M19" i="3"/>
  <c r="F20" i="3"/>
  <c r="G20" i="3"/>
  <c r="H20" i="3"/>
  <c r="I20" i="3"/>
  <c r="J20" i="3"/>
  <c r="K20" i="3"/>
  <c r="L20" i="3"/>
  <c r="M20" i="3"/>
  <c r="F21" i="3"/>
  <c r="F22" i="3" s="1"/>
  <c r="G21" i="3"/>
  <c r="G22" i="3" s="1"/>
  <c r="H21" i="3"/>
  <c r="H22" i="3" s="1"/>
  <c r="I21" i="3"/>
  <c r="I22" i="3" s="1"/>
  <c r="J21" i="3"/>
  <c r="J22" i="3" s="1"/>
  <c r="K21" i="3"/>
  <c r="K22" i="3" s="1"/>
  <c r="L21" i="3"/>
  <c r="L22" i="3" s="1"/>
  <c r="M21" i="3"/>
  <c r="M22" i="3" s="1"/>
  <c r="F31" i="3"/>
  <c r="G31" i="3"/>
  <c r="H31" i="3"/>
  <c r="I31" i="3"/>
  <c r="I40" i="3" s="1"/>
  <c r="J31" i="3"/>
  <c r="K31" i="3"/>
  <c r="L31" i="3"/>
  <c r="M31" i="3"/>
  <c r="F37" i="3"/>
  <c r="F40" i="3" s="1"/>
  <c r="F63" i="3" s="1"/>
  <c r="G37" i="3"/>
  <c r="G40" i="3" s="1"/>
  <c r="H37" i="3"/>
  <c r="H40" i="3" s="1"/>
  <c r="I37" i="3"/>
  <c r="J37" i="3"/>
  <c r="J40" i="3" s="1"/>
  <c r="K37" i="3"/>
  <c r="K40" i="3" s="1"/>
  <c r="L37" i="3"/>
  <c r="L40" i="3" s="1"/>
  <c r="M37" i="3"/>
  <c r="M40" i="3" s="1"/>
  <c r="F52" i="3"/>
  <c r="G52" i="3"/>
  <c r="H52" i="3"/>
  <c r="I52" i="3"/>
  <c r="J52" i="3"/>
  <c r="K52" i="3"/>
  <c r="L52" i="3"/>
  <c r="M52" i="3"/>
  <c r="M60" i="3" s="1"/>
  <c r="M61" i="3" s="1"/>
  <c r="F58" i="3"/>
  <c r="G58" i="3"/>
  <c r="G60" i="3" s="1"/>
  <c r="H58" i="3"/>
  <c r="I58" i="3"/>
  <c r="J58" i="3"/>
  <c r="J60" i="3" s="1"/>
  <c r="K58" i="3"/>
  <c r="K60" i="3" s="1"/>
  <c r="L58" i="3"/>
  <c r="M58" i="3"/>
  <c r="F60" i="3"/>
  <c r="F61" i="3" s="1"/>
  <c r="F20" i="2"/>
  <c r="G20" i="2"/>
  <c r="H20" i="2"/>
  <c r="I20" i="2"/>
  <c r="J20" i="2"/>
  <c r="K20" i="2"/>
  <c r="L20" i="2"/>
  <c r="M20" i="2"/>
  <c r="F21" i="2"/>
  <c r="G21" i="2"/>
  <c r="H21" i="2"/>
  <c r="I21" i="2"/>
  <c r="J21" i="2"/>
  <c r="K21" i="2"/>
  <c r="L21" i="2"/>
  <c r="M21" i="2"/>
  <c r="F22" i="2"/>
  <c r="F23" i="2" s="1"/>
  <c r="G22" i="2"/>
  <c r="G23" i="2" s="1"/>
  <c r="H22" i="2"/>
  <c r="H23" i="2" s="1"/>
  <c r="I22" i="2"/>
  <c r="I23" i="2" s="1"/>
  <c r="J22" i="2"/>
  <c r="J23" i="2" s="1"/>
  <c r="K22" i="2"/>
  <c r="K23" i="2" s="1"/>
  <c r="L22" i="2"/>
  <c r="L23" i="2" s="1"/>
  <c r="M22" i="2"/>
  <c r="M23" i="2" s="1"/>
  <c r="F32" i="2"/>
  <c r="F44" i="2" s="1"/>
  <c r="F45" i="2" s="1"/>
  <c r="G32" i="2"/>
  <c r="G44" i="2" s="1"/>
  <c r="G45" i="2" s="1"/>
  <c r="H32" i="2"/>
  <c r="I32" i="2"/>
  <c r="J32" i="2"/>
  <c r="K32" i="2"/>
  <c r="L32" i="2"/>
  <c r="M32" i="2"/>
  <c r="F42" i="2"/>
  <c r="G42" i="2"/>
  <c r="H42" i="2"/>
  <c r="I42" i="2"/>
  <c r="J42" i="2"/>
  <c r="K42" i="2"/>
  <c r="L42" i="2"/>
  <c r="L44" i="2" s="1"/>
  <c r="L45" i="2" s="1"/>
  <c r="M42" i="2"/>
  <c r="M44" i="2" s="1"/>
  <c r="M45" i="2" s="1"/>
  <c r="J44" i="2"/>
  <c r="J45" i="2" s="1"/>
  <c r="G61" i="3" l="1"/>
  <c r="G63" i="3"/>
  <c r="L60" i="3"/>
  <c r="L63" i="3" s="1"/>
  <c r="I60" i="3"/>
  <c r="H60" i="3"/>
  <c r="M63" i="3"/>
  <c r="K44" i="2"/>
  <c r="K45" i="2" s="1"/>
  <c r="I44" i="2"/>
  <c r="I45" i="2" s="1"/>
  <c r="H44" i="2"/>
  <c r="H45" i="2" s="1"/>
  <c r="I63" i="3"/>
  <c r="I61" i="3"/>
  <c r="K63" i="3"/>
  <c r="K61" i="3"/>
  <c r="H63" i="3"/>
  <c r="H61" i="3"/>
  <c r="L61" i="3"/>
  <c r="J63" i="3"/>
  <c r="J61" i="3"/>
  <c r="D21" i="1"/>
  <c r="D23" i="1"/>
  <c r="D24" i="1"/>
  <c r="D25" i="1"/>
  <c r="D26" i="1"/>
  <c r="D27" i="1"/>
  <c r="D28" i="1"/>
  <c r="D29" i="1"/>
  <c r="D30" i="1"/>
  <c r="D31" i="1"/>
  <c r="D33" i="1"/>
  <c r="D34" i="1"/>
  <c r="D36" i="1"/>
  <c r="D37" i="1"/>
  <c r="D38" i="1"/>
  <c r="D25" i="3"/>
  <c r="D26" i="3"/>
  <c r="D27" i="3"/>
  <c r="D28" i="3"/>
  <c r="D29" i="3"/>
  <c r="D30" i="3"/>
  <c r="D34" i="3"/>
  <c r="D35" i="3"/>
  <c r="D36" i="3"/>
  <c r="D45" i="3"/>
  <c r="D46" i="3"/>
  <c r="D47" i="3"/>
  <c r="D48" i="3"/>
  <c r="D49" i="3"/>
  <c r="D50" i="3"/>
  <c r="D51" i="3"/>
  <c r="D55" i="3"/>
  <c r="D56" i="3"/>
  <c r="D57" i="3"/>
  <c r="D66" i="3"/>
  <c r="D67" i="3"/>
  <c r="D68" i="3"/>
  <c r="E25" i="2"/>
  <c r="E26" i="2"/>
  <c r="E27" i="2"/>
  <c r="E28" i="2"/>
  <c r="E29" i="2"/>
  <c r="E30" i="2"/>
  <c r="E31" i="2"/>
  <c r="E34" i="2"/>
  <c r="E35" i="2"/>
  <c r="E36" i="2"/>
  <c r="E37" i="2"/>
  <c r="E38" i="2"/>
  <c r="E39" i="2"/>
  <c r="E40" i="2"/>
  <c r="E41" i="2"/>
  <c r="E48" i="2"/>
  <c r="E49" i="2"/>
  <c r="E50" i="2"/>
  <c r="E51" i="2"/>
  <c r="E52" i="2"/>
  <c r="E53" i="2"/>
  <c r="E54" i="2"/>
  <c r="E55" i="2"/>
  <c r="E56" i="2"/>
  <c r="C6" i="4"/>
  <c r="C5" i="4"/>
  <c r="C4" i="4"/>
  <c r="G10" i="4" s="1"/>
  <c r="J69" i="3" l="1"/>
  <c r="M69" i="3"/>
  <c r="I69" i="3"/>
  <c r="L69" i="3"/>
  <c r="K69" i="3"/>
  <c r="G69" i="3"/>
  <c r="H69" i="3"/>
  <c r="L57" i="2"/>
  <c r="L71" i="2" s="1"/>
  <c r="G9" i="4"/>
  <c r="C13" i="4" s="1"/>
  <c r="E10" i="4"/>
  <c r="E9" i="4"/>
  <c r="C10" i="4"/>
  <c r="C9" i="4" s="1"/>
  <c r="C14" i="4"/>
  <c r="M71" i="3" l="1"/>
  <c r="H71" i="3"/>
  <c r="K71" i="3"/>
  <c r="I71" i="3"/>
  <c r="K57" i="2"/>
  <c r="K71" i="2" s="1"/>
  <c r="I57" i="2"/>
  <c r="I71" i="2" s="1"/>
  <c r="M57" i="2"/>
  <c r="M71" i="2" s="1"/>
  <c r="H57" i="2"/>
  <c r="H71" i="2" s="1"/>
  <c r="G57" i="2"/>
  <c r="G71" i="2" s="1"/>
  <c r="J57" i="2"/>
  <c r="J71" i="2" s="1"/>
  <c r="G71" i="3" l="1"/>
  <c r="L71" i="3"/>
  <c r="J71" i="3"/>
  <c r="G59" i="2"/>
  <c r="G60" i="2" s="1"/>
  <c r="I59" i="2"/>
  <c r="I60" i="2" s="1"/>
  <c r="L59" i="2"/>
  <c r="L60" i="2" s="1"/>
  <c r="K59" i="2" l="1"/>
  <c r="K60" i="2" s="1"/>
  <c r="M59" i="2"/>
  <c r="M60" i="2" s="1"/>
  <c r="F57" i="2"/>
  <c r="F71" i="2" s="1"/>
  <c r="J59" i="2"/>
  <c r="J60" i="2" s="1"/>
  <c r="H59" i="2"/>
  <c r="H60" i="2" s="1"/>
  <c r="F69" i="3"/>
  <c r="F59" i="2" l="1"/>
  <c r="F60" i="2" s="1"/>
  <c r="F71" i="3" l="1"/>
</calcChain>
</file>

<file path=xl/sharedStrings.xml><?xml version="1.0" encoding="utf-8"?>
<sst xmlns="http://schemas.openxmlformats.org/spreadsheetml/2006/main" count="1940" uniqueCount="1007">
  <si>
    <t>16300|17200|18200</t>
  </si>
  <si>
    <t>Net Cash From/(Used in) Operating Activities</t>
  </si>
  <si>
    <t>18100..18120</t>
  </si>
  <si>
    <t>16200..16220|17100..17120</t>
  </si>
  <si>
    <t>Net Cash From/(Used in) Investing Activities</t>
  </si>
  <si>
    <t>25000..25400</t>
  </si>
  <si>
    <t>30100|30500</t>
  </si>
  <si>
    <t>Net Cash From/(Used in) Financing Activities</t>
  </si>
  <si>
    <t>Net Increase/(Decrease) in Cash</t>
  </si>
  <si>
    <t>11100..11700</t>
  </si>
  <si>
    <t>Cash at Beginning of Period</t>
  </si>
  <si>
    <t>Cash at End of Period</t>
  </si>
  <si>
    <t>Title</t>
  </si>
  <si>
    <t>Value</t>
  </si>
  <si>
    <t>Lookup</t>
  </si>
  <si>
    <t>Report Options</t>
  </si>
  <si>
    <t>Option</t>
  </si>
  <si>
    <t>Start Date</t>
  </si>
  <si>
    <t>End Date</t>
  </si>
  <si>
    <t>Period Type</t>
  </si>
  <si>
    <t>Number of Periods</t>
  </si>
  <si>
    <t>If Month</t>
  </si>
  <si>
    <t>If Year</t>
  </si>
  <si>
    <t>If Quarter</t>
  </si>
  <si>
    <t>FIT</t>
  </si>
  <si>
    <t>fit</t>
  </si>
  <si>
    <t>Check</t>
  </si>
  <si>
    <t>52000..52999</t>
  </si>
  <si>
    <t>61000..61400</t>
  </si>
  <si>
    <t>62000..62950</t>
  </si>
  <si>
    <t>64000..64400</t>
  </si>
  <si>
    <t>65000..65400</t>
  </si>
  <si>
    <t>65500..65900</t>
  </si>
  <si>
    <t>66000..66400</t>
  </si>
  <si>
    <t>67000..67600</t>
  </si>
  <si>
    <t>hide</t>
  </si>
  <si>
    <t>ASSETS</t>
  </si>
  <si>
    <t>Current Assets</t>
  </si>
  <si>
    <t>TOTAL</t>
  </si>
  <si>
    <t>Fixed Assets</t>
  </si>
  <si>
    <t>TOTAL ASSETS</t>
  </si>
  <si>
    <t>LIABILITIES AND EQUITY</t>
  </si>
  <si>
    <t>Current Liabilities</t>
  </si>
  <si>
    <t>Long Term Liabilities</t>
  </si>
  <si>
    <t>TOTAL LIABILITIES</t>
  </si>
  <si>
    <t>Stockholder Equity</t>
  </si>
  <si>
    <t>Net Profit</t>
  </si>
  <si>
    <t>Hide+?</t>
  </si>
  <si>
    <t>minimum width</t>
  </si>
  <si>
    <t>Expenses (reversed sign) for chart)</t>
  </si>
  <si>
    <t>Income Statement</t>
  </si>
  <si>
    <t>Cash Flow Statement</t>
  </si>
  <si>
    <t>Balance Sheet</t>
  </si>
  <si>
    <t>Debt to Assets</t>
  </si>
  <si>
    <t>Total Liabilities (reverse sign for chart)</t>
  </si>
  <si>
    <t>The list of accounts in column "D" need to match the chart of accounts for the company for this report to operate correctly</t>
  </si>
  <si>
    <t>The list of accounts in column "B" need to match the chart of accounts for the company for this report to operate correctly</t>
  </si>
  <si>
    <t>REVENUE</t>
  </si>
  <si>
    <t>DIRECT COSTS</t>
  </si>
  <si>
    <t>TOTAL REVENUE</t>
  </si>
  <si>
    <t>TOTAL DIRECT COSTS</t>
  </si>
  <si>
    <t>GROSS PROFIT</t>
  </si>
  <si>
    <t>GENERAL EXPENSES</t>
  </si>
  <si>
    <t>GROSS PROFIT %</t>
  </si>
  <si>
    <t>EXPENSES</t>
  </si>
  <si>
    <t>NET PROFIT%</t>
  </si>
  <si>
    <t>CHANGES IN CURRENT ASSETS AND LIABILITIES</t>
  </si>
  <si>
    <t>Tooltip</t>
  </si>
  <si>
    <t>Enter a date using the date format used in your NAV instance</t>
  </si>
  <si>
    <t>d</t>
  </si>
  <si>
    <t>�</t>
  </si>
  <si>
    <t>=NL("Lookup",{"Month","Quarter","Year"},{"Please select the period for your report"})</t>
  </si>
  <si>
    <t>=EOMONTH(C10,-C6)+1</t>
  </si>
  <si>
    <t>=DATE(YEAR(AnalysisDate)-C6+1,1,1)</t>
  </si>
  <si>
    <t>=EOMONTH(G10,-(C6*3))+1</t>
  </si>
  <si>
    <t>=EOMONTH(AnalysisDate,0)</t>
  </si>
  <si>
    <t>=DATE(YEAR(AnalysisDate),12,31)</t>
  </si>
  <si>
    <t>=DATE(YEAR(AnalysisDate),ROUNDUP(MONTH(AnalysisDate)/3,0)*3+1,1)-1</t>
  </si>
  <si>
    <t>=IF(PeriodType="Month",C9,IF(PeriodType="Year",E9,IF(PeriodType="Quarter",G9,"err")))</t>
  </si>
  <si>
    <t>=IF(PeriodType="Month",C10,IF(PeriodType="Year",E10,IF(PeriodType="Quarter",G10,"err")))</t>
  </si>
  <si>
    <t>=NL("Columns",NP("Dates",StartDate,EndDate,PeriodType))</t>
  </si>
  <si>
    <t>=NL("First",NP("Dates",F18,EndDate,PeriodType,"TRUE"))</t>
  </si>
  <si>
    <t>=TEXT(F19,"mmm yy")</t>
  </si>
  <si>
    <t>=YEAR(F19)</t>
  </si>
  <si>
    <t>="Q"&amp;ROUNDUP(MONTH(F19)/3,0)&amp; "  "&amp;YEAR(F19)</t>
  </si>
  <si>
    <t>=IF(PeriodType="Month",F20,IF(PeriodType="Year",F21,IF(PeriodType="Quarter",F22,"???")))</t>
  </si>
  <si>
    <t>44100</t>
  </si>
  <si>
    <t>=-GL("Balance",$C25,F$18,F$19,,,,,,,,,,"True")</t>
  </si>
  <si>
    <t>44200</t>
  </si>
  <si>
    <t>=-GL("Balance",$C26,F$18,F$19,,,,,,,,,,"True")</t>
  </si>
  <si>
    <t>45100</t>
  </si>
  <si>
    <t>=-GL("Balance",$C27,F$18,F$19,,,,,,,,,,"True")</t>
  </si>
  <si>
    <t>45200</t>
  </si>
  <si>
    <t>=-GL("Balance",$C28,F$18,F$19,,,,,,,,,,"True")</t>
  </si>
  <si>
    <t>54100</t>
  </si>
  <si>
    <t>54400</t>
  </si>
  <si>
    <t>54500</t>
  </si>
  <si>
    <t>=-GL("Balance",$C34,F$18,F$19,,,,,,,,,,"True")</t>
  </si>
  <si>
    <t>54702</t>
  </si>
  <si>
    <t>=-GL("Balance",$C35,F$18,F$19,,,,,,,,,,"True")</t>
  </si>
  <si>
    <t>54703</t>
  </si>
  <si>
    <t>=-GL("Balance",$C36,F$18,F$19,,,,,,,,,,"True")</t>
  </si>
  <si>
    <t>54710</t>
  </si>
  <si>
    <t>=-GL("Balance",$C37,F$18,F$19,,,,,,,,,,"True")</t>
  </si>
  <si>
    <t>54800</t>
  </si>
  <si>
    <t>=-GL("Balance",$C38,F$18,F$19,,,,,,,,,,"True")</t>
  </si>
  <si>
    <t>=-GL("Balance",$C48,F$18,F$19,,,,,,,,,,"True")</t>
  </si>
  <si>
    <t>=-GL("Balance",$C49,F$18,F$19,,,,,,,,,,"True")</t>
  </si>
  <si>
    <t>=-GL("Balance",$C50,F$18,F$19,,,,,,,,,,"True")</t>
  </si>
  <si>
    <t>=-GL("Balance",$C51,F$18,F$19,,,,,,,,,,"True")</t>
  </si>
  <si>
    <t>=SUM(F45:F51)</t>
  </si>
  <si>
    <t>=NL("First",NP("Dates",F17,EndDate,PeriodType,"TRUE"))</t>
  </si>
  <si>
    <t>=TEXT(F18,"mmm yy")</t>
  </si>
  <si>
    <t>=YEAR(F18)</t>
  </si>
  <si>
    <t>="Q"&amp;ROUNDUP(MONTH(F18)/3,0)&amp; "  "&amp;YEAR(F18)</t>
  </si>
  <si>
    <t>=IF(PeriodType="Month",F19,IF(PeriodType="Year",F20,IF(PeriodType="Quarter",F21,"???")))</t>
  </si>
  <si>
    <t>11700</t>
  </si>
  <si>
    <t>=GL("Balance",$B25,,F$18,,,,,,,,,,"True")</t>
  </si>
  <si>
    <t>12300</t>
  </si>
  <si>
    <t>=GL("Balance",$B26,,F$18,,,,,,,,,,"True")</t>
  </si>
  <si>
    <t>13400</t>
  </si>
  <si>
    <t>=GL("Balance",$B27,,F$18,,,,,,,,,,"True")</t>
  </si>
  <si>
    <t>13510</t>
  </si>
  <si>
    <t>=GL("Balance",$B28,,F$18,,,,,,,,,,"True")</t>
  </si>
  <si>
    <t>13540</t>
  </si>
  <si>
    <t>=GL("Balance",$B29,,F$18,,,,,,,,,,"True")</t>
  </si>
  <si>
    <t>14500</t>
  </si>
  <si>
    <t>=GL("Balance",$B30,,F$18,,,,,,,,,,"True")</t>
  </si>
  <si>
    <t>=SUM(F25:F30)</t>
  </si>
  <si>
    <t>16400</t>
  </si>
  <si>
    <t>=GL("Balance",$B34,,F$18,,,,,,,,,,"True")</t>
  </si>
  <si>
    <t>17300</t>
  </si>
  <si>
    <t>=GL("Balance",$B35,,F$18,,,,,,,,,,"True")</t>
  </si>
  <si>
    <t>18300</t>
  </si>
  <si>
    <t>=GL("Balance",$B36,,F$18,,,,,,,,,,"True")</t>
  </si>
  <si>
    <t>=SUM(F34:F36)</t>
  </si>
  <si>
    <t>=F37+F31</t>
  </si>
  <si>
    <t>22100</t>
  </si>
  <si>
    <t>=GL("Balance",$B45,,F$18,,,,,,,,,,"True")</t>
  </si>
  <si>
    <t>22190</t>
  </si>
  <si>
    <t>=GL("Balance",$B46,,F$18,,,,,,,,,,"True")</t>
  </si>
  <si>
    <t>22500</t>
  </si>
  <si>
    <t>=GL("Balance",$B47,,F$18,,,,,,,,,,"True")</t>
  </si>
  <si>
    <t>22590</t>
  </si>
  <si>
    <t>=GL("Balance",$B48,,F$18,,,,,,,,,,"True")</t>
  </si>
  <si>
    <t>22790</t>
  </si>
  <si>
    <t>=GL("Balance",$B49,,F$18,,,,,,,,,,"True")</t>
  </si>
  <si>
    <t>23900</t>
  </si>
  <si>
    <t>=GL("Balance",$B50,,F$18,,,,,,,,,,"True")</t>
  </si>
  <si>
    <t>24400</t>
  </si>
  <si>
    <t>=GL("Balance",$B51,,F$18,,,,,,,,,,"True")</t>
  </si>
  <si>
    <t>25100</t>
  </si>
  <si>
    <t>=GL("Balance",$B55,,F$18,,,,,,,,,,"True")</t>
  </si>
  <si>
    <t>25200</t>
  </si>
  <si>
    <t>=GL("Balance",$B56,,F$18,,,,,,,,,,"True")</t>
  </si>
  <si>
    <t>25300</t>
  </si>
  <si>
    <t>=GL("Balance",$B57,,F$18,,,,,,,,,,"True")</t>
  </si>
  <si>
    <t>=SUM(F55:F57)</t>
  </si>
  <si>
    <t>=F58+F52</t>
  </si>
  <si>
    <t>=-F60</t>
  </si>
  <si>
    <t>=-F60/F40</t>
  </si>
  <si>
    <t>30100</t>
  </si>
  <si>
    <t>=GL("Balance",$B66,,F$18,,,,,,,,,,"True")</t>
  </si>
  <si>
    <t>30200</t>
  </si>
  <si>
    <t>=GL("Balance",$B67,,F$18,,,,,,,,,,"True")</t>
  </si>
  <si>
    <t>30400</t>
  </si>
  <si>
    <t>=GL("Balance",$B68,,F$18,,,,,,,,,,"True")</t>
  </si>
  <si>
    <t>=SUM(F66:F68)</t>
  </si>
  <si>
    <t>=F60+F69</t>
  </si>
  <si>
    <t>=NL("First",NP("Dates",E15,EndDate,PeriodType,"TRUE"))</t>
  </si>
  <si>
    <t>=TEXT(E16,"mmm yy")</t>
  </si>
  <si>
    <t>=YEAR(E16)</t>
  </si>
  <si>
    <t>="Q"&amp;ROUNDUP(MONTH(E16)/3,0)&amp; "  "&amp;YEAR(E16)</t>
  </si>
  <si>
    <t>=IF(PeriodType="Month",E17,IF(PeriodType="Year",E18,IF(PeriodType="Quarter",E19,"???")))</t>
  </si>
  <si>
    <t>99999</t>
  </si>
  <si>
    <t>=-GL("Balance",$B21,E$15,E$16,,,,,,,,,,"True")</t>
  </si>
  <si>
    <t>=-GL("Balance",$B23,E$15,E$16,,,,,,,,,,"True")</t>
  </si>
  <si>
    <t>=-GL("Balance",$B24,E$15,E$16,,,,,,,,,,"True")</t>
  </si>
  <si>
    <t>=-GL("Balance",$B25,E$15,E$16,,,,,,,,,,"True")</t>
  </si>
  <si>
    <t>=-GL("Balance",$B26,E$15,E$16,,,,,,,,,,"True")</t>
  </si>
  <si>
    <t>=-GL("Balance",$B27,E$15,E$16,,,,,,,,,,"True")</t>
  </si>
  <si>
    <t>=-GL("Balance",$B28,E$15,E$16,,,,,,,,,,"True")</t>
  </si>
  <si>
    <t>=-GL("Balance",$B29,E$15,E$16,,,,,,,,,,"True")</t>
  </si>
  <si>
    <t>=-GL("Balance",$B30,E$15,E$16,,,,,,,,,,"True")</t>
  </si>
  <si>
    <t>=-GL("Balance",$B31,E$15,E$16,,,,,,,,,,"True")</t>
  </si>
  <si>
    <t>=SUM(E21:E31)</t>
  </si>
  <si>
    <t>=GL("Balance",$B33,E$15,E$16,,,,,,,,,,"True")</t>
  </si>
  <si>
    <t>=GL("Balance",$B34,E$15,E$16,,,,,,,,,,"True")</t>
  </si>
  <si>
    <t>=SUM(E33:E34)</t>
  </si>
  <si>
    <t>=-GL("Balance",$B36,E$15,E$16,,,,,,,,,,"True")</t>
  </si>
  <si>
    <t>=-GL("Balance",$B37,E$15,E$16,,,,,,,,,,"True")</t>
  </si>
  <si>
    <t>=-GL("Balance",$B38,E$15,E$16,,,,,,,,,,"True")</t>
  </si>
  <si>
    <t>=SUM(E36:E38)</t>
  </si>
  <si>
    <t>=E32+E35+E39</t>
  </si>
  <si>
    <t>=GL("Balance",$B42,,E$15-1,,,,,,,,,,"True")</t>
  </si>
  <si>
    <t>=SUM(E41:E42)</t>
  </si>
  <si>
    <t>=GL("Balance",$B42,,E$16,,,,,,,,,,"True")-E43</t>
  </si>
  <si>
    <t>=NL(,"15 G/L Account","2 Name","1 No.",C25)</t>
  </si>
  <si>
    <t>=NL(,"15 G/L Account","2 Name","1 No.",C26)</t>
  </si>
  <si>
    <t>=NL(,"15 G/L Account","2 Name","1 No.",C27)</t>
  </si>
  <si>
    <t>=NL(,"15 G/L Account","2 Name","1 No.",C28)</t>
  </si>
  <si>
    <t>=NL(,"15 G/L Account","2 Name","1 No.",C34)</t>
  </si>
  <si>
    <t>=NL(,"15 G/L Account","2 Name","1 No.",C35)</t>
  </si>
  <si>
    <t>=NL(,"15 G/L Account","2 Name","1 No.",C36)</t>
  </si>
  <si>
    <t>=NL(,"15 G/L Account","2 Name","1 No.",C37)</t>
  </si>
  <si>
    <t>=NL(,"15 G/L Account","2 Name","1 No.",C38)</t>
  </si>
  <si>
    <t>=NL(,"15 G/L Account","2 Name","1 No.",C48)</t>
  </si>
  <si>
    <t>=NL(,"15 G/L Account","2 Name","1 No.",C49)</t>
  </si>
  <si>
    <t>=NL(,"15 G/L Account","2 Name","1 No.",C50)</t>
  </si>
  <si>
    <t>=NL(,"15 G/L Account","2 Name","1 No.",C51)</t>
  </si>
  <si>
    <t>=NL("First","G/L Account","Name","No.",B25)</t>
  </si>
  <si>
    <t>=NL("First","G/L Account","Name","No.",B26)</t>
  </si>
  <si>
    <t>=NL("First","G/L Account","Name","No.",B27)</t>
  </si>
  <si>
    <t>=NL("First","G/L Account","Name","No.",B28)</t>
  </si>
  <si>
    <t>=NL("First","G/L Account","Name","No.",B29)</t>
  </si>
  <si>
    <t>=NL("First","G/L Account","Name","No.",B30)</t>
  </si>
  <si>
    <t>=NL("First","G/L Account","Name","No.",B34)</t>
  </si>
  <si>
    <t>=NL("First","G/L Account","Name","No.",B35)</t>
  </si>
  <si>
    <t>=NL("First","G/L Account","Name","No.",B36)</t>
  </si>
  <si>
    <t>=NL("First","G/L Account","Name","No.",B45)</t>
  </si>
  <si>
    <t>=NL("First","G/L Account","Name","No.",B46)</t>
  </si>
  <si>
    <t>=NL("First","G/L Account","Name","No.",B47)</t>
  </si>
  <si>
    <t>=NL("First","G/L Account","Name","No.",B48)</t>
  </si>
  <si>
    <t>=NL("First","G/L Account","Name","No.",B49)</t>
  </si>
  <si>
    <t>=NL("First","G/L Account","Name","No.",B50)</t>
  </si>
  <si>
    <t>=NL("First","G/L Account","Name","No.",B51)</t>
  </si>
  <si>
    <t>=NL("First","G/L Account","Name","No.",B55)</t>
  </si>
  <si>
    <t>=NL("First","G/L Account","Name","No.",B56)</t>
  </si>
  <si>
    <t>=NL("First","G/L Account","Name","No.",B57)</t>
  </si>
  <si>
    <t>=NL("First","G/L Account","Name","No.",B66)</t>
  </si>
  <si>
    <t>=NL("First","G/L Account","Name","No.",B67)</t>
  </si>
  <si>
    <t>=NL("First","G/L Account","Name","No.",B68)</t>
  </si>
  <si>
    <t>=NL(,"G/L Account","Name","No.",$B21)</t>
  </si>
  <si>
    <t>=NL(,"G/L Account","Name","No.",$B23)</t>
  </si>
  <si>
    <t>=NL(,"G/L Account","Name","No.",$B24)</t>
  </si>
  <si>
    <t>=NL(,"G/L Account","Name","No.",$B25)</t>
  </si>
  <si>
    <t>=NL(,"G/L Account","Name","No.",$B26)</t>
  </si>
  <si>
    <t>=NL(,"G/L Account","Name","No.",$B27)</t>
  </si>
  <si>
    <t>=NL(,"G/L Account","Name","No.",$B28)</t>
  </si>
  <si>
    <t>=NL(,"G/L Account","Name","No.",$B29)</t>
  </si>
  <si>
    <t>=NL(,"G/L Account","Name","No.",$B30)</t>
  </si>
  <si>
    <t>=NL(,"G/L Account","Name","No.",$B31)</t>
  </si>
  <si>
    <t>=NL(,"G/L Account","Name","No.",$B33)</t>
  </si>
  <si>
    <t>=NL(,"G/L Account","Name","No.",$B34)</t>
  </si>
  <si>
    <t>=NL(,"G/L Account","Name","No.",$B36)</t>
  </si>
  <si>
    <t>=NL(,"G/L Account","Name","No.",$B37)</t>
  </si>
  <si>
    <t>=NL(,"G/L Account","Name","No.",$B38)</t>
  </si>
  <si>
    <t>fit+Auto</t>
  </si>
  <si>
    <t>=NL("First",NP("Dates",G18,EndDate,PeriodType,"TRUE"))</t>
  </si>
  <si>
    <t>=NL("First",NP("Dates",H18,EndDate,PeriodType,"TRUE"))</t>
  </si>
  <si>
    <t>=NL("First",NP("Dates",I18,EndDate,PeriodType,"TRUE"))</t>
  </si>
  <si>
    <t>=NL("First",NP("Dates",J18,EndDate,PeriodType,"TRUE"))</t>
  </si>
  <si>
    <t>=NL("First",NP("Dates",K18,EndDate,PeriodType,"TRUE"))</t>
  </si>
  <si>
    <t>=NL("First",NP("Dates",L18,EndDate,PeriodType,"TRUE"))</t>
  </si>
  <si>
    <t>=NL("First",NP("Dates",M18,EndDate,PeriodType,"TRUE"))</t>
  </si>
  <si>
    <t>=TEXT(G19,"mmm yy")</t>
  </si>
  <si>
    <t>=TEXT(H19,"mmm yy")</t>
  </si>
  <si>
    <t>=TEXT(I19,"mmm yy")</t>
  </si>
  <si>
    <t>=TEXT(J19,"mmm yy")</t>
  </si>
  <si>
    <t>=TEXT(K19,"mmm yy")</t>
  </si>
  <si>
    <t>=TEXT(L19,"mmm yy")</t>
  </si>
  <si>
    <t>=TEXT(M19,"mmm yy")</t>
  </si>
  <si>
    <t>=YEAR(G19)</t>
  </si>
  <si>
    <t>=YEAR(H19)</t>
  </si>
  <si>
    <t>=YEAR(I19)</t>
  </si>
  <si>
    <t>=YEAR(J19)</t>
  </si>
  <si>
    <t>=YEAR(K19)</t>
  </si>
  <si>
    <t>=YEAR(L19)</t>
  </si>
  <si>
    <t>=YEAR(M19)</t>
  </si>
  <si>
    <t>="Q"&amp;ROUNDUP(MONTH(G19)/3,0)&amp; "  "&amp;YEAR(G19)</t>
  </si>
  <si>
    <t>="Q"&amp;ROUNDUP(MONTH(H19)/3,0)&amp; "  "&amp;YEAR(H19)</t>
  </si>
  <si>
    <t>="Q"&amp;ROUNDUP(MONTH(I19)/3,0)&amp; "  "&amp;YEAR(I19)</t>
  </si>
  <si>
    <t>="Q"&amp;ROUNDUP(MONTH(J19)/3,0)&amp; "  "&amp;YEAR(J19)</t>
  </si>
  <si>
    <t>="Q"&amp;ROUNDUP(MONTH(K19)/3,0)&amp; "  "&amp;YEAR(K19)</t>
  </si>
  <si>
    <t>="Q"&amp;ROUNDUP(MONTH(L19)/3,0)&amp; "  "&amp;YEAR(L19)</t>
  </si>
  <si>
    <t>="Q"&amp;ROUNDUP(MONTH(M19)/3,0)&amp; "  "&amp;YEAR(M19)</t>
  </si>
  <si>
    <t>=IF(PeriodType="Month",G20,IF(PeriodType="Year",G21,IF(PeriodType="Quarter",G22,"???")))</t>
  </si>
  <si>
    <t>=IF(PeriodType="Month",H20,IF(PeriodType="Year",H21,IF(PeriodType="Quarter",H22,"???")))</t>
  </si>
  <si>
    <t>=IF(PeriodType="Month",I20,IF(PeriodType="Year",I21,IF(PeriodType="Quarter",I22,"???")))</t>
  </si>
  <si>
    <t>=IF(PeriodType="Month",J20,IF(PeriodType="Year",J21,IF(PeriodType="Quarter",J22,"???")))</t>
  </si>
  <si>
    <t>=IF(PeriodType="Month",K20,IF(PeriodType="Year",K21,IF(PeriodType="Quarter",K22,"???")))</t>
  </si>
  <si>
    <t>=IF(PeriodType="Month",L20,IF(PeriodType="Year",L21,IF(PeriodType="Quarter",L22,"???")))</t>
  </si>
  <si>
    <t>=IF(PeriodType="Month",M20,IF(PeriodType="Year",M21,IF(PeriodType="Quarter",M22,"???")))</t>
  </si>
  <si>
    <t>=-GL("Balance",$C25,G$18,G$19,,,,,,,,,,"True")</t>
  </si>
  <si>
    <t>=-GL("Balance",$C25,H$18,H$19,,,,,,,,,,"True")</t>
  </si>
  <si>
    <t>=-GL("Balance",$C25,I$18,I$19,,,,,,,,,,"True")</t>
  </si>
  <si>
    <t>=-GL("Balance",$C25,J$18,J$19,,,,,,,,,,"True")</t>
  </si>
  <si>
    <t>=-GL("Balance",$C25,K$18,K$19,,,,,,,,,,"True")</t>
  </si>
  <si>
    <t>=-GL("Balance",$C25,L$18,L$19,,,,,,,,,,"True")</t>
  </si>
  <si>
    <t>=-GL("Balance",$C25,M$18,M$19,,,,,,,,,,"True")</t>
  </si>
  <si>
    <t>=-GL("Balance",$C26,G$18,G$19,,,,,,,,,,"True")</t>
  </si>
  <si>
    <t>=-GL("Balance",$C26,H$18,H$19,,,,,,,,,,"True")</t>
  </si>
  <si>
    <t>=-GL("Balance",$C26,I$18,I$19,,,,,,,,,,"True")</t>
  </si>
  <si>
    <t>=-GL("Balance",$C26,J$18,J$19,,,,,,,,,,"True")</t>
  </si>
  <si>
    <t>=-GL("Balance",$C26,K$18,K$19,,,,,,,,,,"True")</t>
  </si>
  <si>
    <t>=-GL("Balance",$C26,L$18,L$19,,,,,,,,,,"True")</t>
  </si>
  <si>
    <t>=-GL("Balance",$C26,M$18,M$19,,,,,,,,,,"True")</t>
  </si>
  <si>
    <t>=-GL("Balance",$C27,G$18,G$19,,,,,,,,,,"True")</t>
  </si>
  <si>
    <t>=-GL("Balance",$C27,H$18,H$19,,,,,,,,,,"True")</t>
  </si>
  <si>
    <t>=-GL("Balance",$C27,I$18,I$19,,,,,,,,,,"True")</t>
  </si>
  <si>
    <t>=-GL("Balance",$C27,J$18,J$19,,,,,,,,,,"True")</t>
  </si>
  <si>
    <t>=-GL("Balance",$C27,K$18,K$19,,,,,,,,,,"True")</t>
  </si>
  <si>
    <t>=-GL("Balance",$C27,L$18,L$19,,,,,,,,,,"True")</t>
  </si>
  <si>
    <t>=-GL("Balance",$C27,M$18,M$19,,,,,,,,,,"True")</t>
  </si>
  <si>
    <t>=-GL("Balance",$C28,G$18,G$19,,,,,,,,,,"True")</t>
  </si>
  <si>
    <t>=-GL("Balance",$C28,H$18,H$19,,,,,,,,,,"True")</t>
  </si>
  <si>
    <t>=-GL("Balance",$C28,I$18,I$19,,,,,,,,,,"True")</t>
  </si>
  <si>
    <t>=-GL("Balance",$C28,J$18,J$19,,,,,,,,,,"True")</t>
  </si>
  <si>
    <t>=-GL("Balance",$C28,K$18,K$19,,,,,,,,,,"True")</t>
  </si>
  <si>
    <t>=-GL("Balance",$C28,L$18,L$19,,,,,,,,,,"True")</t>
  </si>
  <si>
    <t>=-GL("Balance",$C28,M$18,M$19,,,,,,,,,,"True")</t>
  </si>
  <si>
    <t>=-GL("Balance",$C34,G$18,G$19,,,,,,,,,,"True")</t>
  </si>
  <si>
    <t>=-GL("Balance",$C34,H$18,H$19,,,,,,,,,,"True")</t>
  </si>
  <si>
    <t>=-GL("Balance",$C34,I$18,I$19,,,,,,,,,,"True")</t>
  </si>
  <si>
    <t>=-GL("Balance",$C34,J$18,J$19,,,,,,,,,,"True")</t>
  </si>
  <si>
    <t>=-GL("Balance",$C34,K$18,K$19,,,,,,,,,,"True")</t>
  </si>
  <si>
    <t>=-GL("Balance",$C34,L$18,L$19,,,,,,,,,,"True")</t>
  </si>
  <si>
    <t>=-GL("Balance",$C34,M$18,M$19,,,,,,,,,,"True")</t>
  </si>
  <si>
    <t>=-GL("Balance",$C35,G$18,G$19,,,,,,,,,,"True")</t>
  </si>
  <si>
    <t>=-GL("Balance",$C35,H$18,H$19,,,,,,,,,,"True")</t>
  </si>
  <si>
    <t>=-GL("Balance",$C35,I$18,I$19,,,,,,,,,,"True")</t>
  </si>
  <si>
    <t>=-GL("Balance",$C35,J$18,J$19,,,,,,,,,,"True")</t>
  </si>
  <si>
    <t>=-GL("Balance",$C35,K$18,K$19,,,,,,,,,,"True")</t>
  </si>
  <si>
    <t>=-GL("Balance",$C35,L$18,L$19,,,,,,,,,,"True")</t>
  </si>
  <si>
    <t>=-GL("Balance",$C35,M$18,M$19,,,,,,,,,,"True")</t>
  </si>
  <si>
    <t>=-GL("Balance",$C36,G$18,G$19,,,,,,,,,,"True")</t>
  </si>
  <si>
    <t>=-GL("Balance",$C36,H$18,H$19,,,,,,,,,,"True")</t>
  </si>
  <si>
    <t>=-GL("Balance",$C36,I$18,I$19,,,,,,,,,,"True")</t>
  </si>
  <si>
    <t>=-GL("Balance",$C36,J$18,J$19,,,,,,,,,,"True")</t>
  </si>
  <si>
    <t>=-GL("Balance",$C36,K$18,K$19,,,,,,,,,,"True")</t>
  </si>
  <si>
    <t>=-GL("Balance",$C36,L$18,L$19,,,,,,,,,,"True")</t>
  </si>
  <si>
    <t>=-GL("Balance",$C36,M$18,M$19,,,,,,,,,,"True")</t>
  </si>
  <si>
    <t>=-GL("Balance",$C37,G$18,G$19,,,,,,,,,,"True")</t>
  </si>
  <si>
    <t>=-GL("Balance",$C37,H$18,H$19,,,,,,,,,,"True")</t>
  </si>
  <si>
    <t>=-GL("Balance",$C37,I$18,I$19,,,,,,,,,,"True")</t>
  </si>
  <si>
    <t>=-GL("Balance",$C37,J$18,J$19,,,,,,,,,,"True")</t>
  </si>
  <si>
    <t>=-GL("Balance",$C37,K$18,K$19,,,,,,,,,,"True")</t>
  </si>
  <si>
    <t>=-GL("Balance",$C37,L$18,L$19,,,,,,,,,,"True")</t>
  </si>
  <si>
    <t>=-GL("Balance",$C37,M$18,M$19,,,,,,,,,,"True")</t>
  </si>
  <si>
    <t>=-GL("Balance",$C38,G$18,G$19,,,,,,,,,,"True")</t>
  </si>
  <si>
    <t>=-GL("Balance",$C38,H$18,H$19,,,,,,,,,,"True")</t>
  </si>
  <si>
    <t>=-GL("Balance",$C38,I$18,I$19,,,,,,,,,,"True")</t>
  </si>
  <si>
    <t>=-GL("Balance",$C38,J$18,J$19,,,,,,,,,,"True")</t>
  </si>
  <si>
    <t>=-GL("Balance",$C38,K$18,K$19,,,,,,,,,,"True")</t>
  </si>
  <si>
    <t>=-GL("Balance",$C38,L$18,L$19,,,,,,,,,,"True")</t>
  </si>
  <si>
    <t>=-GL("Balance",$C38,M$18,M$19,,,,,,,,,,"True")</t>
  </si>
  <si>
    <t>=-GL("Balance",$C48,G$18,G$19,,,,,,,,,,"True")</t>
  </si>
  <si>
    <t>=-GL("Balance",$C48,H$18,H$19,,,,,,,,,,"True")</t>
  </si>
  <si>
    <t>=-GL("Balance",$C48,I$18,I$19,,,,,,,,,,"True")</t>
  </si>
  <si>
    <t>=-GL("Balance",$C48,J$18,J$19,,,,,,,,,,"True")</t>
  </si>
  <si>
    <t>=-GL("Balance",$C48,K$18,K$19,,,,,,,,,,"True")</t>
  </si>
  <si>
    <t>=-GL("Balance",$C48,L$18,L$19,,,,,,,,,,"True")</t>
  </si>
  <si>
    <t>=-GL("Balance",$C48,M$18,M$19,,,,,,,,,,"True")</t>
  </si>
  <si>
    <t>=-GL("Balance",$C49,G$18,G$19,,,,,,,,,,"True")</t>
  </si>
  <si>
    <t>=-GL("Balance",$C49,H$18,H$19,,,,,,,,,,"True")</t>
  </si>
  <si>
    <t>=-GL("Balance",$C49,I$18,I$19,,,,,,,,,,"True")</t>
  </si>
  <si>
    <t>=-GL("Balance",$C49,J$18,J$19,,,,,,,,,,"True")</t>
  </si>
  <si>
    <t>=-GL("Balance",$C49,K$18,K$19,,,,,,,,,,"True")</t>
  </si>
  <si>
    <t>=-GL("Balance",$C49,L$18,L$19,,,,,,,,,,"True")</t>
  </si>
  <si>
    <t>=-GL("Balance",$C49,M$18,M$19,,,,,,,,,,"True")</t>
  </si>
  <si>
    <t>=-GL("Balance",$C50,G$18,G$19,,,,,,,,,,"True")</t>
  </si>
  <si>
    <t>=-GL("Balance",$C50,H$18,H$19,,,,,,,,,,"True")</t>
  </si>
  <si>
    <t>=-GL("Balance",$C50,I$18,I$19,,,,,,,,,,"True")</t>
  </si>
  <si>
    <t>=-GL("Balance",$C50,J$18,J$19,,,,,,,,,,"True")</t>
  </si>
  <si>
    <t>=-GL("Balance",$C50,K$18,K$19,,,,,,,,,,"True")</t>
  </si>
  <si>
    <t>=-GL("Balance",$C50,L$18,L$19,,,,,,,,,,"True")</t>
  </si>
  <si>
    <t>=-GL("Balance",$C50,M$18,M$19,,,,,,,,,,"True")</t>
  </si>
  <si>
    <t>=-GL("Balance",$C51,G$18,G$19,,,,,,,,,,"True")</t>
  </si>
  <si>
    <t>=-GL("Balance",$C51,H$18,H$19,,,,,,,,,,"True")</t>
  </si>
  <si>
    <t>=-GL("Balance",$C51,I$18,I$19,,,,,,,,,,"True")</t>
  </si>
  <si>
    <t>=-GL("Balance",$C51,J$18,J$19,,,,,,,,,,"True")</t>
  </si>
  <si>
    <t>=-GL("Balance",$C51,K$18,K$19,,,,,,,,,,"True")</t>
  </si>
  <si>
    <t>=-GL("Balance",$C51,L$18,L$19,,,,,,,,,,"True")</t>
  </si>
  <si>
    <t>=-GL("Balance",$C51,M$18,M$19,,,,,,,,,,"True")</t>
  </si>
  <si>
    <t>=SUM(G45:G51)</t>
  </si>
  <si>
    <t>=SUM(H45:H51)</t>
  </si>
  <si>
    <t>=SUM(I45:I51)</t>
  </si>
  <si>
    <t>=SUM(J45:J51)</t>
  </si>
  <si>
    <t>=SUM(K45:K51)</t>
  </si>
  <si>
    <t>=SUM(L45:L51)</t>
  </si>
  <si>
    <t>=SUM(M45:M51)</t>
  </si>
  <si>
    <t>=NL("First",NP("Dates",G17,EndDate,PeriodType,"TRUE"))</t>
  </si>
  <si>
    <t>=NL("First",NP("Dates",H17,EndDate,PeriodType,"TRUE"))</t>
  </si>
  <si>
    <t>=NL("First",NP("Dates",I17,EndDate,PeriodType,"TRUE"))</t>
  </si>
  <si>
    <t>=NL("First",NP("Dates",J17,EndDate,PeriodType,"TRUE"))</t>
  </si>
  <si>
    <t>=NL("First",NP("Dates",K17,EndDate,PeriodType,"TRUE"))</t>
  </si>
  <si>
    <t>=NL("First",NP("Dates",L17,EndDate,PeriodType,"TRUE"))</t>
  </si>
  <si>
    <t>=NL("First",NP("Dates",M17,EndDate,PeriodType,"TRUE"))</t>
  </si>
  <si>
    <t>=TEXT(G18,"mmm yy")</t>
  </si>
  <si>
    <t>=TEXT(H18,"mmm yy")</t>
  </si>
  <si>
    <t>=TEXT(I18,"mmm yy")</t>
  </si>
  <si>
    <t>=TEXT(J18,"mmm yy")</t>
  </si>
  <si>
    <t>=TEXT(K18,"mmm yy")</t>
  </si>
  <si>
    <t>=TEXT(L18,"mmm yy")</t>
  </si>
  <si>
    <t>=TEXT(M18,"mmm yy")</t>
  </si>
  <si>
    <t>=YEAR(G18)</t>
  </si>
  <si>
    <t>=YEAR(H18)</t>
  </si>
  <si>
    <t>=YEAR(I18)</t>
  </si>
  <si>
    <t>=YEAR(J18)</t>
  </si>
  <si>
    <t>=YEAR(K18)</t>
  </si>
  <si>
    <t>=YEAR(L18)</t>
  </si>
  <si>
    <t>=YEAR(M18)</t>
  </si>
  <si>
    <t>="Q"&amp;ROUNDUP(MONTH(G18)/3,0)&amp; "  "&amp;YEAR(G18)</t>
  </si>
  <si>
    <t>="Q"&amp;ROUNDUP(MONTH(H18)/3,0)&amp; "  "&amp;YEAR(H18)</t>
  </si>
  <si>
    <t>="Q"&amp;ROUNDUP(MONTH(I18)/3,0)&amp; "  "&amp;YEAR(I18)</t>
  </si>
  <si>
    <t>="Q"&amp;ROUNDUP(MONTH(J18)/3,0)&amp; "  "&amp;YEAR(J18)</t>
  </si>
  <si>
    <t>="Q"&amp;ROUNDUP(MONTH(K18)/3,0)&amp; "  "&amp;YEAR(K18)</t>
  </si>
  <si>
    <t>="Q"&amp;ROUNDUP(MONTH(L18)/3,0)&amp; "  "&amp;YEAR(L18)</t>
  </si>
  <si>
    <t>="Q"&amp;ROUNDUP(MONTH(M18)/3,0)&amp; "  "&amp;YEAR(M18)</t>
  </si>
  <si>
    <t>=IF(PeriodType="Month",G19,IF(PeriodType="Year",G20,IF(PeriodType="Quarter",G21,"???")))</t>
  </si>
  <si>
    <t>=IF(PeriodType="Month",H19,IF(PeriodType="Year",H20,IF(PeriodType="Quarter",H21,"???")))</t>
  </si>
  <si>
    <t>=IF(PeriodType="Month",I19,IF(PeriodType="Year",I20,IF(PeriodType="Quarter",I21,"???")))</t>
  </si>
  <si>
    <t>=IF(PeriodType="Month",J19,IF(PeriodType="Year",J20,IF(PeriodType="Quarter",J21,"???")))</t>
  </si>
  <si>
    <t>=IF(PeriodType="Month",K19,IF(PeriodType="Year",K20,IF(PeriodType="Quarter",K21,"???")))</t>
  </si>
  <si>
    <t>=IF(PeriodType="Month",L19,IF(PeriodType="Year",L20,IF(PeriodType="Quarter",L21,"???")))</t>
  </si>
  <si>
    <t>=IF(PeriodType="Month",M19,IF(PeriodType="Year",M20,IF(PeriodType="Quarter",M21,"???")))</t>
  </si>
  <si>
    <t>=GL("Balance",$B25,,G$18,,,,,,,,,,"True")</t>
  </si>
  <si>
    <t>=GL("Balance",$B25,,H$18,,,,,,,,,,"True")</t>
  </si>
  <si>
    <t>=GL("Balance",$B25,,I$18,,,,,,,,,,"True")</t>
  </si>
  <si>
    <t>=GL("Balance",$B25,,J$18,,,,,,,,,,"True")</t>
  </si>
  <si>
    <t>=GL("Balance",$B25,,K$18,,,,,,,,,,"True")</t>
  </si>
  <si>
    <t>=GL("Balance",$B25,,L$18,,,,,,,,,,"True")</t>
  </si>
  <si>
    <t>=GL("Balance",$B25,,M$18,,,,,,,,,,"True")</t>
  </si>
  <si>
    <t>=GL("Balance",$B26,,G$18,,,,,,,,,,"True")</t>
  </si>
  <si>
    <t>=GL("Balance",$B26,,H$18,,,,,,,,,,"True")</t>
  </si>
  <si>
    <t>=GL("Balance",$B26,,I$18,,,,,,,,,,"True")</t>
  </si>
  <si>
    <t>=GL("Balance",$B26,,J$18,,,,,,,,,,"True")</t>
  </si>
  <si>
    <t>=GL("Balance",$B26,,K$18,,,,,,,,,,"True")</t>
  </si>
  <si>
    <t>=GL("Balance",$B26,,L$18,,,,,,,,,,"True")</t>
  </si>
  <si>
    <t>=GL("Balance",$B26,,M$18,,,,,,,,,,"True")</t>
  </si>
  <si>
    <t>=GL("Balance",$B27,,G$18,,,,,,,,,,"True")</t>
  </si>
  <si>
    <t>=GL("Balance",$B27,,H$18,,,,,,,,,,"True")</t>
  </si>
  <si>
    <t>=GL("Balance",$B27,,I$18,,,,,,,,,,"True")</t>
  </si>
  <si>
    <t>=GL("Balance",$B27,,J$18,,,,,,,,,,"True")</t>
  </si>
  <si>
    <t>=GL("Balance",$B27,,K$18,,,,,,,,,,"True")</t>
  </si>
  <si>
    <t>=GL("Balance",$B27,,L$18,,,,,,,,,,"True")</t>
  </si>
  <si>
    <t>=GL("Balance",$B27,,M$18,,,,,,,,,,"True")</t>
  </si>
  <si>
    <t>=GL("Balance",$B28,,G$18,,,,,,,,,,"True")</t>
  </si>
  <si>
    <t>=GL("Balance",$B28,,H$18,,,,,,,,,,"True")</t>
  </si>
  <si>
    <t>=GL("Balance",$B28,,I$18,,,,,,,,,,"True")</t>
  </si>
  <si>
    <t>=GL("Balance",$B28,,J$18,,,,,,,,,,"True")</t>
  </si>
  <si>
    <t>=GL("Balance",$B28,,K$18,,,,,,,,,,"True")</t>
  </si>
  <si>
    <t>=GL("Balance",$B28,,L$18,,,,,,,,,,"True")</t>
  </si>
  <si>
    <t>=GL("Balance",$B28,,M$18,,,,,,,,,,"True")</t>
  </si>
  <si>
    <t>=GL("Balance",$B29,,G$18,,,,,,,,,,"True")</t>
  </si>
  <si>
    <t>=GL("Balance",$B29,,H$18,,,,,,,,,,"True")</t>
  </si>
  <si>
    <t>=GL("Balance",$B29,,I$18,,,,,,,,,,"True")</t>
  </si>
  <si>
    <t>=GL("Balance",$B29,,J$18,,,,,,,,,,"True")</t>
  </si>
  <si>
    <t>=GL("Balance",$B29,,K$18,,,,,,,,,,"True")</t>
  </si>
  <si>
    <t>=GL("Balance",$B29,,L$18,,,,,,,,,,"True")</t>
  </si>
  <si>
    <t>=GL("Balance",$B29,,M$18,,,,,,,,,,"True")</t>
  </si>
  <si>
    <t>=GL("Balance",$B30,,G$18,,,,,,,,,,"True")</t>
  </si>
  <si>
    <t>=GL("Balance",$B30,,H$18,,,,,,,,,,"True")</t>
  </si>
  <si>
    <t>=GL("Balance",$B30,,I$18,,,,,,,,,,"True")</t>
  </si>
  <si>
    <t>=GL("Balance",$B30,,J$18,,,,,,,,,,"True")</t>
  </si>
  <si>
    <t>=GL("Balance",$B30,,K$18,,,,,,,,,,"True")</t>
  </si>
  <si>
    <t>=GL("Balance",$B30,,L$18,,,,,,,,,,"True")</t>
  </si>
  <si>
    <t>=GL("Balance",$B30,,M$18,,,,,,,,,,"True")</t>
  </si>
  <si>
    <t>=SUM(G25:G30)</t>
  </si>
  <si>
    <t>=SUM(H25:H30)</t>
  </si>
  <si>
    <t>=SUM(I25:I30)</t>
  </si>
  <si>
    <t>=SUM(J25:J30)</t>
  </si>
  <si>
    <t>=SUM(K25:K30)</t>
  </si>
  <si>
    <t>=SUM(L25:L30)</t>
  </si>
  <si>
    <t>=SUM(M25:M30)</t>
  </si>
  <si>
    <t>=GL("Balance",$B34,,G$18,,,,,,,,,,"True")</t>
  </si>
  <si>
    <t>=GL("Balance",$B34,,H$18,,,,,,,,,,"True")</t>
  </si>
  <si>
    <t>=GL("Balance",$B34,,I$18,,,,,,,,,,"True")</t>
  </si>
  <si>
    <t>=GL("Balance",$B34,,J$18,,,,,,,,,,"True")</t>
  </si>
  <si>
    <t>=GL("Balance",$B34,,K$18,,,,,,,,,,"True")</t>
  </si>
  <si>
    <t>=GL("Balance",$B34,,L$18,,,,,,,,,,"True")</t>
  </si>
  <si>
    <t>=GL("Balance",$B34,,M$18,,,,,,,,,,"True")</t>
  </si>
  <si>
    <t>=GL("Balance",$B35,,G$18,,,,,,,,,,"True")</t>
  </si>
  <si>
    <t>=GL("Balance",$B35,,H$18,,,,,,,,,,"True")</t>
  </si>
  <si>
    <t>=GL("Balance",$B35,,I$18,,,,,,,,,,"True")</t>
  </si>
  <si>
    <t>=GL("Balance",$B35,,J$18,,,,,,,,,,"True")</t>
  </si>
  <si>
    <t>=GL("Balance",$B35,,K$18,,,,,,,,,,"True")</t>
  </si>
  <si>
    <t>=GL("Balance",$B35,,L$18,,,,,,,,,,"True")</t>
  </si>
  <si>
    <t>=GL("Balance",$B35,,M$18,,,,,,,,,,"True")</t>
  </si>
  <si>
    <t>=GL("Balance",$B36,,G$18,,,,,,,,,,"True")</t>
  </si>
  <si>
    <t>=GL("Balance",$B36,,H$18,,,,,,,,,,"True")</t>
  </si>
  <si>
    <t>=GL("Balance",$B36,,I$18,,,,,,,,,,"True")</t>
  </si>
  <si>
    <t>=GL("Balance",$B36,,J$18,,,,,,,,,,"True")</t>
  </si>
  <si>
    <t>=GL("Balance",$B36,,K$18,,,,,,,,,,"True")</t>
  </si>
  <si>
    <t>=GL("Balance",$B36,,L$18,,,,,,,,,,"True")</t>
  </si>
  <si>
    <t>=GL("Balance",$B36,,M$18,,,,,,,,,,"True")</t>
  </si>
  <si>
    <t>=SUM(G34:G36)</t>
  </si>
  <si>
    <t>=SUM(H34:H36)</t>
  </si>
  <si>
    <t>=SUM(I34:I36)</t>
  </si>
  <si>
    <t>=SUM(J34:J36)</t>
  </si>
  <si>
    <t>=SUM(K34:K36)</t>
  </si>
  <si>
    <t>=SUM(L34:L36)</t>
  </si>
  <si>
    <t>=SUM(M34:M36)</t>
  </si>
  <si>
    <t>=G37+G31</t>
  </si>
  <si>
    <t>=H37+H31</t>
  </si>
  <si>
    <t>=I37+I31</t>
  </si>
  <si>
    <t>=J37+J31</t>
  </si>
  <si>
    <t>=K37+K31</t>
  </si>
  <si>
    <t>=L37+L31</t>
  </si>
  <si>
    <t>=M37+M31</t>
  </si>
  <si>
    <t>=GL("Balance",$B45,,G$18,,,,,,,,,,"True")</t>
  </si>
  <si>
    <t>=GL("Balance",$B45,,H$18,,,,,,,,,,"True")</t>
  </si>
  <si>
    <t>=GL("Balance",$B45,,I$18,,,,,,,,,,"True")</t>
  </si>
  <si>
    <t>=GL("Balance",$B45,,J$18,,,,,,,,,,"True")</t>
  </si>
  <si>
    <t>=GL("Balance",$B45,,K$18,,,,,,,,,,"True")</t>
  </si>
  <si>
    <t>=GL("Balance",$B45,,L$18,,,,,,,,,,"True")</t>
  </si>
  <si>
    <t>=GL("Balance",$B45,,M$18,,,,,,,,,,"True")</t>
  </si>
  <si>
    <t>=GL("Balance",$B46,,G$18,,,,,,,,,,"True")</t>
  </si>
  <si>
    <t>=GL("Balance",$B46,,H$18,,,,,,,,,,"True")</t>
  </si>
  <si>
    <t>=GL("Balance",$B46,,I$18,,,,,,,,,,"True")</t>
  </si>
  <si>
    <t>=GL("Balance",$B46,,J$18,,,,,,,,,,"True")</t>
  </si>
  <si>
    <t>=GL("Balance",$B46,,K$18,,,,,,,,,,"True")</t>
  </si>
  <si>
    <t>=GL("Balance",$B46,,L$18,,,,,,,,,,"True")</t>
  </si>
  <si>
    <t>=GL("Balance",$B46,,M$18,,,,,,,,,,"True")</t>
  </si>
  <si>
    <t>=GL("Balance",$B47,,G$18,,,,,,,,,,"True")</t>
  </si>
  <si>
    <t>=GL("Balance",$B47,,H$18,,,,,,,,,,"True")</t>
  </si>
  <si>
    <t>=GL("Balance",$B47,,I$18,,,,,,,,,,"True")</t>
  </si>
  <si>
    <t>=GL("Balance",$B47,,J$18,,,,,,,,,,"True")</t>
  </si>
  <si>
    <t>=GL("Balance",$B47,,K$18,,,,,,,,,,"True")</t>
  </si>
  <si>
    <t>=GL("Balance",$B47,,L$18,,,,,,,,,,"True")</t>
  </si>
  <si>
    <t>=GL("Balance",$B47,,M$18,,,,,,,,,,"True")</t>
  </si>
  <si>
    <t>=GL("Balance",$B48,,G$18,,,,,,,,,,"True")</t>
  </si>
  <si>
    <t>=GL("Balance",$B48,,H$18,,,,,,,,,,"True")</t>
  </si>
  <si>
    <t>=GL("Balance",$B48,,I$18,,,,,,,,,,"True")</t>
  </si>
  <si>
    <t>=GL("Balance",$B48,,J$18,,,,,,,,,,"True")</t>
  </si>
  <si>
    <t>=GL("Balance",$B48,,K$18,,,,,,,,,,"True")</t>
  </si>
  <si>
    <t>=GL("Balance",$B48,,L$18,,,,,,,,,,"True")</t>
  </si>
  <si>
    <t>=GL("Balance",$B48,,M$18,,,,,,,,,,"True")</t>
  </si>
  <si>
    <t>=GL("Balance",$B49,,G$18,,,,,,,,,,"True")</t>
  </si>
  <si>
    <t>=GL("Balance",$B49,,H$18,,,,,,,,,,"True")</t>
  </si>
  <si>
    <t>=GL("Balance",$B49,,I$18,,,,,,,,,,"True")</t>
  </si>
  <si>
    <t>=GL("Balance",$B49,,J$18,,,,,,,,,,"True")</t>
  </si>
  <si>
    <t>=GL("Balance",$B49,,K$18,,,,,,,,,,"True")</t>
  </si>
  <si>
    <t>=GL("Balance",$B49,,L$18,,,,,,,,,,"True")</t>
  </si>
  <si>
    <t>=GL("Balance",$B49,,M$18,,,,,,,,,,"True")</t>
  </si>
  <si>
    <t>=GL("Balance",$B50,,G$18,,,,,,,,,,"True")</t>
  </si>
  <si>
    <t>=GL("Balance",$B50,,H$18,,,,,,,,,,"True")</t>
  </si>
  <si>
    <t>=GL("Balance",$B50,,I$18,,,,,,,,,,"True")</t>
  </si>
  <si>
    <t>=GL("Balance",$B50,,J$18,,,,,,,,,,"True")</t>
  </si>
  <si>
    <t>=GL("Balance",$B50,,K$18,,,,,,,,,,"True")</t>
  </si>
  <si>
    <t>=GL("Balance",$B50,,L$18,,,,,,,,,,"True")</t>
  </si>
  <si>
    <t>=GL("Balance",$B50,,M$18,,,,,,,,,,"True")</t>
  </si>
  <si>
    <t>=GL("Balance",$B51,,G$18,,,,,,,,,,"True")</t>
  </si>
  <si>
    <t>=GL("Balance",$B51,,H$18,,,,,,,,,,"True")</t>
  </si>
  <si>
    <t>=GL("Balance",$B51,,I$18,,,,,,,,,,"True")</t>
  </si>
  <si>
    <t>=GL("Balance",$B51,,J$18,,,,,,,,,,"True")</t>
  </si>
  <si>
    <t>=GL("Balance",$B51,,K$18,,,,,,,,,,"True")</t>
  </si>
  <si>
    <t>=GL("Balance",$B51,,L$18,,,,,,,,,,"True")</t>
  </si>
  <si>
    <t>=GL("Balance",$B51,,M$18,,,,,,,,,,"True")</t>
  </si>
  <si>
    <t>=GL("Balance",$B55,,G$18,,,,,,,,,,"True")</t>
  </si>
  <si>
    <t>=GL("Balance",$B55,,H$18,,,,,,,,,,"True")</t>
  </si>
  <si>
    <t>=GL("Balance",$B55,,I$18,,,,,,,,,,"True")</t>
  </si>
  <si>
    <t>=GL("Balance",$B55,,J$18,,,,,,,,,,"True")</t>
  </si>
  <si>
    <t>=GL("Balance",$B55,,K$18,,,,,,,,,,"True")</t>
  </si>
  <si>
    <t>=GL("Balance",$B55,,L$18,,,,,,,,,,"True")</t>
  </si>
  <si>
    <t>=GL("Balance",$B55,,M$18,,,,,,,,,,"True")</t>
  </si>
  <si>
    <t>=GL("Balance",$B56,,G$18,,,,,,,,,,"True")</t>
  </si>
  <si>
    <t>=GL("Balance",$B56,,H$18,,,,,,,,,,"True")</t>
  </si>
  <si>
    <t>=GL("Balance",$B56,,I$18,,,,,,,,,,"True")</t>
  </si>
  <si>
    <t>=GL("Balance",$B56,,J$18,,,,,,,,,,"True")</t>
  </si>
  <si>
    <t>=GL("Balance",$B56,,K$18,,,,,,,,,,"True")</t>
  </si>
  <si>
    <t>=GL("Balance",$B56,,L$18,,,,,,,,,,"True")</t>
  </si>
  <si>
    <t>=GL("Balance",$B56,,M$18,,,,,,,,,,"True")</t>
  </si>
  <si>
    <t>=GL("Balance",$B57,,G$18,,,,,,,,,,"True")</t>
  </si>
  <si>
    <t>=GL("Balance",$B57,,H$18,,,,,,,,,,"True")</t>
  </si>
  <si>
    <t>=GL("Balance",$B57,,I$18,,,,,,,,,,"True")</t>
  </si>
  <si>
    <t>=GL("Balance",$B57,,J$18,,,,,,,,,,"True")</t>
  </si>
  <si>
    <t>=GL("Balance",$B57,,K$18,,,,,,,,,,"True")</t>
  </si>
  <si>
    <t>=GL("Balance",$B57,,L$18,,,,,,,,,,"True")</t>
  </si>
  <si>
    <t>=GL("Balance",$B57,,M$18,,,,,,,,,,"True")</t>
  </si>
  <si>
    <t>=SUM(G55:G57)</t>
  </si>
  <si>
    <t>=SUM(H55:H57)</t>
  </si>
  <si>
    <t>=SUM(I55:I57)</t>
  </si>
  <si>
    <t>=SUM(J55:J57)</t>
  </si>
  <si>
    <t>=SUM(K55:K57)</t>
  </si>
  <si>
    <t>=SUM(L55:L57)</t>
  </si>
  <si>
    <t>=SUM(M55:M57)</t>
  </si>
  <si>
    <t>=G58+G52</t>
  </si>
  <si>
    <t>=H58+H52</t>
  </si>
  <si>
    <t>=I58+I52</t>
  </si>
  <si>
    <t>=J58+J52</t>
  </si>
  <si>
    <t>=K58+K52</t>
  </si>
  <si>
    <t>=L58+L52</t>
  </si>
  <si>
    <t>=M58+M52</t>
  </si>
  <si>
    <t>=-G60</t>
  </si>
  <si>
    <t>=-H60</t>
  </si>
  <si>
    <t>=-I60</t>
  </si>
  <si>
    <t>=-J60</t>
  </si>
  <si>
    <t>=-K60</t>
  </si>
  <si>
    <t>=-L60</t>
  </si>
  <si>
    <t>=-M60</t>
  </si>
  <si>
    <t>=-G60/G40</t>
  </si>
  <si>
    <t>=-H60/H40</t>
  </si>
  <si>
    <t>=-I60/I40</t>
  </si>
  <si>
    <t>=-J60/J40</t>
  </si>
  <si>
    <t>=-K60/K40</t>
  </si>
  <si>
    <t>=-L60/L40</t>
  </si>
  <si>
    <t>=-M60/M40</t>
  </si>
  <si>
    <t>=GL("Balance",$B66,,G$18,,,,,,,,,,"True")</t>
  </si>
  <si>
    <t>=GL("Balance",$B66,,H$18,,,,,,,,,,"True")</t>
  </si>
  <si>
    <t>=GL("Balance",$B66,,I$18,,,,,,,,,,"True")</t>
  </si>
  <si>
    <t>=GL("Balance",$B66,,J$18,,,,,,,,,,"True")</t>
  </si>
  <si>
    <t>=GL("Balance",$B66,,K$18,,,,,,,,,,"True")</t>
  </si>
  <si>
    <t>=GL("Balance",$B66,,L$18,,,,,,,,,,"True")</t>
  </si>
  <si>
    <t>=GL("Balance",$B66,,M$18,,,,,,,,,,"True")</t>
  </si>
  <si>
    <t>=GL("Balance",$B67,,G$18,,,,,,,,,,"True")</t>
  </si>
  <si>
    <t>=GL("Balance",$B67,,H$18,,,,,,,,,,"True")</t>
  </si>
  <si>
    <t>=GL("Balance",$B67,,I$18,,,,,,,,,,"True")</t>
  </si>
  <si>
    <t>=GL("Balance",$B67,,J$18,,,,,,,,,,"True")</t>
  </si>
  <si>
    <t>=GL("Balance",$B67,,K$18,,,,,,,,,,"True")</t>
  </si>
  <si>
    <t>=GL("Balance",$B67,,L$18,,,,,,,,,,"True")</t>
  </si>
  <si>
    <t>=GL("Balance",$B67,,M$18,,,,,,,,,,"True")</t>
  </si>
  <si>
    <t>=GL("Balance",$B68,,G$18,,,,,,,,,,"True")</t>
  </si>
  <si>
    <t>=GL("Balance",$B68,,H$18,,,,,,,,,,"True")</t>
  </si>
  <si>
    <t>=GL("Balance",$B68,,I$18,,,,,,,,,,"True")</t>
  </si>
  <si>
    <t>=GL("Balance",$B68,,J$18,,,,,,,,,,"True")</t>
  </si>
  <si>
    <t>=GL("Balance",$B68,,K$18,,,,,,,,,,"True")</t>
  </si>
  <si>
    <t>=GL("Balance",$B68,,L$18,,,,,,,,,,"True")</t>
  </si>
  <si>
    <t>=GL("Balance",$B68,,M$18,,,,,,,,,,"True")</t>
  </si>
  <si>
    <t>=SUM(G66:G68)</t>
  </si>
  <si>
    <t>=SUM(H66:H68)</t>
  </si>
  <si>
    <t>=SUM(I66:I68)</t>
  </si>
  <si>
    <t>=SUM(J66:J68)</t>
  </si>
  <si>
    <t>=SUM(K66:K68)</t>
  </si>
  <si>
    <t>=SUM(L66:L68)</t>
  </si>
  <si>
    <t>=SUM(M66:M68)</t>
  </si>
  <si>
    <t>=G60+G69</t>
  </si>
  <si>
    <t>=H60+H69</t>
  </si>
  <si>
    <t>=I60+I69</t>
  </si>
  <si>
    <t>=J60+J69</t>
  </si>
  <si>
    <t>=K60+K69</t>
  </si>
  <si>
    <t>=L60+L69</t>
  </si>
  <si>
    <t>=M60+M69</t>
  </si>
  <si>
    <t>=NL("First",NP("Dates",F15,EndDate,PeriodType,"TRUE"))</t>
  </si>
  <si>
    <t>=NL("First",NP("Dates",G15,EndDate,PeriodType,"TRUE"))</t>
  </si>
  <si>
    <t>=NL("First",NP("Dates",H15,EndDate,PeriodType,"TRUE"))</t>
  </si>
  <si>
    <t>=NL("First",NP("Dates",I15,EndDate,PeriodType,"TRUE"))</t>
  </si>
  <si>
    <t>=NL("First",NP("Dates",J15,EndDate,PeriodType,"TRUE"))</t>
  </si>
  <si>
    <t>=NL("First",NP("Dates",K15,EndDate,PeriodType,"TRUE"))</t>
  </si>
  <si>
    <t>=NL("First",NP("Dates",L15,EndDate,PeriodType,"TRUE"))</t>
  </si>
  <si>
    <t>=TEXT(F16,"mmm yy")</t>
  </si>
  <si>
    <t>=TEXT(G16,"mmm yy")</t>
  </si>
  <si>
    <t>=TEXT(H16,"mmm yy")</t>
  </si>
  <si>
    <t>=TEXT(I16,"mmm yy")</t>
  </si>
  <si>
    <t>=TEXT(J16,"mmm yy")</t>
  </si>
  <si>
    <t>=TEXT(K16,"mmm yy")</t>
  </si>
  <si>
    <t>=TEXT(L16,"mmm yy")</t>
  </si>
  <si>
    <t>=YEAR(F16)</t>
  </si>
  <si>
    <t>=YEAR(G16)</t>
  </si>
  <si>
    <t>=YEAR(H16)</t>
  </si>
  <si>
    <t>=YEAR(I16)</t>
  </si>
  <si>
    <t>=YEAR(J16)</t>
  </si>
  <si>
    <t>=YEAR(K16)</t>
  </si>
  <si>
    <t>=YEAR(L16)</t>
  </si>
  <si>
    <t>="Q"&amp;ROUNDUP(MONTH(F16)/3,0)&amp; "  "&amp;YEAR(F16)</t>
  </si>
  <si>
    <t>="Q"&amp;ROUNDUP(MONTH(G16)/3,0)&amp; "  "&amp;YEAR(G16)</t>
  </si>
  <si>
    <t>="Q"&amp;ROUNDUP(MONTH(H16)/3,0)&amp; "  "&amp;YEAR(H16)</t>
  </si>
  <si>
    <t>="Q"&amp;ROUNDUP(MONTH(I16)/3,0)&amp; "  "&amp;YEAR(I16)</t>
  </si>
  <si>
    <t>="Q"&amp;ROUNDUP(MONTH(J16)/3,0)&amp; "  "&amp;YEAR(J16)</t>
  </si>
  <si>
    <t>="Q"&amp;ROUNDUP(MONTH(K16)/3,0)&amp; "  "&amp;YEAR(K16)</t>
  </si>
  <si>
    <t>="Q"&amp;ROUNDUP(MONTH(L16)/3,0)&amp; "  "&amp;YEAR(L16)</t>
  </si>
  <si>
    <t>=IF(PeriodType="Month",F17,IF(PeriodType="Year",F18,IF(PeriodType="Quarter",F19,"???")))</t>
  </si>
  <si>
    <t>=IF(PeriodType="Month",G17,IF(PeriodType="Year",G18,IF(PeriodType="Quarter",G19,"???")))</t>
  </si>
  <si>
    <t>=IF(PeriodType="Month",H17,IF(PeriodType="Year",H18,IF(PeriodType="Quarter",H19,"???")))</t>
  </si>
  <si>
    <t>=IF(PeriodType="Month",I17,IF(PeriodType="Year",I18,IF(PeriodType="Quarter",I19,"???")))</t>
  </si>
  <si>
    <t>=IF(PeriodType="Month",J17,IF(PeriodType="Year",J18,IF(PeriodType="Quarter",J19,"???")))</t>
  </si>
  <si>
    <t>=IF(PeriodType="Month",K17,IF(PeriodType="Year",K18,IF(PeriodType="Quarter",K19,"???")))</t>
  </si>
  <si>
    <t>=IF(PeriodType="Month",L17,IF(PeriodType="Year",L18,IF(PeriodType="Quarter",L19,"???")))</t>
  </si>
  <si>
    <t>=-GL("Balance",$B21,F$15,F$16,,,,,,,,,,"True")</t>
  </si>
  <si>
    <t>=-GL("Balance",$B21,G$15,G$16,,,,,,,,,,"True")</t>
  </si>
  <si>
    <t>=-GL("Balance",$B21,H$15,H$16,,,,,,,,,,"True")</t>
  </si>
  <si>
    <t>=-GL("Balance",$B21,I$15,I$16,,,,,,,,,,"True")</t>
  </si>
  <si>
    <t>=-GL("Balance",$B21,J$15,J$16,,,,,,,,,,"True")</t>
  </si>
  <si>
    <t>=-GL("Balance",$B21,K$15,K$16,,,,,,,,,,"True")</t>
  </si>
  <si>
    <t>=-GL("Balance",$B21,L$15,L$16,,,,,,,,,,"True")</t>
  </si>
  <si>
    <t>=-GL("Balance",$B23,F$15,F$16,,,,,,,,,,"True")</t>
  </si>
  <si>
    <t>=-GL("Balance",$B23,G$15,G$16,,,,,,,,,,"True")</t>
  </si>
  <si>
    <t>=-GL("Balance",$B23,H$15,H$16,,,,,,,,,,"True")</t>
  </si>
  <si>
    <t>=-GL("Balance",$B23,I$15,I$16,,,,,,,,,,"True")</t>
  </si>
  <si>
    <t>=-GL("Balance",$B23,J$15,J$16,,,,,,,,,,"True")</t>
  </si>
  <si>
    <t>=-GL("Balance",$B23,K$15,K$16,,,,,,,,,,"True")</t>
  </si>
  <si>
    <t>=-GL("Balance",$B23,L$15,L$16,,,,,,,,,,"True")</t>
  </si>
  <si>
    <t>=-GL("Balance",$B24,F$15,F$16,,,,,,,,,,"True")</t>
  </si>
  <si>
    <t>=-GL("Balance",$B24,G$15,G$16,,,,,,,,,,"True")</t>
  </si>
  <si>
    <t>=-GL("Balance",$B24,H$15,H$16,,,,,,,,,,"True")</t>
  </si>
  <si>
    <t>=-GL("Balance",$B24,I$15,I$16,,,,,,,,,,"True")</t>
  </si>
  <si>
    <t>=-GL("Balance",$B24,J$15,J$16,,,,,,,,,,"True")</t>
  </si>
  <si>
    <t>=-GL("Balance",$B24,K$15,K$16,,,,,,,,,,"True")</t>
  </si>
  <si>
    <t>=-GL("Balance",$B24,L$15,L$16,,,,,,,,,,"True")</t>
  </si>
  <si>
    <t>=-GL("Balance",$B25,F$15,F$16,,,,,,,,,,"True")</t>
  </si>
  <si>
    <t>=-GL("Balance",$B25,G$15,G$16,,,,,,,,,,"True")</t>
  </si>
  <si>
    <t>=-GL("Balance",$B25,H$15,H$16,,,,,,,,,,"True")</t>
  </si>
  <si>
    <t>=-GL("Balance",$B25,I$15,I$16,,,,,,,,,,"True")</t>
  </si>
  <si>
    <t>=-GL("Balance",$B25,J$15,J$16,,,,,,,,,,"True")</t>
  </si>
  <si>
    <t>=-GL("Balance",$B25,K$15,K$16,,,,,,,,,,"True")</t>
  </si>
  <si>
    <t>=-GL("Balance",$B25,L$15,L$16,,,,,,,,,,"True")</t>
  </si>
  <si>
    <t>=-GL("Balance",$B26,F$15,F$16,,,,,,,,,,"True")</t>
  </si>
  <si>
    <t>=-GL("Balance",$B26,G$15,G$16,,,,,,,,,,"True")</t>
  </si>
  <si>
    <t>=-GL("Balance",$B26,H$15,H$16,,,,,,,,,,"True")</t>
  </si>
  <si>
    <t>=-GL("Balance",$B26,I$15,I$16,,,,,,,,,,"True")</t>
  </si>
  <si>
    <t>=-GL("Balance",$B26,J$15,J$16,,,,,,,,,,"True")</t>
  </si>
  <si>
    <t>=-GL("Balance",$B26,K$15,K$16,,,,,,,,,,"True")</t>
  </si>
  <si>
    <t>=-GL("Balance",$B26,L$15,L$16,,,,,,,,,,"True")</t>
  </si>
  <si>
    <t>=-GL("Balance",$B27,F$15,F$16,,,,,,,,,,"True")</t>
  </si>
  <si>
    <t>=-GL("Balance",$B27,G$15,G$16,,,,,,,,,,"True")</t>
  </si>
  <si>
    <t>=-GL("Balance",$B27,H$15,H$16,,,,,,,,,,"True")</t>
  </si>
  <si>
    <t>=-GL("Balance",$B27,I$15,I$16,,,,,,,,,,"True")</t>
  </si>
  <si>
    <t>=-GL("Balance",$B27,J$15,J$16,,,,,,,,,,"True")</t>
  </si>
  <si>
    <t>=-GL("Balance",$B27,K$15,K$16,,,,,,,,,,"True")</t>
  </si>
  <si>
    <t>=-GL("Balance",$B27,L$15,L$16,,,,,,,,,,"True")</t>
  </si>
  <si>
    <t>=-GL("Balance",$B28,F$15,F$16,,,,,,,,,,"True")</t>
  </si>
  <si>
    <t>=-GL("Balance",$B28,G$15,G$16,,,,,,,,,,"True")</t>
  </si>
  <si>
    <t>=-GL("Balance",$B28,H$15,H$16,,,,,,,,,,"True")</t>
  </si>
  <si>
    <t>=-GL("Balance",$B28,I$15,I$16,,,,,,,,,,"True")</t>
  </si>
  <si>
    <t>=-GL("Balance",$B28,J$15,J$16,,,,,,,,,,"True")</t>
  </si>
  <si>
    <t>=-GL("Balance",$B28,K$15,K$16,,,,,,,,,,"True")</t>
  </si>
  <si>
    <t>=-GL("Balance",$B28,L$15,L$16,,,,,,,,,,"True")</t>
  </si>
  <si>
    <t>=-GL("Balance",$B29,F$15,F$16,,,,,,,,,,"True")</t>
  </si>
  <si>
    <t>=-GL("Balance",$B29,G$15,G$16,,,,,,,,,,"True")</t>
  </si>
  <si>
    <t>=-GL("Balance",$B29,H$15,H$16,,,,,,,,,,"True")</t>
  </si>
  <si>
    <t>=-GL("Balance",$B29,I$15,I$16,,,,,,,,,,"True")</t>
  </si>
  <si>
    <t>=-GL("Balance",$B29,J$15,J$16,,,,,,,,,,"True")</t>
  </si>
  <si>
    <t>=-GL("Balance",$B29,K$15,K$16,,,,,,,,,,"True")</t>
  </si>
  <si>
    <t>=-GL("Balance",$B29,L$15,L$16,,,,,,,,,,"True")</t>
  </si>
  <si>
    <t>=-GL("Balance",$B30,F$15,F$16,,,,,,,,,,"True")</t>
  </si>
  <si>
    <t>=-GL("Balance",$B30,G$15,G$16,,,,,,,,,,"True")</t>
  </si>
  <si>
    <t>=-GL("Balance",$B30,H$15,H$16,,,,,,,,,,"True")</t>
  </si>
  <si>
    <t>=-GL("Balance",$B30,I$15,I$16,,,,,,,,,,"True")</t>
  </si>
  <si>
    <t>=-GL("Balance",$B30,J$15,J$16,,,,,,,,,,"True")</t>
  </si>
  <si>
    <t>=-GL("Balance",$B30,K$15,K$16,,,,,,,,,,"True")</t>
  </si>
  <si>
    <t>=-GL("Balance",$B30,L$15,L$16,,,,,,,,,,"True")</t>
  </si>
  <si>
    <t>=-GL("Balance",$B31,F$15,F$16,,,,,,,,,,"True")</t>
  </si>
  <si>
    <t>=-GL("Balance",$B31,G$15,G$16,,,,,,,,,,"True")</t>
  </si>
  <si>
    <t>=-GL("Balance",$B31,H$15,H$16,,,,,,,,,,"True")</t>
  </si>
  <si>
    <t>=-GL("Balance",$B31,I$15,I$16,,,,,,,,,,"True")</t>
  </si>
  <si>
    <t>=-GL("Balance",$B31,J$15,J$16,,,,,,,,,,"True")</t>
  </si>
  <si>
    <t>=-GL("Balance",$B31,K$15,K$16,,,,,,,,,,"True")</t>
  </si>
  <si>
    <t>=-GL("Balance",$B31,L$15,L$16,,,,,,,,,,"True")</t>
  </si>
  <si>
    <t>=SUM(F21:F31)</t>
  </si>
  <si>
    <t>=SUM(G21:G31)</t>
  </si>
  <si>
    <t>=SUM(H21:H31)</t>
  </si>
  <si>
    <t>=SUM(I21:I31)</t>
  </si>
  <si>
    <t>=SUM(J21:J31)</t>
  </si>
  <si>
    <t>=SUM(K21:K31)</t>
  </si>
  <si>
    <t>=SUM(L21:L31)</t>
  </si>
  <si>
    <t>=GL("Balance",$B33,F$15,F$16,,,,,,,,,,"True")</t>
  </si>
  <si>
    <t>=GL("Balance",$B33,G$15,G$16,,,,,,,,,,"True")</t>
  </si>
  <si>
    <t>=GL("Balance",$B33,H$15,H$16,,,,,,,,,,"True")</t>
  </si>
  <si>
    <t>=GL("Balance",$B33,I$15,I$16,,,,,,,,,,"True")</t>
  </si>
  <si>
    <t>=GL("Balance",$B33,J$15,J$16,,,,,,,,,,"True")</t>
  </si>
  <si>
    <t>=GL("Balance",$B33,K$15,K$16,,,,,,,,,,"True")</t>
  </si>
  <si>
    <t>=GL("Balance",$B33,L$15,L$16,,,,,,,,,,"True")</t>
  </si>
  <si>
    <t>=GL("Balance",$B34,F$15,F$16,,,,,,,,,,"True")</t>
  </si>
  <si>
    <t>=GL("Balance",$B34,G$15,G$16,,,,,,,,,,"True")</t>
  </si>
  <si>
    <t>=GL("Balance",$B34,H$15,H$16,,,,,,,,,,"True")</t>
  </si>
  <si>
    <t>=GL("Balance",$B34,I$15,I$16,,,,,,,,,,"True")</t>
  </si>
  <si>
    <t>=GL("Balance",$B34,J$15,J$16,,,,,,,,,,"True")</t>
  </si>
  <si>
    <t>=GL("Balance",$B34,K$15,K$16,,,,,,,,,,"True")</t>
  </si>
  <si>
    <t>=GL("Balance",$B34,L$15,L$16,,,,,,,,,,"True")</t>
  </si>
  <si>
    <t>=SUM(F33:F34)</t>
  </si>
  <si>
    <t>=SUM(G33:G34)</t>
  </si>
  <si>
    <t>=SUM(H33:H34)</t>
  </si>
  <si>
    <t>=SUM(I33:I34)</t>
  </si>
  <si>
    <t>=SUM(J33:J34)</t>
  </si>
  <si>
    <t>=SUM(K33:K34)</t>
  </si>
  <si>
    <t>=SUM(L33:L34)</t>
  </si>
  <si>
    <t>=-GL("Balance",$B36,F$15,F$16,,,,,,,,,,"True")</t>
  </si>
  <si>
    <t>=-GL("Balance",$B36,G$15,G$16,,,,,,,,,,"True")</t>
  </si>
  <si>
    <t>=-GL("Balance",$B36,H$15,H$16,,,,,,,,,,"True")</t>
  </si>
  <si>
    <t>=-GL("Balance",$B36,I$15,I$16,,,,,,,,,,"True")</t>
  </si>
  <si>
    <t>=-GL("Balance",$B36,J$15,J$16,,,,,,,,,,"True")</t>
  </si>
  <si>
    <t>=-GL("Balance",$B36,K$15,K$16,,,,,,,,,,"True")</t>
  </si>
  <si>
    <t>=-GL("Balance",$B36,L$15,L$16,,,,,,,,,,"True")</t>
  </si>
  <si>
    <t>=-GL("Balance",$B37,F$15,F$16,,,,,,,,,,"True")</t>
  </si>
  <si>
    <t>=-GL("Balance",$B37,G$15,G$16,,,,,,,,,,"True")</t>
  </si>
  <si>
    <t>=-GL("Balance",$B37,H$15,H$16,,,,,,,,,,"True")</t>
  </si>
  <si>
    <t>=-GL("Balance",$B37,I$15,I$16,,,,,,,,,,"True")</t>
  </si>
  <si>
    <t>=-GL("Balance",$B37,J$15,J$16,,,,,,,,,,"True")</t>
  </si>
  <si>
    <t>=-GL("Balance",$B37,K$15,K$16,,,,,,,,,,"True")</t>
  </si>
  <si>
    <t>=-GL("Balance",$B37,L$15,L$16,,,,,,,,,,"True")</t>
  </si>
  <si>
    <t>=-GL("Balance",$B38,F$15,F$16,,,,,,,,,,"True")</t>
  </si>
  <si>
    <t>=-GL("Balance",$B38,G$15,G$16,,,,,,,,,,"True")</t>
  </si>
  <si>
    <t>=-GL("Balance",$B38,H$15,H$16,,,,,,,,,,"True")</t>
  </si>
  <si>
    <t>=-GL("Balance",$B38,I$15,I$16,,,,,,,,,,"True")</t>
  </si>
  <si>
    <t>=-GL("Balance",$B38,J$15,J$16,,,,,,,,,,"True")</t>
  </si>
  <si>
    <t>=-GL("Balance",$B38,K$15,K$16,,,,,,,,,,"True")</t>
  </si>
  <si>
    <t>=-GL("Balance",$B38,L$15,L$16,,,,,,,,,,"True")</t>
  </si>
  <si>
    <t>=SUM(F36:F38)</t>
  </si>
  <si>
    <t>=SUM(G36:G38)</t>
  </si>
  <si>
    <t>=SUM(H36:H38)</t>
  </si>
  <si>
    <t>=SUM(I36:I38)</t>
  </si>
  <si>
    <t>=SUM(J36:J38)</t>
  </si>
  <si>
    <t>=SUM(K36:K38)</t>
  </si>
  <si>
    <t>=SUM(L36:L38)</t>
  </si>
  <si>
    <t>=F32+F35+F39</t>
  </si>
  <si>
    <t>=G32+G35+G39</t>
  </si>
  <si>
    <t>=H32+H35+H39</t>
  </si>
  <si>
    <t>=I32+I35+I39</t>
  </si>
  <si>
    <t>=J32+J35+J39</t>
  </si>
  <si>
    <t>=K32+K35+K39</t>
  </si>
  <si>
    <t>=L32+L35+L39</t>
  </si>
  <si>
    <t>=GL("Balance",$B42,,F$15-1,,,,,,,,,,"True")</t>
  </si>
  <si>
    <t>=GL("Balance",$B42,,G$15-1,,,,,,,,,,"True")</t>
  </si>
  <si>
    <t>=GL("Balance",$B42,,H$15-1,,,,,,,,,,"True")</t>
  </si>
  <si>
    <t>=GL("Balance",$B42,,I$15-1,,,,,,,,,,"True")</t>
  </si>
  <si>
    <t>=GL("Balance",$B42,,J$15-1,,,,,,,,,,"True")</t>
  </si>
  <si>
    <t>=GL("Balance",$B42,,K$15-1,,,,,,,,,,"True")</t>
  </si>
  <si>
    <t>=GL("Balance",$B42,,L$15-1,,,,,,,,,,"True")</t>
  </si>
  <si>
    <t>=SUM(F41:F42)</t>
  </si>
  <si>
    <t>=SUM(G41:G42)</t>
  </si>
  <si>
    <t>=SUM(H41:H42)</t>
  </si>
  <si>
    <t>=SUM(I41:I42)</t>
  </si>
  <si>
    <t>=SUM(J41:J42)</t>
  </si>
  <si>
    <t>=SUM(K41:K42)</t>
  </si>
  <si>
    <t>=SUM(L41:L42)</t>
  </si>
  <si>
    <t>=GL("Balance",$B42,,F$16,,,,,,,,,,"True")-F43</t>
  </si>
  <si>
    <t>=GL("Balance",$B42,,G$16,,,,,,,,,,"True")-G43</t>
  </si>
  <si>
    <t>=GL("Balance",$B42,,H$16,,,,,,,,,,"True")-H43</t>
  </si>
  <si>
    <t>=GL("Balance",$B42,,I$16,,,,,,,,,,"True")-I43</t>
  </si>
  <si>
    <t>=GL("Balance",$B42,,J$16,,,,,,,,,,"True")-J43</t>
  </si>
  <si>
    <t>=GL("Balance",$B42,,K$16,,,,,,,,,,"True")-K43</t>
  </si>
  <si>
    <t>=GL("Balance",$B42,,L$16,,,,,,,,,,"True")-L43</t>
  </si>
  <si>
    <t>=-GL("Balance",$C29,F$18,F$19,,,,,,,,,,"True")</t>
  </si>
  <si>
    <t>=-GL("Balance",$C39,F$18,F$19,,,,,,,,,,"True")</t>
  </si>
  <si>
    <t>=-GL("Balance",$C52,F$18,F$19,,,,,,,,,,"True")</t>
  </si>
  <si>
    <t>=NL(,"15 G/L Account","2 Name","1 No.",C29)</t>
  </si>
  <si>
    <t>=NL(,"15 G/L Account","2 Name","1 No.",C39)</t>
  </si>
  <si>
    <t>=NL(,"15 G/L Account","2 Name","1 No.",C52)</t>
  </si>
  <si>
    <t>=-GL("Balance",$C29,G$18,G$19,,,,,,,,,,"True")</t>
  </si>
  <si>
    <t>=-GL("Balance",$C29,H$18,H$19,,,,,,,,,,"True")</t>
  </si>
  <si>
    <t>=-GL("Balance",$C29,I$18,I$19,,,,,,,,,,"True")</t>
  </si>
  <si>
    <t>=-GL("Balance",$C29,J$18,J$19,,,,,,,,,,"True")</t>
  </si>
  <si>
    <t>=-GL("Balance",$C29,K$18,K$19,,,,,,,,,,"True")</t>
  </si>
  <si>
    <t>=-GL("Balance",$C29,L$18,L$19,,,,,,,,,,"True")</t>
  </si>
  <si>
    <t>=-GL("Balance",$C29,M$18,M$19,,,,,,,,,,"True")</t>
  </si>
  <si>
    <t>=-GL("Balance",$C39,G$18,G$19,,,,,,,,,,"True")</t>
  </si>
  <si>
    <t>=-GL("Balance",$C39,H$18,H$19,,,,,,,,,,"True")</t>
  </si>
  <si>
    <t>=-GL("Balance",$C39,I$18,I$19,,,,,,,,,,"True")</t>
  </si>
  <si>
    <t>=-GL("Balance",$C39,J$18,J$19,,,,,,,,,,"True")</t>
  </si>
  <si>
    <t>=-GL("Balance",$C39,K$18,K$19,,,,,,,,,,"True")</t>
  </si>
  <si>
    <t>=-GL("Balance",$C39,L$18,L$19,,,,,,,,,,"True")</t>
  </si>
  <si>
    <t>=-GL("Balance",$C39,M$18,M$19,,,,,,,,,,"True")</t>
  </si>
  <si>
    <t>=-GL("Balance",$C52,G$18,G$19,,,,,,,,,,"True")</t>
  </si>
  <si>
    <t>=-GL("Balance",$C52,H$18,H$19,,,,,,,,,,"True")</t>
  </si>
  <si>
    <t>=-GL("Balance",$C52,I$18,I$19,,,,,,,,,,"True")</t>
  </si>
  <si>
    <t>=-GL("Balance",$C52,J$18,J$19,,,,,,,,,,"True")</t>
  </si>
  <si>
    <t>=-GL("Balance",$C52,K$18,K$19,,,,,,,,,,"True")</t>
  </si>
  <si>
    <t>=-GL("Balance",$C52,L$18,L$19,,,,,,,,,,"True")</t>
  </si>
  <si>
    <t>=-GL("Balance",$C52,M$18,M$19,,,,,,,,,,"True")</t>
  </si>
  <si>
    <t>Auto+Hide+HideSheet+Formulas=Sheet1,Sheet2+FormulasOnly</t>
  </si>
  <si>
    <t>=-GL("Balance",$C30,F$18,F$19,,,,,,,,,,"True")</t>
  </si>
  <si>
    <t>=-GL("Balance",$C31,F$18,F$19,,,,,,,,,,"True")</t>
  </si>
  <si>
    <t>=SUM(F25:F31)</t>
  </si>
  <si>
    <t>=-GL("Balance",$C40,F$18,F$19,,,,,,,,,,"True")</t>
  </si>
  <si>
    <t>=-GL("Balance",$C41,F$18,F$19,,,,,,,,,,"True")</t>
  </si>
  <si>
    <t>=SUM(F34:F41)</t>
  </si>
  <si>
    <t>=F32+F42</t>
  </si>
  <si>
    <t>=F44/F32</t>
  </si>
  <si>
    <t>=-GL("Balance",$C53,F$18,F$19,,,,,,,,,,"True")</t>
  </si>
  <si>
    <t>=-GL("Balance",$C54,F$18,F$19,,,,,,,,,,"True")</t>
  </si>
  <si>
    <t>=-GL("Balance",$C55,F$18,F$19,,,,,,,,,,"True")</t>
  </si>
  <si>
    <t>=-GL("Balance",$C56,F$18,F$19,,,,,,,,,,"True")</t>
  </si>
  <si>
    <t>=SUM(F48:F56)</t>
  </si>
  <si>
    <t>=F44+F57</t>
  </si>
  <si>
    <t>=F59/F32</t>
  </si>
  <si>
    <t>=-F57</t>
  </si>
  <si>
    <t>Auto+Hide+Values+Formulas=Sheet3,Sheet4+FormulasOnly</t>
  </si>
  <si>
    <t>Auto+Hide+Values+Formulas=Sheet5,Sheet6+FormulasOnly</t>
  </si>
  <si>
    <t>Auto+Hide+Values+Formulas=Sheet7,Sheet8+FormulasOnly</t>
  </si>
  <si>
    <t>=NL(,"15 G/L Account","2 Name","1 No.",C30)</t>
  </si>
  <si>
    <t>=NL(,"15 G/L Account","2 Name","1 No.",C31)</t>
  </si>
  <si>
    <t>=NL(,"15 G/L Account","2 Name","1 No.",C40)</t>
  </si>
  <si>
    <t>=NL(,"15 G/L Account","2 Name","1 No.",C41)</t>
  </si>
  <si>
    <t>=NL(,"15 G/L Account","2 Name","1 No.",C53)</t>
  </si>
  <si>
    <t>=NL(,"15 G/L Account","2 Name","1 No.",C54)</t>
  </si>
  <si>
    <t>=NL(,"15 G/L Account","2 Name","1 No.",C55)</t>
  </si>
  <si>
    <t>=NL(,"15 G/L Account","2 Name","1 No.",C56)</t>
  </si>
  <si>
    <t>Auto+Hide+HideSheet+Formulas=Sheet9,Sheet1,Sheet2</t>
  </si>
  <si>
    <t>Auto+Hide+HideSheet+Formulas=Sheet9,Sheet1,Sheet2+FormulasOnly</t>
  </si>
  <si>
    <t>Auto+Hide+Values+Formulas=Sheet10,Sheet3,Sheet4</t>
  </si>
  <si>
    <t>=-GL("Balance",$C30,G$18,G$19,,,,,,,,,,"True")</t>
  </si>
  <si>
    <t>=-GL("Balance",$C30,H$18,H$19,,,,,,,,,,"True")</t>
  </si>
  <si>
    <t>=-GL("Balance",$C30,I$18,I$19,,,,,,,,,,"True")</t>
  </si>
  <si>
    <t>=-GL("Balance",$C30,J$18,J$19,,,,,,,,,,"True")</t>
  </si>
  <si>
    <t>=-GL("Balance",$C30,K$18,K$19,,,,,,,,,,"True")</t>
  </si>
  <si>
    <t>=-GL("Balance",$C30,L$18,L$19,,,,,,,,,,"True")</t>
  </si>
  <si>
    <t>=-GL("Balance",$C30,M$18,M$19,,,,,,,,,,"True")</t>
  </si>
  <si>
    <t>=-GL("Balance",$C31,G$18,G$19,,,,,,,,,,"True")</t>
  </si>
  <si>
    <t>=-GL("Balance",$C31,H$18,H$19,,,,,,,,,,"True")</t>
  </si>
  <si>
    <t>=-GL("Balance",$C31,I$18,I$19,,,,,,,,,,"True")</t>
  </si>
  <si>
    <t>=-GL("Balance",$C31,J$18,J$19,,,,,,,,,,"True")</t>
  </si>
  <si>
    <t>=-GL("Balance",$C31,K$18,K$19,,,,,,,,,,"True")</t>
  </si>
  <si>
    <t>=-GL("Balance",$C31,L$18,L$19,,,,,,,,,,"True")</t>
  </si>
  <si>
    <t>=-GL("Balance",$C31,M$18,M$19,,,,,,,,,,"True")</t>
  </si>
  <si>
    <t>=SUM(G25:G31)</t>
  </si>
  <si>
    <t>=SUM(H25:H31)</t>
  </si>
  <si>
    <t>=SUM(I25:I31)</t>
  </si>
  <si>
    <t>=SUM(J25:J31)</t>
  </si>
  <si>
    <t>=SUM(K25:K31)</t>
  </si>
  <si>
    <t>=SUM(L25:L31)</t>
  </si>
  <si>
    <t>=SUM(M25:M31)</t>
  </si>
  <si>
    <t>=-GL("Balance",$C40,G$18,G$19,,,,,,,,,,"True")</t>
  </si>
  <si>
    <t>=-GL("Balance",$C40,H$18,H$19,,,,,,,,,,"True")</t>
  </si>
  <si>
    <t>=-GL("Balance",$C40,I$18,I$19,,,,,,,,,,"True")</t>
  </si>
  <si>
    <t>=-GL("Balance",$C40,J$18,J$19,,,,,,,,,,"True")</t>
  </si>
  <si>
    <t>=-GL("Balance",$C40,K$18,K$19,,,,,,,,,,"True")</t>
  </si>
  <si>
    <t>=-GL("Balance",$C40,L$18,L$19,,,,,,,,,,"True")</t>
  </si>
  <si>
    <t>=-GL("Balance",$C40,M$18,M$19,,,,,,,,,,"True")</t>
  </si>
  <si>
    <t>=-GL("Balance",$C41,G$18,G$19,,,,,,,,,,"True")</t>
  </si>
  <si>
    <t>=-GL("Balance",$C41,H$18,H$19,,,,,,,,,,"True")</t>
  </si>
  <si>
    <t>=-GL("Balance",$C41,I$18,I$19,,,,,,,,,,"True")</t>
  </si>
  <si>
    <t>=-GL("Balance",$C41,J$18,J$19,,,,,,,,,,"True")</t>
  </si>
  <si>
    <t>=-GL("Balance",$C41,K$18,K$19,,,,,,,,,,"True")</t>
  </si>
  <si>
    <t>=-GL("Balance",$C41,L$18,L$19,,,,,,,,,,"True")</t>
  </si>
  <si>
    <t>=-GL("Balance",$C41,M$18,M$19,,,,,,,,,,"True")</t>
  </si>
  <si>
    <t>=SUM(G34:G41)</t>
  </si>
  <si>
    <t>=SUM(H34:H41)</t>
  </si>
  <si>
    <t>=SUM(I34:I41)</t>
  </si>
  <si>
    <t>=SUM(J34:J41)</t>
  </si>
  <si>
    <t>=SUM(K34:K41)</t>
  </si>
  <si>
    <t>=SUM(L34:L41)</t>
  </si>
  <si>
    <t>=SUM(M34:M41)</t>
  </si>
  <si>
    <t>=G32+G42</t>
  </si>
  <si>
    <t>=H32+H42</t>
  </si>
  <si>
    <t>=I32+I42</t>
  </si>
  <si>
    <t>=J32+J42</t>
  </si>
  <si>
    <t>=K32+K42</t>
  </si>
  <si>
    <t>=L32+L42</t>
  </si>
  <si>
    <t>=M32+M42</t>
  </si>
  <si>
    <t>=G44/G32</t>
  </si>
  <si>
    <t>=H44/H32</t>
  </si>
  <si>
    <t>=I44/I32</t>
  </si>
  <si>
    <t>=J44/J32</t>
  </si>
  <si>
    <t>=K44/K32</t>
  </si>
  <si>
    <t>=L44/L32</t>
  </si>
  <si>
    <t>=M44/M32</t>
  </si>
  <si>
    <t>=-GL("Balance",$C53,G$18,G$19,,,,,,,,,,"True")</t>
  </si>
  <si>
    <t>=-GL("Balance",$C53,H$18,H$19,,,,,,,,,,"True")</t>
  </si>
  <si>
    <t>=-GL("Balance",$C53,I$18,I$19,,,,,,,,,,"True")</t>
  </si>
  <si>
    <t>=-GL("Balance",$C53,J$18,J$19,,,,,,,,,,"True")</t>
  </si>
  <si>
    <t>=-GL("Balance",$C53,K$18,K$19,,,,,,,,,,"True")</t>
  </si>
  <si>
    <t>=-GL("Balance",$C53,L$18,L$19,,,,,,,,,,"True")</t>
  </si>
  <si>
    <t>=-GL("Balance",$C53,M$18,M$19,,,,,,,,,,"True")</t>
  </si>
  <si>
    <t>=-GL("Balance",$C54,G$18,G$19,,,,,,,,,,"True")</t>
  </si>
  <si>
    <t>=-GL("Balance",$C54,H$18,H$19,,,,,,,,,,"True")</t>
  </si>
  <si>
    <t>=-GL("Balance",$C54,I$18,I$19,,,,,,,,,,"True")</t>
  </si>
  <si>
    <t>=-GL("Balance",$C54,J$18,J$19,,,,,,,,,,"True")</t>
  </si>
  <si>
    <t>=-GL("Balance",$C54,K$18,K$19,,,,,,,,,,"True")</t>
  </si>
  <si>
    <t>=-GL("Balance",$C54,L$18,L$19,,,,,,,,,,"True")</t>
  </si>
  <si>
    <t>=-GL("Balance",$C54,M$18,M$19,,,,,,,,,,"True")</t>
  </si>
  <si>
    <t>=-GL("Balance",$C55,G$18,G$19,,,,,,,,,,"True")</t>
  </si>
  <si>
    <t>=-GL("Balance",$C55,H$18,H$19,,,,,,,,,,"True")</t>
  </si>
  <si>
    <t>=-GL("Balance",$C55,I$18,I$19,,,,,,,,,,"True")</t>
  </si>
  <si>
    <t>=-GL("Balance",$C55,J$18,J$19,,,,,,,,,,"True")</t>
  </si>
  <si>
    <t>=-GL("Balance",$C55,K$18,K$19,,,,,,,,,,"True")</t>
  </si>
  <si>
    <t>=-GL("Balance",$C55,L$18,L$19,,,,,,,,,,"True")</t>
  </si>
  <si>
    <t>=-GL("Balance",$C55,M$18,M$19,,,,,,,,,,"True")</t>
  </si>
  <si>
    <t>=-GL("Balance",$C56,G$18,G$19,,,,,,,,,,"True")</t>
  </si>
  <si>
    <t>=-GL("Balance",$C56,H$18,H$19,,,,,,,,,,"True")</t>
  </si>
  <si>
    <t>=-GL("Balance",$C56,I$18,I$19,,,,,,,,,,"True")</t>
  </si>
  <si>
    <t>=-GL("Balance",$C56,J$18,J$19,,,,,,,,,,"True")</t>
  </si>
  <si>
    <t>=-GL("Balance",$C56,K$18,K$19,,,,,,,,,,"True")</t>
  </si>
  <si>
    <t>=-GL("Balance",$C56,L$18,L$19,,,,,,,,,,"True")</t>
  </si>
  <si>
    <t>=-GL("Balance",$C56,M$18,M$19,,,,,,,,,,"True")</t>
  </si>
  <si>
    <t>=SUM(G48:G56)</t>
  </si>
  <si>
    <t>=SUM(H48:H56)</t>
  </si>
  <si>
    <t>=SUM(I48:I56)</t>
  </si>
  <si>
    <t>=SUM(J48:J56)</t>
  </si>
  <si>
    <t>=SUM(K48:K56)</t>
  </si>
  <si>
    <t>=SUM(L48:L56)</t>
  </si>
  <si>
    <t>=SUM(M48:M56)</t>
  </si>
  <si>
    <t>=G44+G57</t>
  </si>
  <si>
    <t>=H44+H57</t>
  </si>
  <si>
    <t>=I44+I57</t>
  </si>
  <si>
    <t>=J44+J57</t>
  </si>
  <si>
    <t>=K44+K57</t>
  </si>
  <si>
    <t>=L44+L57</t>
  </si>
  <si>
    <t>=M44+M57</t>
  </si>
  <si>
    <t>=G59/G32</t>
  </si>
  <si>
    <t>=H59/H32</t>
  </si>
  <si>
    <t>=I59/I32</t>
  </si>
  <si>
    <t>=J59/J32</t>
  </si>
  <si>
    <t>=K59/K32</t>
  </si>
  <si>
    <t>=L59/L32</t>
  </si>
  <si>
    <t>=M59/M32</t>
  </si>
  <si>
    <t>=-G57</t>
  </si>
  <si>
    <t>=-H57</t>
  </si>
  <si>
    <t>=-I57</t>
  </si>
  <si>
    <t>=-J57</t>
  </si>
  <si>
    <t>=-K57</t>
  </si>
  <si>
    <t>=-L57</t>
  </si>
  <si>
    <t>=-M57</t>
  </si>
  <si>
    <t>Auto+Hide+Values+Formulas=Sheet10,Sheet3,Sheet4+FormulasOnly</t>
  </si>
  <si>
    <t>Auto+Hide+Values+Formulas=Sheet11,Sheet5,Sheet6</t>
  </si>
  <si>
    <t>Auto+Hide+Values+Formulas=Sheet11,Sheet5,Sheet6+FormulasOnly</t>
  </si>
  <si>
    <t>Auto+Hide+Values+Formulas=Sheet12,Sheet7,Sheet8</t>
  </si>
  <si>
    <t>Auto+Hide+Values+Formulas=Sheet12,Sheet7,Sheet8+FormulasOnly</t>
  </si>
  <si>
    <t>="31/12/2018"</t>
  </si>
  <si>
    <t>="Quarter"</t>
  </si>
  <si>
    <t>="8"</t>
  </si>
  <si>
    <t>42826</t>
  </si>
  <si>
    <t>42917</t>
  </si>
  <si>
    <t>43009</t>
  </si>
  <si>
    <t>43101</t>
  </si>
  <si>
    <t>43191</t>
  </si>
  <si>
    <t>43282</t>
  </si>
  <si>
    <t>43374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</si>
</sst>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* #,##0_);[Red]_(* \(#,##0\);_(* &quot;-&quot;_);_(@_)"/>
    <numFmt numFmtId="166" formatCode="_(* #,##0_);_(* \(#,##0\);_(* &quot;-&quot;??_);_(@_)"/>
    <numFmt numFmtId="167" formatCode="0.0%"/>
    <numFmt numFmtId="168" formatCode="#.0\ %;[Red]\(#.0\ %\)"/>
  </numFmts>
  <fonts count="28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1"/>
      <name val="Corbel"/>
      <family val="2"/>
      <scheme val="minor"/>
    </font>
    <font>
      <b/>
      <sz val="11"/>
      <name val="Corbel"/>
      <family val="2"/>
      <scheme val="minor"/>
    </font>
    <font>
      <sz val="11"/>
      <color rgb="FF000000"/>
      <name val="Corbel"/>
      <family val="2"/>
      <scheme val="minor"/>
    </font>
    <font>
      <sz val="10"/>
      <name val="Segoe UI"/>
      <family val="2"/>
    </font>
    <font>
      <sz val="10"/>
      <color theme="0" tint="-0.34998626667073579"/>
      <name val="Corbel"/>
      <family val="2"/>
      <scheme val="minor"/>
    </font>
    <font>
      <sz val="18"/>
      <color theme="3"/>
      <name val="Corbel"/>
      <family val="2"/>
      <scheme val="major"/>
    </font>
    <font>
      <sz val="11"/>
      <color theme="0"/>
      <name val="Corbel"/>
      <family val="2"/>
      <scheme val="minor"/>
    </font>
    <font>
      <sz val="10"/>
      <name val="Arial"/>
      <family val="2"/>
    </font>
    <font>
      <b/>
      <sz val="11"/>
      <color theme="1"/>
      <name val="Corbel"/>
      <family val="2"/>
      <scheme val="minor"/>
    </font>
    <font>
      <u/>
      <sz val="10"/>
      <color indexed="12"/>
      <name val="Arial"/>
      <family val="2"/>
    </font>
    <font>
      <sz val="11"/>
      <color theme="1"/>
      <name val="Corbel"/>
      <family val="2"/>
    </font>
    <font>
      <b/>
      <sz val="11"/>
      <color theme="1"/>
      <name val="Corbel"/>
      <family val="2"/>
    </font>
    <font>
      <sz val="11"/>
      <color rgb="FFA6A6A6"/>
      <name val="Corbel"/>
      <family val="2"/>
    </font>
    <font>
      <b/>
      <sz val="11"/>
      <color rgb="FFFFFFFF"/>
      <name val="Corbel"/>
      <family val="2"/>
    </font>
    <font>
      <sz val="11"/>
      <color rgb="FF000000"/>
      <name val="Corbel"/>
      <family val="2"/>
    </font>
    <font>
      <sz val="11"/>
      <color rgb="FF808080"/>
      <name val="Corbel"/>
      <family val="2"/>
    </font>
    <font>
      <b/>
      <sz val="10"/>
      <color theme="1"/>
      <name val="Corbel"/>
      <family val="2"/>
      <scheme val="minor"/>
    </font>
    <font>
      <sz val="11"/>
      <color theme="0" tint="-0.34998626667073579"/>
      <name val="Corbel"/>
      <family val="2"/>
      <scheme val="minor"/>
    </font>
    <font>
      <sz val="10"/>
      <color theme="0" tint="-0.34998626667073579"/>
      <name val="Arial"/>
      <family val="2"/>
    </font>
    <font>
      <b/>
      <sz val="11"/>
      <color theme="0" tint="-0.34998626667073579"/>
      <name val="Arial"/>
      <family val="2"/>
    </font>
    <font>
      <b/>
      <sz val="11"/>
      <color theme="4"/>
      <name val="Corbel"/>
      <family val="2"/>
      <scheme val="minor"/>
    </font>
    <font>
      <sz val="10"/>
      <name val="Corbel"/>
      <family val="2"/>
      <scheme val="minor"/>
    </font>
    <font>
      <b/>
      <sz val="10"/>
      <name val="Corbel"/>
      <family val="2"/>
      <scheme val="minor"/>
    </font>
    <font>
      <sz val="10"/>
      <color theme="0" tint="-0.249977111117893"/>
      <name val="Corbel"/>
      <family val="2"/>
      <scheme val="minor"/>
    </font>
    <font>
      <b/>
      <u/>
      <sz val="10"/>
      <name val="Corbel"/>
      <family val="2"/>
      <scheme val="minor"/>
    </font>
    <font>
      <sz val="10"/>
      <color theme="1"/>
      <name val="Corbe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76933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theme="0"/>
      </right>
      <top/>
      <bottom/>
      <diagonal/>
    </border>
    <border>
      <left/>
      <right style="thick">
        <color theme="0"/>
      </right>
      <top style="thin">
        <color indexed="64"/>
      </top>
      <bottom style="medium">
        <color indexed="64"/>
      </bottom>
      <diagonal/>
    </border>
    <border>
      <left/>
      <right style="thick">
        <color theme="0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theme="0"/>
      </right>
      <top style="thin">
        <color indexed="64"/>
      </top>
      <bottom/>
      <diagonal/>
    </border>
  </borders>
  <cellStyleXfs count="1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8" fillId="11" borderId="0" applyNumberFormat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2" fillId="2" borderId="0" xfId="0" applyFont="1" applyFill="1"/>
    <xf numFmtId="165" fontId="2" fillId="3" borderId="1" xfId="1" applyNumberFormat="1" applyFont="1" applyFill="1" applyBorder="1" applyAlignment="1">
      <alignment wrapText="1"/>
    </xf>
    <xf numFmtId="0" fontId="4" fillId="0" borderId="0" xfId="0" applyFont="1"/>
    <xf numFmtId="14" fontId="4" fillId="0" borderId="0" xfId="0" applyNumberFormat="1" applyFont="1"/>
    <xf numFmtId="0" fontId="4" fillId="0" borderId="0" xfId="0" applyFont="1" applyAlignment="1">
      <alignment horizontal="right"/>
    </xf>
    <xf numFmtId="0" fontId="5" fillId="5" borderId="0" xfId="0" applyFont="1" applyFill="1"/>
    <xf numFmtId="0" fontId="6" fillId="5" borderId="0" xfId="0" applyFont="1" applyFill="1" applyAlignment="1">
      <alignment horizontal="right"/>
    </xf>
    <xf numFmtId="14" fontId="4" fillId="0" borderId="7" xfId="0" applyNumberFormat="1" applyFont="1" applyBorder="1"/>
    <xf numFmtId="0" fontId="4" fillId="0" borderId="7" xfId="0" applyFont="1" applyBorder="1" applyAlignment="1">
      <alignment horizontal="right"/>
    </xf>
    <xf numFmtId="0" fontId="8" fillId="11" borderId="7" xfId="9" applyBorder="1" applyAlignment="1">
      <alignment horizontal="right"/>
    </xf>
    <xf numFmtId="0" fontId="2" fillId="0" borderId="7" xfId="9" applyFont="1" applyFill="1" applyBorder="1" applyAlignment="1">
      <alignment horizontal="right"/>
    </xf>
    <xf numFmtId="165" fontId="0" fillId="0" borderId="0" xfId="0" applyNumberFormat="1"/>
    <xf numFmtId="0" fontId="7" fillId="0" borderId="0" xfId="3"/>
    <xf numFmtId="0" fontId="14" fillId="0" borderId="0" xfId="0" applyFo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12" fillId="0" borderId="0" xfId="0" applyFont="1"/>
    <xf numFmtId="0" fontId="16" fillId="0" borderId="0" xfId="0" applyFont="1"/>
    <xf numFmtId="14" fontId="16" fillId="0" borderId="0" xfId="0" applyNumberFormat="1" applyFont="1" applyAlignment="1">
      <alignment horizontal="left"/>
    </xf>
    <xf numFmtId="0" fontId="1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4" fontId="12" fillId="0" borderId="0" xfId="0" applyNumberFormat="1" applyFont="1" applyAlignment="1">
      <alignment horizontal="left"/>
    </xf>
    <xf numFmtId="14" fontId="17" fillId="0" borderId="0" xfId="0" applyNumberFormat="1" applyFont="1" applyAlignment="1">
      <alignment horizontal="left"/>
    </xf>
    <xf numFmtId="0" fontId="2" fillId="2" borderId="0" xfId="0" applyFont="1" applyFill="1" applyAlignment="1">
      <alignment horizontal="right"/>
    </xf>
    <xf numFmtId="0" fontId="0" fillId="5" borderId="0" xfId="0" applyFill="1" applyAlignment="1">
      <alignment vertical="top" wrapText="1"/>
    </xf>
    <xf numFmtId="0" fontId="0" fillId="5" borderId="0" xfId="0" applyFill="1"/>
    <xf numFmtId="0" fontId="9" fillId="5" borderId="0" xfId="10" applyFill="1"/>
    <xf numFmtId="0" fontId="19" fillId="5" borderId="0" xfId="0" applyFont="1" applyFill="1" applyAlignment="1">
      <alignment horizontal="right"/>
    </xf>
    <xf numFmtId="0" fontId="20" fillId="5" borderId="0" xfId="10" applyFont="1" applyFill="1"/>
    <xf numFmtId="0" fontId="21" fillId="5" borderId="0" xfId="6" applyFont="1" applyFill="1"/>
    <xf numFmtId="0" fontId="19" fillId="5" borderId="0" xfId="0" applyFont="1" applyFill="1"/>
    <xf numFmtId="0" fontId="21" fillId="5" borderId="0" xfId="4" applyFont="1" applyFill="1"/>
    <xf numFmtId="0" fontId="0" fillId="0" borderId="0" xfId="0" applyAlignment="1">
      <alignment horizontal="right"/>
    </xf>
    <xf numFmtId="166" fontId="0" fillId="0" borderId="0" xfId="0" applyNumberFormat="1"/>
    <xf numFmtId="0" fontId="22" fillId="0" borderId="0" xfId="6" applyFont="1" applyFill="1"/>
    <xf numFmtId="0" fontId="10" fillId="0" borderId="0" xfId="6" applyFont="1" applyFill="1"/>
    <xf numFmtId="0" fontId="23" fillId="0" borderId="0" xfId="10" applyFont="1"/>
    <xf numFmtId="0" fontId="23" fillId="12" borderId="0" xfId="10" applyFont="1" applyFill="1"/>
    <xf numFmtId="0" fontId="10" fillId="0" borderId="0" xfId="7" applyFont="1" applyFill="1"/>
    <xf numFmtId="164" fontId="10" fillId="0" borderId="0" xfId="7" applyNumberFormat="1" applyFont="1" applyFill="1"/>
    <xf numFmtId="0" fontId="23" fillId="0" borderId="0" xfId="10" applyFont="1" applyAlignment="1">
      <alignment horizontal="left" indent="1"/>
    </xf>
    <xf numFmtId="166" fontId="23" fillId="0" borderId="0" xfId="11" applyNumberFormat="1" applyFont="1" applyFill="1"/>
    <xf numFmtId="166" fontId="24" fillId="0" borderId="0" xfId="11" applyNumberFormat="1" applyFont="1" applyFill="1" applyBorder="1" applyAlignment="1">
      <alignment horizontal="right"/>
    </xf>
    <xf numFmtId="166" fontId="24" fillId="0" borderId="0" xfId="11" applyNumberFormat="1" applyFont="1" applyFill="1" applyBorder="1"/>
    <xf numFmtId="166" fontId="24" fillId="0" borderId="3" xfId="11" applyNumberFormat="1" applyFont="1" applyFill="1" applyBorder="1"/>
    <xf numFmtId="166" fontId="25" fillId="12" borderId="0" xfId="10" applyNumberFormat="1" applyFont="1" applyFill="1"/>
    <xf numFmtId="0" fontId="10" fillId="0" borderId="0" xfId="8" applyFont="1" applyFill="1"/>
    <xf numFmtId="166" fontId="10" fillId="0" borderId="0" xfId="8" applyNumberFormat="1" applyFont="1" applyFill="1"/>
    <xf numFmtId="166" fontId="3" fillId="0" borderId="4" xfId="11" applyNumberFormat="1" applyFont="1" applyFill="1" applyBorder="1"/>
    <xf numFmtId="0" fontId="3" fillId="0" borderId="0" xfId="4" applyFont="1" applyFill="1"/>
    <xf numFmtId="166" fontId="3" fillId="0" borderId="0" xfId="4" applyNumberFormat="1" applyFont="1" applyFill="1"/>
    <xf numFmtId="0" fontId="10" fillId="0" borderId="0" xfId="5" applyFont="1" applyFill="1"/>
    <xf numFmtId="0" fontId="0" fillId="0" borderId="0" xfId="5" applyFont="1" applyFill="1"/>
    <xf numFmtId="166" fontId="0" fillId="0" borderId="0" xfId="5" applyNumberFormat="1" applyFont="1" applyFill="1"/>
    <xf numFmtId="0" fontId="10" fillId="0" borderId="0" xfId="4" applyFont="1" applyFill="1"/>
    <xf numFmtId="166" fontId="10" fillId="0" borderId="0" xfId="4" applyNumberFormat="1" applyFont="1" applyFill="1"/>
    <xf numFmtId="166" fontId="3" fillId="0" borderId="5" xfId="11" applyNumberFormat="1" applyFont="1" applyFill="1" applyBorder="1"/>
    <xf numFmtId="166" fontId="23" fillId="12" borderId="0" xfId="10" applyNumberFormat="1" applyFont="1" applyFill="1"/>
    <xf numFmtId="9" fontId="3" fillId="0" borderId="5" xfId="2" applyFont="1" applyFill="1" applyBorder="1"/>
    <xf numFmtId="0" fontId="24" fillId="0" borderId="0" xfId="10" applyFont="1"/>
    <xf numFmtId="0" fontId="23" fillId="0" borderId="0" xfId="0" applyFont="1"/>
    <xf numFmtId="0" fontId="26" fillId="0" borderId="0" xfId="0" applyFont="1"/>
    <xf numFmtId="0" fontId="24" fillId="0" borderId="6" xfId="0" applyFont="1" applyBorder="1" applyAlignment="1">
      <alignment horizontal="left" indent="1"/>
    </xf>
    <xf numFmtId="0" fontId="24" fillId="0" borderId="2" xfId="0" applyFont="1" applyBorder="1" applyAlignment="1">
      <alignment horizontal="left" indent="1"/>
    </xf>
    <xf numFmtId="0" fontId="24" fillId="0" borderId="2" xfId="0" applyFont="1" applyBorder="1"/>
    <xf numFmtId="0" fontId="2" fillId="0" borderId="0" xfId="0" applyFont="1"/>
    <xf numFmtId="0" fontId="3" fillId="0" borderId="0" xfId="0" applyFont="1"/>
    <xf numFmtId="0" fontId="3" fillId="0" borderId="10" xfId="0" applyFont="1" applyBorder="1" applyAlignment="1">
      <alignment horizontal="left" indent="1"/>
    </xf>
    <xf numFmtId="0" fontId="3" fillId="0" borderId="6" xfId="0" applyFont="1" applyBorder="1"/>
    <xf numFmtId="0" fontId="22" fillId="0" borderId="0" xfId="0" applyFont="1" applyAlignment="1">
      <alignment horizontal="left"/>
    </xf>
    <xf numFmtId="0" fontId="22" fillId="0" borderId="0" xfId="0" applyFont="1"/>
    <xf numFmtId="165" fontId="23" fillId="0" borderId="7" xfId="1" applyNumberFormat="1" applyFont="1" applyFill="1" applyBorder="1" applyAlignment="1">
      <alignment wrapText="1"/>
    </xf>
    <xf numFmtId="165" fontId="24" fillId="0" borderId="8" xfId="1" applyNumberFormat="1" applyFont="1" applyFill="1" applyBorder="1" applyAlignment="1">
      <alignment wrapText="1"/>
    </xf>
    <xf numFmtId="0" fontId="27" fillId="0" borderId="7" xfId="0" applyFont="1" applyBorder="1"/>
    <xf numFmtId="165" fontId="24" fillId="0" borderId="11" xfId="1" applyNumberFormat="1" applyFont="1" applyFill="1" applyBorder="1" applyAlignment="1">
      <alignment wrapText="1"/>
    </xf>
    <xf numFmtId="167" fontId="24" fillId="0" borderId="9" xfId="2" applyNumberFormat="1" applyFont="1" applyFill="1" applyBorder="1" applyAlignment="1">
      <alignment wrapText="1"/>
    </xf>
    <xf numFmtId="165" fontId="24" fillId="0" borderId="9" xfId="1" applyNumberFormat="1" applyFont="1" applyFill="1" applyBorder="1" applyAlignment="1">
      <alignment wrapText="1"/>
    </xf>
    <xf numFmtId="0" fontId="27" fillId="0" borderId="0" xfId="0" applyFont="1"/>
    <xf numFmtId="168" fontId="24" fillId="0" borderId="9" xfId="2" applyNumberFormat="1" applyFont="1" applyFill="1" applyBorder="1" applyAlignment="1">
      <alignment wrapText="1"/>
    </xf>
    <xf numFmtId="165" fontId="23" fillId="0" borderId="0" xfId="1" applyNumberFormat="1" applyFont="1" applyFill="1" applyBorder="1" applyAlignment="1">
      <alignment wrapText="1"/>
    </xf>
    <xf numFmtId="165" fontId="23" fillId="0" borderId="0" xfId="0" applyNumberFormat="1" applyFont="1" applyAlignment="1">
      <alignment horizontal="right" wrapText="1"/>
    </xf>
    <xf numFmtId="165" fontId="24" fillId="0" borderId="6" xfId="0" applyNumberFormat="1" applyFont="1" applyBorder="1" applyAlignment="1">
      <alignment horizontal="right"/>
    </xf>
    <xf numFmtId="165" fontId="24" fillId="0" borderId="6" xfId="0" applyNumberFormat="1" applyFont="1" applyBorder="1"/>
    <xf numFmtId="165" fontId="23" fillId="0" borderId="0" xfId="0" applyNumberFormat="1" applyFont="1"/>
    <xf numFmtId="14" fontId="12" fillId="0" borderId="0" xfId="0" applyNumberFormat="1" applyFont="1"/>
    <xf numFmtId="14" fontId="0" fillId="0" borderId="0" xfId="0" applyNumberFormat="1"/>
    <xf numFmtId="0" fontId="0" fillId="0" borderId="0" xfId="0" quotePrefix="1"/>
    <xf numFmtId="0" fontId="15" fillId="4" borderId="0" xfId="0" applyFont="1" applyFill="1" applyAlignment="1">
      <alignment horizontal="center"/>
    </xf>
    <xf numFmtId="0" fontId="18" fillId="5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</cellXfs>
  <cellStyles count="14">
    <cellStyle name="20% - Accent3" xfId="7" builtinId="38"/>
    <cellStyle name="40% - Accent3" xfId="8" builtinId="39"/>
    <cellStyle name="60% - Accent1" xfId="4" builtinId="32"/>
    <cellStyle name="Accent2" xfId="5" builtinId="33"/>
    <cellStyle name="Accent3" xfId="6" builtinId="37"/>
    <cellStyle name="Accent5" xfId="9" builtinId="45"/>
    <cellStyle name="Comma" xfId="1" builtinId="3"/>
    <cellStyle name="Comma 2" xfId="11" xr:uid="{00000000-0005-0000-0000-000007000000}"/>
    <cellStyle name="Hyperlink 3" xfId="13" xr:uid="{00000000-0005-0000-0000-000009000000}"/>
    <cellStyle name="Normal" xfId="0" builtinId="0"/>
    <cellStyle name="Normal 2" xfId="10" xr:uid="{00000000-0005-0000-0000-00000B000000}"/>
    <cellStyle name="Normal 2 4" xfId="12" xr:uid="{00000000-0005-0000-0000-00000C000000}"/>
    <cellStyle name="Percent" xfId="2" builtinId="5"/>
    <cellStyle name="Title" xfId="3" builtinId="15"/>
  </cellStyles>
  <dxfs count="0"/>
  <tableStyles count="0" defaultTableStyle="TableStyleMedium2" defaultPivotStyle="PivotStyleLight16"/>
  <colors>
    <mruColors>
      <color rgb="FFEA9A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Income &amp; Gross Profit</a:t>
            </a:r>
          </a:p>
        </c:rich>
      </c:tx>
      <c:layout>
        <c:manualLayout>
          <c:xMode val="edge"/>
          <c:yMode val="edge"/>
          <c:x val="1.1596675415573385E-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Revenue</c:v>
          </c:tx>
          <c:spPr>
            <a:solidFill>
              <a:schemeClr val="accent1">
                <a:tint val="65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'Income Statement'!$F$23:$N$23</c:f>
              <c:strCache>
                <c:ptCount val="8"/>
                <c:pt idx="0">
                  <c:v>Q1  2017</c:v>
                </c:pt>
                <c:pt idx="1">
                  <c:v>Q2  2017</c:v>
                </c:pt>
                <c:pt idx="2">
                  <c:v>Q3  2017</c:v>
                </c:pt>
                <c:pt idx="3">
                  <c:v>Q4  2017</c:v>
                </c:pt>
                <c:pt idx="4">
                  <c:v>Q1  2018</c:v>
                </c:pt>
                <c:pt idx="5">
                  <c:v>Q2  2018</c:v>
                </c:pt>
                <c:pt idx="6">
                  <c:v>Q3  2018</c:v>
                </c:pt>
                <c:pt idx="7">
                  <c:v>Q4  2018</c:v>
                </c:pt>
              </c:strCache>
            </c:strRef>
          </c:cat>
          <c:val>
            <c:numRef>
              <c:f>'Income Statement'!$F$32:$N$32</c:f>
              <c:numCache>
                <c:formatCode>_(* #,##0_);[Red]_(* \(#,##0\);_(* "-"_);_(@_)</c:formatCode>
                <c:ptCount val="8"/>
                <c:pt idx="0">
                  <c:v>4801361.93</c:v>
                </c:pt>
                <c:pt idx="1">
                  <c:v>1939247.36</c:v>
                </c:pt>
                <c:pt idx="2">
                  <c:v>2933479.1799999997</c:v>
                </c:pt>
                <c:pt idx="3">
                  <c:v>2268477.19</c:v>
                </c:pt>
                <c:pt idx="4">
                  <c:v>2205837.2900000005</c:v>
                </c:pt>
                <c:pt idx="5">
                  <c:v>2288969.4000000004</c:v>
                </c:pt>
                <c:pt idx="6">
                  <c:v>2400551.8100000005</c:v>
                </c:pt>
                <c:pt idx="7">
                  <c:v>3006287.7199999993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C5-4897-B604-44BD7139A141}"/>
            </c:ext>
          </c:extLst>
        </c:ser>
        <c:ser>
          <c:idx val="1"/>
          <c:order val="1"/>
          <c:tx>
            <c:v>Gross Profit</c:v>
          </c:tx>
          <c:spPr>
            <a:solidFill>
              <a:schemeClr val="accent2">
                <a:tint val="65000"/>
              </a:schemeClr>
            </a:soli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'Income Statement'!$F$23:$N$23</c:f>
              <c:strCache>
                <c:ptCount val="8"/>
                <c:pt idx="0">
                  <c:v>Q1  2017</c:v>
                </c:pt>
                <c:pt idx="1">
                  <c:v>Q2  2017</c:v>
                </c:pt>
                <c:pt idx="2">
                  <c:v>Q3  2017</c:v>
                </c:pt>
                <c:pt idx="3">
                  <c:v>Q4  2017</c:v>
                </c:pt>
                <c:pt idx="4">
                  <c:v>Q1  2018</c:v>
                </c:pt>
                <c:pt idx="5">
                  <c:v>Q2  2018</c:v>
                </c:pt>
                <c:pt idx="6">
                  <c:v>Q3  2018</c:v>
                </c:pt>
                <c:pt idx="7">
                  <c:v>Q4  2018</c:v>
                </c:pt>
              </c:strCache>
            </c:strRef>
          </c:cat>
          <c:val>
            <c:numRef>
              <c:f>'Income Statement'!$F$44:$N$44</c:f>
              <c:numCache>
                <c:formatCode>_(* #,##0_);[Red]_(* \(#,##0\);_(* "-"_);_(@_)</c:formatCode>
                <c:ptCount val="8"/>
                <c:pt idx="0">
                  <c:v>2095305.8299999996</c:v>
                </c:pt>
                <c:pt idx="1">
                  <c:v>-932907.34000000008</c:v>
                </c:pt>
                <c:pt idx="2">
                  <c:v>503081.91999999993</c:v>
                </c:pt>
                <c:pt idx="3">
                  <c:v>-166492.62999999942</c:v>
                </c:pt>
                <c:pt idx="4">
                  <c:v>-31774.249999998603</c:v>
                </c:pt>
                <c:pt idx="5">
                  <c:v>-263409.67999999924</c:v>
                </c:pt>
                <c:pt idx="6">
                  <c:v>-206692.54000000004</c:v>
                </c:pt>
                <c:pt idx="7">
                  <c:v>-70163.180000001099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C5-4897-B604-44BD7139A1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11440888"/>
        <c:axId val="611441672"/>
      </c:barChart>
      <c:lineChart>
        <c:grouping val="standard"/>
        <c:varyColors val="0"/>
        <c:ser>
          <c:idx val="2"/>
          <c:order val="2"/>
          <c:tx>
            <c:v>Gross Profit %</c:v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'Income Statement'!$F$23:$N$23</c:f>
              <c:strCache>
                <c:ptCount val="8"/>
                <c:pt idx="0">
                  <c:v>Q1  2017</c:v>
                </c:pt>
                <c:pt idx="1">
                  <c:v>Q2  2017</c:v>
                </c:pt>
                <c:pt idx="2">
                  <c:v>Q3  2017</c:v>
                </c:pt>
                <c:pt idx="3">
                  <c:v>Q4  2017</c:v>
                </c:pt>
                <c:pt idx="4">
                  <c:v>Q1  2018</c:v>
                </c:pt>
                <c:pt idx="5">
                  <c:v>Q2  2018</c:v>
                </c:pt>
                <c:pt idx="6">
                  <c:v>Q3  2018</c:v>
                </c:pt>
                <c:pt idx="7">
                  <c:v>Q4  2018</c:v>
                </c:pt>
              </c:strCache>
            </c:strRef>
          </c:cat>
          <c:val>
            <c:numRef>
              <c:f>'Income Statement'!$F$45:$N$45</c:f>
              <c:numCache>
                <c:formatCode>0.0%</c:formatCode>
                <c:ptCount val="8"/>
                <c:pt idx="0">
                  <c:v>0.4363982262840993</c:v>
                </c:pt>
                <c:pt idx="1">
                  <c:v>-0.48106670620915531</c:v>
                </c:pt>
                <c:pt idx="2">
                  <c:v>0.17149667310746006</c:v>
                </c:pt>
                <c:pt idx="3">
                  <c:v>-7.3394006664003281E-2</c:v>
                </c:pt>
                <c:pt idx="4">
                  <c:v>-1.4404620931944893E-2</c:v>
                </c:pt>
                <c:pt idx="5">
                  <c:v>-0.11507785119364164</c:v>
                </c:pt>
                <c:pt idx="6">
                  <c:v>-8.610209500123224E-2</c:v>
                </c:pt>
                <c:pt idx="7">
                  <c:v>-2.3338810697733588E-2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C5-4897-B604-44BD7139A1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062936"/>
        <c:axId val="611442064"/>
      </c:lineChart>
      <c:catAx>
        <c:axId val="611440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441672"/>
        <c:crosses val="autoZero"/>
        <c:auto val="1"/>
        <c:lblAlgn val="ctr"/>
        <c:lblOffset val="100"/>
        <c:noMultiLvlLbl val="0"/>
      </c:catAx>
      <c:valAx>
        <c:axId val="611441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[Red]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440888"/>
        <c:crosses val="autoZero"/>
        <c:crossBetween val="between"/>
      </c:valAx>
      <c:valAx>
        <c:axId val="611442064"/>
        <c:scaling>
          <c:orientation val="minMax"/>
        </c:scaling>
        <c:delete val="0"/>
        <c:axPos val="r"/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062936"/>
        <c:crosses val="max"/>
        <c:crossBetween val="between"/>
      </c:valAx>
      <c:catAx>
        <c:axId val="6700629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114420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Expenses &amp; Net Profit</a:t>
            </a:r>
          </a:p>
        </c:rich>
      </c:tx>
      <c:layout>
        <c:manualLayout>
          <c:xMode val="edge"/>
          <c:yMode val="edge"/>
          <c:x val="1.1596675415573385E-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Expenses</c:v>
          </c:tx>
          <c:spPr>
            <a:solidFill>
              <a:schemeClr val="accent1">
                <a:tint val="65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'Income Statement'!$F$23:$N$23</c:f>
              <c:strCache>
                <c:ptCount val="8"/>
                <c:pt idx="0">
                  <c:v>Q1  2017</c:v>
                </c:pt>
                <c:pt idx="1">
                  <c:v>Q2  2017</c:v>
                </c:pt>
                <c:pt idx="2">
                  <c:v>Q3  2017</c:v>
                </c:pt>
                <c:pt idx="3">
                  <c:v>Q4  2017</c:v>
                </c:pt>
                <c:pt idx="4">
                  <c:v>Q1  2018</c:v>
                </c:pt>
                <c:pt idx="5">
                  <c:v>Q2  2018</c:v>
                </c:pt>
                <c:pt idx="6">
                  <c:v>Q3  2018</c:v>
                </c:pt>
                <c:pt idx="7">
                  <c:v>Q4  2018</c:v>
                </c:pt>
              </c:strCache>
            </c:strRef>
          </c:cat>
          <c:val>
            <c:numRef>
              <c:f>'Income Statement'!$F$71:$N$71</c:f>
              <c:numCache>
                <c:formatCode>_(* #,##0_);[Red]_(* \(#,##0\);_(* "-"_);_(@_)</c:formatCode>
                <c:ptCount val="8"/>
                <c:pt idx="0">
                  <c:v>4733019.3400000008</c:v>
                </c:pt>
                <c:pt idx="1">
                  <c:v>8489622.5199999996</c:v>
                </c:pt>
                <c:pt idx="2">
                  <c:v>5893569.1499999994</c:v>
                </c:pt>
                <c:pt idx="3">
                  <c:v>6675446.8299999982</c:v>
                </c:pt>
                <c:pt idx="4">
                  <c:v>6115958.2800000003</c:v>
                </c:pt>
                <c:pt idx="5">
                  <c:v>7015516.3899999987</c:v>
                </c:pt>
                <c:pt idx="6">
                  <c:v>7362096.1200000001</c:v>
                </c:pt>
                <c:pt idx="7">
                  <c:v>8530679.3000000007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64-47FC-ACF8-E7BB119B8F77}"/>
            </c:ext>
          </c:extLst>
        </c:ser>
        <c:ser>
          <c:idx val="1"/>
          <c:order val="1"/>
          <c:tx>
            <c:v>Net Profit</c:v>
          </c:tx>
          <c:spPr>
            <a:solidFill>
              <a:schemeClr val="accent2">
                <a:tint val="65000"/>
              </a:schemeClr>
            </a:soli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'Income Statement'!$F$23:$N$23</c:f>
              <c:strCache>
                <c:ptCount val="8"/>
                <c:pt idx="0">
                  <c:v>Q1  2017</c:v>
                </c:pt>
                <c:pt idx="1">
                  <c:v>Q2  2017</c:v>
                </c:pt>
                <c:pt idx="2">
                  <c:v>Q3  2017</c:v>
                </c:pt>
                <c:pt idx="3">
                  <c:v>Q4  2017</c:v>
                </c:pt>
                <c:pt idx="4">
                  <c:v>Q1  2018</c:v>
                </c:pt>
                <c:pt idx="5">
                  <c:v>Q2  2018</c:v>
                </c:pt>
                <c:pt idx="6">
                  <c:v>Q3  2018</c:v>
                </c:pt>
                <c:pt idx="7">
                  <c:v>Q4  2018</c:v>
                </c:pt>
              </c:strCache>
            </c:strRef>
          </c:cat>
          <c:val>
            <c:numRef>
              <c:f>'Income Statement'!$F$59:$N$59</c:f>
              <c:numCache>
                <c:formatCode>_(* #,##0_);[Red]_(* \(#,##0\);_(* "-"_);_(@_)</c:formatCode>
                <c:ptCount val="8"/>
                <c:pt idx="0">
                  <c:v>-2637713.5100000012</c:v>
                </c:pt>
                <c:pt idx="1">
                  <c:v>-9422529.8599999994</c:v>
                </c:pt>
                <c:pt idx="2">
                  <c:v>-5390487.2299999995</c:v>
                </c:pt>
                <c:pt idx="3">
                  <c:v>-6841939.4599999972</c:v>
                </c:pt>
                <c:pt idx="4">
                  <c:v>-6147732.5299999993</c:v>
                </c:pt>
                <c:pt idx="5">
                  <c:v>-7278926.0699999984</c:v>
                </c:pt>
                <c:pt idx="6">
                  <c:v>-7568788.6600000001</c:v>
                </c:pt>
                <c:pt idx="7">
                  <c:v>-8600842.4800000023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64-47FC-ACF8-E7BB119B8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70062152"/>
        <c:axId val="677303624"/>
      </c:barChart>
      <c:lineChart>
        <c:grouping val="standard"/>
        <c:varyColors val="0"/>
        <c:ser>
          <c:idx val="2"/>
          <c:order val="2"/>
          <c:tx>
            <c:v>Net Profit %</c:v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'Income Statement'!$F$23:$N$23</c:f>
              <c:strCache>
                <c:ptCount val="8"/>
                <c:pt idx="0">
                  <c:v>Q1  2017</c:v>
                </c:pt>
                <c:pt idx="1">
                  <c:v>Q2  2017</c:v>
                </c:pt>
                <c:pt idx="2">
                  <c:v>Q3  2017</c:v>
                </c:pt>
                <c:pt idx="3">
                  <c:v>Q4  2017</c:v>
                </c:pt>
                <c:pt idx="4">
                  <c:v>Q1  2018</c:v>
                </c:pt>
                <c:pt idx="5">
                  <c:v>Q2  2018</c:v>
                </c:pt>
                <c:pt idx="6">
                  <c:v>Q3  2018</c:v>
                </c:pt>
                <c:pt idx="7">
                  <c:v>Q4  2018</c:v>
                </c:pt>
              </c:strCache>
            </c:strRef>
          </c:cat>
          <c:val>
            <c:numRef>
              <c:f>'Income Statement'!$F$60:$N$60</c:f>
              <c:numCache>
                <c:formatCode>#.0\ %;[Red]\(#.0\ %\)</c:formatCode>
                <c:ptCount val="8"/>
                <c:pt idx="0">
                  <c:v>-0.54936777282274185</c:v>
                </c:pt>
                <c:pt idx="1">
                  <c:v>-4.858859191640204</c:v>
                </c:pt>
                <c:pt idx="2">
                  <c:v>-1.8375747360852241</c:v>
                </c:pt>
                <c:pt idx="3">
                  <c:v>-3.0160935671563873</c:v>
                </c:pt>
                <c:pt idx="4">
                  <c:v>-2.7870290151818033</c:v>
                </c:pt>
                <c:pt idx="5">
                  <c:v>-3.1800014757733317</c:v>
                </c:pt>
                <c:pt idx="6">
                  <c:v>-3.1529370157605547</c:v>
                </c:pt>
                <c:pt idx="7">
                  <c:v>-2.8609512066263587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464-47FC-ACF8-E7BB119B8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306368"/>
        <c:axId val="677305976"/>
      </c:lineChart>
      <c:catAx>
        <c:axId val="670062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303624"/>
        <c:crosses val="autoZero"/>
        <c:auto val="1"/>
        <c:lblAlgn val="ctr"/>
        <c:lblOffset val="100"/>
        <c:noMultiLvlLbl val="0"/>
      </c:catAx>
      <c:valAx>
        <c:axId val="677303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[Red]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062152"/>
        <c:crosses val="autoZero"/>
        <c:crossBetween val="between"/>
      </c:valAx>
      <c:valAx>
        <c:axId val="677305976"/>
        <c:scaling>
          <c:orientation val="minMax"/>
        </c:scaling>
        <c:delete val="0"/>
        <c:axPos val="r"/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306368"/>
        <c:crosses val="max"/>
        <c:crossBetween val="between"/>
      </c:valAx>
      <c:catAx>
        <c:axId val="67730636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773059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solidFill>
              <a:schemeClr val="accent1">
                <a:tint val="65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'Balance Sheet'!$F$22:$N$22</c:f>
              <c:strCache>
                <c:ptCount val="8"/>
                <c:pt idx="0">
                  <c:v>Q1  2017</c:v>
                </c:pt>
                <c:pt idx="1">
                  <c:v>Q2  2017</c:v>
                </c:pt>
                <c:pt idx="2">
                  <c:v>Q3  2017</c:v>
                </c:pt>
                <c:pt idx="3">
                  <c:v>Q4  2017</c:v>
                </c:pt>
                <c:pt idx="4">
                  <c:v>Q1  2018</c:v>
                </c:pt>
                <c:pt idx="5">
                  <c:v>Q2  2018</c:v>
                </c:pt>
                <c:pt idx="6">
                  <c:v>Q3  2018</c:v>
                </c:pt>
                <c:pt idx="7">
                  <c:v>Q4  2018</c:v>
                </c:pt>
              </c:strCache>
            </c:strRef>
          </c:cat>
          <c:val>
            <c:numRef>
              <c:f>'Balance Sheet'!$F$40:$N$40</c:f>
              <c:numCache>
                <c:formatCode>_(* #,##0_);_(* \(#,##0\);_(* "-"??_);_(@_)</c:formatCode>
                <c:ptCount val="8"/>
                <c:pt idx="0">
                  <c:v>41197800.979999997</c:v>
                </c:pt>
                <c:pt idx="1">
                  <c:v>45398940.82</c:v>
                </c:pt>
                <c:pt idx="2">
                  <c:v>47537354.100000009</c:v>
                </c:pt>
                <c:pt idx="3">
                  <c:v>50518636.269999996</c:v>
                </c:pt>
                <c:pt idx="4">
                  <c:v>53184542.32</c:v>
                </c:pt>
                <c:pt idx="5">
                  <c:v>56206282.100000001</c:v>
                </c:pt>
                <c:pt idx="6">
                  <c:v>59412911.020000003</c:v>
                </c:pt>
                <c:pt idx="7">
                  <c:v>63084700.689999998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35-4C1B-9D5B-1BB18FA38E25}"/>
            </c:ext>
          </c:extLst>
        </c:ser>
        <c:ser>
          <c:idx val="1"/>
          <c:order val="1"/>
          <c:tx>
            <c:v>Total Liabilities</c:v>
          </c:tx>
          <c:spPr>
            <a:solidFill>
              <a:schemeClr val="accent2">
                <a:tint val="65000"/>
              </a:schemeClr>
            </a:soli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'Balance Sheet'!$F$22:$N$22</c:f>
              <c:strCache>
                <c:ptCount val="8"/>
                <c:pt idx="0">
                  <c:v>Q1  2017</c:v>
                </c:pt>
                <c:pt idx="1">
                  <c:v>Q2  2017</c:v>
                </c:pt>
                <c:pt idx="2">
                  <c:v>Q3  2017</c:v>
                </c:pt>
                <c:pt idx="3">
                  <c:v>Q4  2017</c:v>
                </c:pt>
                <c:pt idx="4">
                  <c:v>Q1  2018</c:v>
                </c:pt>
                <c:pt idx="5">
                  <c:v>Q2  2018</c:v>
                </c:pt>
                <c:pt idx="6">
                  <c:v>Q3  2018</c:v>
                </c:pt>
                <c:pt idx="7">
                  <c:v>Q4  2018</c:v>
                </c:pt>
              </c:strCache>
            </c:strRef>
          </c:cat>
          <c:val>
            <c:numRef>
              <c:f>'Balance Sheet'!$F$61:$N$61</c:f>
              <c:numCache>
                <c:formatCode>_(* #,##0_);_(* \(#,##0\);_(* "-"??_);_(@_)</c:formatCode>
                <c:ptCount val="8"/>
                <c:pt idx="0">
                  <c:v>32655144.319999997</c:v>
                </c:pt>
                <c:pt idx="1">
                  <c:v>36476284.990000002</c:v>
                </c:pt>
                <c:pt idx="2">
                  <c:v>38442118.579999998</c:v>
                </c:pt>
                <c:pt idx="3">
                  <c:v>41150622.619999997</c:v>
                </c:pt>
                <c:pt idx="4">
                  <c:v>43603028.530000001</c:v>
                </c:pt>
                <c:pt idx="5">
                  <c:v>46456197.950000003</c:v>
                </c:pt>
                <c:pt idx="6">
                  <c:v>49405321.490000002</c:v>
                </c:pt>
                <c:pt idx="7">
                  <c:v>52698939.600000001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35-4C1B-9D5B-1BB18FA38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77305192"/>
        <c:axId val="677306760"/>
      </c:barChart>
      <c:lineChart>
        <c:grouping val="standard"/>
        <c:varyColors val="0"/>
        <c:ser>
          <c:idx val="2"/>
          <c:order val="2"/>
          <c:tx>
            <c:v>Debt to Assets</c:v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'Balance Sheet'!$F$22:$N$22</c:f>
              <c:strCache>
                <c:ptCount val="8"/>
                <c:pt idx="0">
                  <c:v>Q1  2017</c:v>
                </c:pt>
                <c:pt idx="1">
                  <c:v>Q2  2017</c:v>
                </c:pt>
                <c:pt idx="2">
                  <c:v>Q3  2017</c:v>
                </c:pt>
                <c:pt idx="3">
                  <c:v>Q4  2017</c:v>
                </c:pt>
                <c:pt idx="4">
                  <c:v>Q1  2018</c:v>
                </c:pt>
                <c:pt idx="5">
                  <c:v>Q2  2018</c:v>
                </c:pt>
                <c:pt idx="6">
                  <c:v>Q3  2018</c:v>
                </c:pt>
                <c:pt idx="7">
                  <c:v>Q4  2018</c:v>
                </c:pt>
              </c:strCache>
            </c:strRef>
          </c:cat>
          <c:val>
            <c:numRef>
              <c:f>'Balance Sheet'!$F$63:$N$63</c:f>
              <c:numCache>
                <c:formatCode>0%</c:formatCode>
                <c:ptCount val="8"/>
                <c:pt idx="0">
                  <c:v>0.79264289702872381</c:v>
                </c:pt>
                <c:pt idx="1">
                  <c:v>0.80346114537391977</c:v>
                </c:pt>
                <c:pt idx="2">
                  <c:v>0.80867181835852309</c:v>
                </c:pt>
                <c:pt idx="3">
                  <c:v>0.81456321188220393</c:v>
                </c:pt>
                <c:pt idx="4">
                  <c:v>0.81984401158610931</c:v>
                </c:pt>
                <c:pt idx="5">
                  <c:v>0.82653034882020782</c:v>
                </c:pt>
                <c:pt idx="6">
                  <c:v>0.83155867372613379</c:v>
                </c:pt>
                <c:pt idx="7">
                  <c:v>0.83536798975973714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35-4C1B-9D5B-1BB18FA38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304408"/>
        <c:axId val="677303232"/>
      </c:lineChart>
      <c:catAx>
        <c:axId val="677305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306760"/>
        <c:crosses val="autoZero"/>
        <c:auto val="1"/>
        <c:lblAlgn val="ctr"/>
        <c:lblOffset val="100"/>
        <c:noMultiLvlLbl val="0"/>
      </c:catAx>
      <c:valAx>
        <c:axId val="677306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305192"/>
        <c:crosses val="autoZero"/>
        <c:crossBetween val="between"/>
      </c:valAx>
      <c:valAx>
        <c:axId val="677303232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304408"/>
        <c:crosses val="max"/>
        <c:crossBetween val="between"/>
      </c:valAx>
      <c:catAx>
        <c:axId val="6773044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773032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Operating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'Cash Flow'!$E$20:$M$20</c:f>
              <c:strCache>
                <c:ptCount val="8"/>
                <c:pt idx="0">
                  <c:v>Q1  2017</c:v>
                </c:pt>
                <c:pt idx="1">
                  <c:v>Q2  2017</c:v>
                </c:pt>
                <c:pt idx="2">
                  <c:v>Q3  2017</c:v>
                </c:pt>
                <c:pt idx="3">
                  <c:v>Q4  2017</c:v>
                </c:pt>
                <c:pt idx="4">
                  <c:v>Q1  2018</c:v>
                </c:pt>
                <c:pt idx="5">
                  <c:v>Q2  2018</c:v>
                </c:pt>
                <c:pt idx="6">
                  <c:v>Q3  2018</c:v>
                </c:pt>
                <c:pt idx="7">
                  <c:v>Q4  2018</c:v>
                </c:pt>
              </c:strCache>
            </c:strRef>
          </c:cat>
          <c:val>
            <c:numRef>
              <c:f>'Cash Flow'!$E$32:$M$32</c:f>
              <c:numCache>
                <c:formatCode>_(* #,##0_);[Red]_(* \(#,##0\);_(* "-"_);_(@_)</c:formatCode>
                <c:ptCount val="8"/>
                <c:pt idx="0">
                  <c:v>1199026.7499999998</c:v>
                </c:pt>
                <c:pt idx="1">
                  <c:v>1137821.6900000004</c:v>
                </c:pt>
                <c:pt idx="2">
                  <c:v>1492218.6600000001</c:v>
                </c:pt>
                <c:pt idx="3">
                  <c:v>992687.08999999985</c:v>
                </c:pt>
                <c:pt idx="4">
                  <c:v>1206578.06</c:v>
                </c:pt>
                <c:pt idx="5">
                  <c:v>858049.60999999964</c:v>
                </c:pt>
                <c:pt idx="6">
                  <c:v>1172278.8800000001</c:v>
                </c:pt>
                <c:pt idx="7">
                  <c:v>1077397.7400000002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5F-4D09-BFBC-B7AC1B029D9E}"/>
            </c:ext>
          </c:extLst>
        </c:ser>
        <c:ser>
          <c:idx val="1"/>
          <c:order val="1"/>
          <c:tx>
            <c:v>Investing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'Cash Flow'!$E$20:$M$20</c:f>
              <c:strCache>
                <c:ptCount val="8"/>
                <c:pt idx="0">
                  <c:v>Q1  2017</c:v>
                </c:pt>
                <c:pt idx="1">
                  <c:v>Q2  2017</c:v>
                </c:pt>
                <c:pt idx="2">
                  <c:v>Q3  2017</c:v>
                </c:pt>
                <c:pt idx="3">
                  <c:v>Q4  2017</c:v>
                </c:pt>
                <c:pt idx="4">
                  <c:v>Q1  2018</c:v>
                </c:pt>
                <c:pt idx="5">
                  <c:v>Q2  2018</c:v>
                </c:pt>
                <c:pt idx="6">
                  <c:v>Q3  2018</c:v>
                </c:pt>
                <c:pt idx="7">
                  <c:v>Q4  2018</c:v>
                </c:pt>
              </c:strCache>
            </c:strRef>
          </c:cat>
          <c:val>
            <c:numRef>
              <c:f>'Cash Flow'!$E$35:$M$35</c:f>
              <c:numCache>
                <c:formatCode>_(* #,##0_);[Red]_(* \(#,##0\);_(* "-"_);_(@_)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5F-4D09-BFBC-B7AC1B029D9E}"/>
            </c:ext>
          </c:extLst>
        </c:ser>
        <c:ser>
          <c:idx val="2"/>
          <c:order val="2"/>
          <c:tx>
            <c:v>Financing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'Cash Flow'!$E$20:$M$20</c:f>
              <c:strCache>
                <c:ptCount val="8"/>
                <c:pt idx="0">
                  <c:v>Q1  2017</c:v>
                </c:pt>
                <c:pt idx="1">
                  <c:v>Q2  2017</c:v>
                </c:pt>
                <c:pt idx="2">
                  <c:v>Q3  2017</c:v>
                </c:pt>
                <c:pt idx="3">
                  <c:v>Q4  2017</c:v>
                </c:pt>
                <c:pt idx="4">
                  <c:v>Q1  2018</c:v>
                </c:pt>
                <c:pt idx="5">
                  <c:v>Q2  2018</c:v>
                </c:pt>
                <c:pt idx="6">
                  <c:v>Q3  2018</c:v>
                </c:pt>
                <c:pt idx="7">
                  <c:v>Q4  2018</c:v>
                </c:pt>
              </c:strCache>
            </c:strRef>
          </c:cat>
          <c:val>
            <c:numRef>
              <c:f>'Cash Flow'!$E$39:$M$39</c:f>
              <c:numCache>
                <c:formatCode>_(* #,##0_);[Red]_(* \(#,##0\);_(* "-"_);_(@_)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A5F-4D09-BFBC-B7AC1B029D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7305584"/>
        <c:axId val="607716392"/>
      </c:lineChart>
      <c:catAx>
        <c:axId val="677305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15000"/>
                  <a:lumOff val="85000"/>
                  <a:alpha val="51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716392"/>
        <c:crosses val="autoZero"/>
        <c:auto val="1"/>
        <c:lblAlgn val="ctr"/>
        <c:lblOffset val="100"/>
        <c:noMultiLvlLbl val="0"/>
      </c:catAx>
      <c:valAx>
        <c:axId val="607716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numFmt formatCode="_(* #,##0_);[Red]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305584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http://www.jetreports.com/" TargetMode="Externa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http://www.jetreports.com/" TargetMode="Externa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41463</xdr:colOff>
      <xdr:row>5</xdr:row>
      <xdr:rowOff>54909</xdr:rowOff>
    </xdr:from>
    <xdr:to>
      <xdr:col>6</xdr:col>
      <xdr:colOff>367544</xdr:colOff>
      <xdr:row>15</xdr:row>
      <xdr:rowOff>57150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481844</xdr:colOff>
      <xdr:row>5</xdr:row>
      <xdr:rowOff>54909</xdr:rowOff>
    </xdr:from>
    <xdr:to>
      <xdr:col>9</xdr:col>
      <xdr:colOff>891776</xdr:colOff>
      <xdr:row>15</xdr:row>
      <xdr:rowOff>57150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4</xdr:row>
      <xdr:rowOff>157162</xdr:rowOff>
    </xdr:from>
    <xdr:to>
      <xdr:col>7</xdr:col>
      <xdr:colOff>661081</xdr:colOff>
      <xdr:row>14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22</xdr:col>
      <xdr:colOff>276225</xdr:colOff>
      <xdr:row>3</xdr:row>
      <xdr:rowOff>95250</xdr:rowOff>
    </xdr:from>
    <xdr:to>
      <xdr:col>24</xdr:col>
      <xdr:colOff>318725</xdr:colOff>
      <xdr:row>5</xdr:row>
      <xdr:rowOff>64916</xdr:rowOff>
    </xdr:to>
    <xdr:pic>
      <xdr:nvPicPr>
        <xdr:cNvPr id="4" name="Picture 3" descr="Jet-Blu-Blk-.png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31525" y="666750"/>
          <a:ext cx="1414099" cy="45544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23812</xdr:colOff>
      <xdr:row>4</xdr:row>
      <xdr:rowOff>100013</xdr:rowOff>
    </xdr:from>
    <xdr:to>
      <xdr:col>6</xdr:col>
      <xdr:colOff>732517</xdr:colOff>
      <xdr:row>13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209550</xdr:colOff>
      <xdr:row>3</xdr:row>
      <xdr:rowOff>114300</xdr:rowOff>
    </xdr:from>
    <xdr:to>
      <xdr:col>23</xdr:col>
      <xdr:colOff>252049</xdr:colOff>
      <xdr:row>5</xdr:row>
      <xdr:rowOff>83966</xdr:rowOff>
    </xdr:to>
    <xdr:pic>
      <xdr:nvPicPr>
        <xdr:cNvPr id="5" name="Picture 4" descr="Jet-Blu-Blk-.png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93700" y="685800"/>
          <a:ext cx="1414099" cy="4554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Fra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Frame">
      <a:majorFont>
        <a:latin typeface="Corbel" panose="020B0503020204020204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Fram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20000"/>
                <a:lumMod val="102000"/>
              </a:schemeClr>
            </a:gs>
            <a:gs pos="48000">
              <a:schemeClr val="phClr">
                <a:tint val="98000"/>
                <a:shade val="90000"/>
                <a:satMod val="110000"/>
                <a:lumMod val="103000"/>
              </a:schemeClr>
            </a:gs>
            <a:gs pos="100000">
              <a:schemeClr val="phClr">
                <a:tint val="98000"/>
                <a:shade val="80000"/>
                <a:satMod val="10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rame" id="{F226E7A2-7162-461C-9490-D27D9DC04E43}" vid="{629A0216-3BBD-45C0-B63F-2683BEA18F60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5"/>
  <sheetViews>
    <sheetView topLeftCell="B2" workbookViewId="0"/>
  </sheetViews>
  <sheetFormatPr defaultColWidth="9" defaultRowHeight="15" x14ac:dyDescent="0.25"/>
  <cols>
    <col min="1" max="1" width="20.875" style="17" hidden="1" customWidth="1"/>
    <col min="2" max="2" width="19.5" style="17" customWidth="1"/>
    <col min="3" max="3" width="14.625" style="17" customWidth="1"/>
    <col min="4" max="4" width="7.375" style="17" customWidth="1"/>
    <col min="5" max="5" width="11.75" style="17" customWidth="1"/>
    <col min="6" max="6" width="9.625" style="17" customWidth="1"/>
    <col min="7" max="7" width="18.875" style="17" customWidth="1"/>
    <col min="8" max="8" width="18.75" style="17" customWidth="1"/>
    <col min="9" max="9" width="3.375" style="17" bestFit="1" customWidth="1"/>
    <col min="10" max="10" width="20.75" style="17" customWidth="1"/>
    <col min="11" max="12" width="8" style="17"/>
    <col min="13" max="13" width="8.5" style="17" bestFit="1" customWidth="1"/>
    <col min="14" max="15" width="8" style="17"/>
    <col min="16" max="18" width="8.5" style="17" bestFit="1" customWidth="1"/>
    <col min="19" max="19" width="9.375" style="17" bestFit="1" customWidth="1"/>
    <col min="20" max="16384" width="9" style="17"/>
  </cols>
  <sheetData>
    <row r="1" spans="1:10" hidden="1" x14ac:dyDescent="0.25">
      <c r="A1" s="14" t="s">
        <v>877</v>
      </c>
      <c r="B1" s="14" t="s">
        <v>12</v>
      </c>
      <c r="C1" s="15" t="s">
        <v>13</v>
      </c>
      <c r="D1" s="16" t="s">
        <v>14</v>
      </c>
      <c r="E1" s="14" t="s">
        <v>67</v>
      </c>
      <c r="I1" s="17" t="s">
        <v>24</v>
      </c>
    </row>
    <row r="2" spans="1:10" x14ac:dyDescent="0.25">
      <c r="A2" s="14"/>
      <c r="B2" s="14"/>
      <c r="C2" s="16"/>
      <c r="D2" s="16"/>
      <c r="E2" s="14"/>
    </row>
    <row r="3" spans="1:10" x14ac:dyDescent="0.25">
      <c r="A3" s="14"/>
      <c r="B3" s="89" t="s">
        <v>15</v>
      </c>
      <c r="C3" s="89"/>
      <c r="D3" s="89"/>
    </row>
    <row r="4" spans="1:10" x14ac:dyDescent="0.25">
      <c r="A4" s="14" t="s">
        <v>16</v>
      </c>
      <c r="B4" s="18" t="s">
        <v>18</v>
      </c>
      <c r="C4" s="19" t="str">
        <f>"31/12/2018"</f>
        <v>31/12/2018</v>
      </c>
      <c r="D4" s="20"/>
      <c r="E4" s="17" t="s">
        <v>68</v>
      </c>
    </row>
    <row r="5" spans="1:10" x14ac:dyDescent="0.25">
      <c r="A5" s="14" t="s">
        <v>16</v>
      </c>
      <c r="B5" s="18" t="s">
        <v>19</v>
      </c>
      <c r="C5" s="19" t="str">
        <f>"Quarter"</f>
        <v>Quarter</v>
      </c>
      <c r="D5" s="20" t="str">
        <f>"Lookup"</f>
        <v>Lookup</v>
      </c>
    </row>
    <row r="6" spans="1:10" x14ac:dyDescent="0.25">
      <c r="A6" s="14" t="s">
        <v>16</v>
      </c>
      <c r="B6" s="18" t="s">
        <v>20</v>
      </c>
      <c r="C6" s="21" t="str">
        <f>"8"</f>
        <v>8</v>
      </c>
    </row>
    <row r="7" spans="1:10" x14ac:dyDescent="0.25">
      <c r="C7" s="21"/>
    </row>
    <row r="8" spans="1:10" x14ac:dyDescent="0.25">
      <c r="C8" s="22" t="s">
        <v>21</v>
      </c>
      <c r="E8" s="22" t="s">
        <v>22</v>
      </c>
      <c r="G8" s="22" t="s">
        <v>23</v>
      </c>
    </row>
    <row r="9" spans="1:10" x14ac:dyDescent="0.25">
      <c r="B9" s="18" t="s">
        <v>17</v>
      </c>
      <c r="C9" s="23">
        <f>EOMONTH(C10,-C6)+1</f>
        <v>43221</v>
      </c>
      <c r="E9" s="23">
        <f>DATE(YEAR(AnalysisDate)-C6+1,1,1)</f>
        <v>40544</v>
      </c>
      <c r="G9" s="23">
        <f>EOMONTH(G10,-(C6*3))+1</f>
        <v>42736</v>
      </c>
    </row>
    <row r="10" spans="1:10" x14ac:dyDescent="0.25">
      <c r="B10" s="18" t="s">
        <v>18</v>
      </c>
      <c r="C10" s="23">
        <f>EOMONTH(AnalysisDate,0)</f>
        <v>43465</v>
      </c>
      <c r="E10" s="23">
        <f>DATE(YEAR(AnalysisDate),12,31)</f>
        <v>43465</v>
      </c>
      <c r="G10" s="24">
        <f>DATE(YEAR(AnalysisDate),ROUNDUP(MONTH(AnalysisDate)/3,0)*3+1,1)-1</f>
        <v>43465</v>
      </c>
    </row>
    <row r="11" spans="1:10" x14ac:dyDescent="0.25">
      <c r="C11" s="21"/>
    </row>
    <row r="12" spans="1:10" x14ac:dyDescent="0.25">
      <c r="C12" s="21"/>
    </row>
    <row r="13" spans="1:10" x14ac:dyDescent="0.25">
      <c r="B13" s="17" t="s">
        <v>17</v>
      </c>
      <c r="C13" s="23">
        <f>IF(PeriodType="Month",C9,IF(PeriodType="Year",E9,IF(PeriodType="Quarter",G9,"err")))</f>
        <v>42736</v>
      </c>
    </row>
    <row r="14" spans="1:10" x14ac:dyDescent="0.25">
      <c r="B14" s="17" t="s">
        <v>18</v>
      </c>
      <c r="C14" s="23">
        <f>IF(PeriodType="Month",C10,IF(PeriodType="Year",E10,IF(PeriodType="Quarter",G10,"err")))</f>
        <v>43465</v>
      </c>
    </row>
    <row r="15" spans="1:10" x14ac:dyDescent="0.25">
      <c r="J15" s="86"/>
    </row>
  </sheetData>
  <mergeCells count="1">
    <mergeCell ref="B3:D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91F54-545B-40FA-A681-A698ECC2AE51}">
  <dimension ref="A1:G71"/>
  <sheetViews>
    <sheetView workbookViewId="0"/>
  </sheetViews>
  <sheetFormatPr defaultRowHeight="15" x14ac:dyDescent="0.25"/>
  <sheetData>
    <row r="1" spans="1:7" x14ac:dyDescent="0.25">
      <c r="A1" s="88" t="s">
        <v>867</v>
      </c>
      <c r="B1" s="88" t="s">
        <v>35</v>
      </c>
      <c r="F1" s="88" t="s">
        <v>25</v>
      </c>
      <c r="G1" s="88" t="s">
        <v>35</v>
      </c>
    </row>
    <row r="2" spans="1:7" x14ac:dyDescent="0.25">
      <c r="A2" s="88" t="s">
        <v>35</v>
      </c>
      <c r="F2" s="88" t="s">
        <v>48</v>
      </c>
    </row>
    <row r="4" spans="1:7" x14ac:dyDescent="0.25">
      <c r="D4" s="88" t="s">
        <v>52</v>
      </c>
    </row>
    <row r="17" spans="1:6" x14ac:dyDescent="0.25">
      <c r="A17" s="88" t="s">
        <v>35</v>
      </c>
      <c r="B17" s="88" t="s">
        <v>56</v>
      </c>
      <c r="F17" s="88" t="s">
        <v>80</v>
      </c>
    </row>
    <row r="18" spans="1:6" x14ac:dyDescent="0.25">
      <c r="A18" s="88" t="s">
        <v>35</v>
      </c>
      <c r="F18" s="88" t="s">
        <v>111</v>
      </c>
    </row>
    <row r="19" spans="1:6" x14ac:dyDescent="0.25">
      <c r="A19" s="88" t="s">
        <v>35</v>
      </c>
      <c r="F19" s="88" t="s">
        <v>112</v>
      </c>
    </row>
    <row r="20" spans="1:6" x14ac:dyDescent="0.25">
      <c r="A20" s="88" t="s">
        <v>35</v>
      </c>
      <c r="F20" s="88" t="s">
        <v>113</v>
      </c>
    </row>
    <row r="21" spans="1:6" x14ac:dyDescent="0.25">
      <c r="A21" s="88" t="s">
        <v>35</v>
      </c>
      <c r="F21" s="88" t="s">
        <v>114</v>
      </c>
    </row>
    <row r="22" spans="1:6" x14ac:dyDescent="0.25">
      <c r="F22" s="88" t="s">
        <v>115</v>
      </c>
    </row>
    <row r="23" spans="1:6" x14ac:dyDescent="0.25">
      <c r="D23" s="88" t="s">
        <v>36</v>
      </c>
    </row>
    <row r="24" spans="1:6" x14ac:dyDescent="0.25">
      <c r="D24" s="88" t="s">
        <v>37</v>
      </c>
    </row>
    <row r="25" spans="1:6" x14ac:dyDescent="0.25">
      <c r="B25" s="88" t="s">
        <v>116</v>
      </c>
      <c r="D25" s="88" t="s">
        <v>70</v>
      </c>
      <c r="F25" s="88" t="s">
        <v>117</v>
      </c>
    </row>
    <row r="26" spans="1:6" x14ac:dyDescent="0.25">
      <c r="B26" s="88" t="s">
        <v>118</v>
      </c>
      <c r="D26" s="88" t="s">
        <v>70</v>
      </c>
      <c r="F26" s="88" t="s">
        <v>119</v>
      </c>
    </row>
    <row r="27" spans="1:6" x14ac:dyDescent="0.25">
      <c r="B27" s="88" t="s">
        <v>120</v>
      </c>
      <c r="D27" s="88" t="s">
        <v>70</v>
      </c>
      <c r="F27" s="88" t="s">
        <v>121</v>
      </c>
    </row>
    <row r="28" spans="1:6" x14ac:dyDescent="0.25">
      <c r="B28" s="88" t="s">
        <v>122</v>
      </c>
      <c r="D28" s="88" t="s">
        <v>70</v>
      </c>
      <c r="F28" s="88" t="s">
        <v>123</v>
      </c>
    </row>
    <row r="29" spans="1:6" x14ac:dyDescent="0.25">
      <c r="B29" s="88" t="s">
        <v>124</v>
      </c>
      <c r="D29" s="88" t="s">
        <v>70</v>
      </c>
      <c r="F29" s="88" t="s">
        <v>125</v>
      </c>
    </row>
    <row r="30" spans="1:6" x14ac:dyDescent="0.25">
      <c r="B30" s="88" t="s">
        <v>126</v>
      </c>
      <c r="D30" s="88" t="s">
        <v>70</v>
      </c>
      <c r="F30" s="88" t="s">
        <v>127</v>
      </c>
    </row>
    <row r="31" spans="1:6" x14ac:dyDescent="0.25">
      <c r="D31" s="88" t="s">
        <v>38</v>
      </c>
      <c r="F31" s="88" t="s">
        <v>128</v>
      </c>
    </row>
    <row r="33" spans="2:6" x14ac:dyDescent="0.25">
      <c r="D33" s="88" t="s">
        <v>39</v>
      </c>
    </row>
    <row r="34" spans="2:6" x14ac:dyDescent="0.25">
      <c r="B34" s="88" t="s">
        <v>129</v>
      </c>
      <c r="D34" s="88" t="s">
        <v>70</v>
      </c>
      <c r="F34" s="88" t="s">
        <v>130</v>
      </c>
    </row>
    <row r="35" spans="2:6" x14ac:dyDescent="0.25">
      <c r="B35" s="88" t="s">
        <v>131</v>
      </c>
      <c r="D35" s="88" t="s">
        <v>70</v>
      </c>
      <c r="F35" s="88" t="s">
        <v>132</v>
      </c>
    </row>
    <row r="36" spans="2:6" x14ac:dyDescent="0.25">
      <c r="B36" s="88" t="s">
        <v>133</v>
      </c>
      <c r="D36" s="88" t="s">
        <v>70</v>
      </c>
      <c r="F36" s="88" t="s">
        <v>134</v>
      </c>
    </row>
    <row r="37" spans="2:6" x14ac:dyDescent="0.25">
      <c r="D37" s="88" t="s">
        <v>38</v>
      </c>
      <c r="F37" s="88" t="s">
        <v>135</v>
      </c>
    </row>
    <row r="40" spans="2:6" x14ac:dyDescent="0.25">
      <c r="D40" s="88" t="s">
        <v>40</v>
      </c>
      <c r="F40" s="88" t="s">
        <v>136</v>
      </c>
    </row>
    <row r="43" spans="2:6" x14ac:dyDescent="0.25">
      <c r="D43" s="88" t="s">
        <v>41</v>
      </c>
    </row>
    <row r="44" spans="2:6" x14ac:dyDescent="0.25">
      <c r="D44" s="88" t="s">
        <v>42</v>
      </c>
    </row>
    <row r="45" spans="2:6" x14ac:dyDescent="0.25">
      <c r="B45" s="88" t="s">
        <v>137</v>
      </c>
      <c r="D45" s="88" t="s">
        <v>70</v>
      </c>
      <c r="F45" s="88" t="s">
        <v>138</v>
      </c>
    </row>
    <row r="46" spans="2:6" x14ac:dyDescent="0.25">
      <c r="B46" s="88" t="s">
        <v>139</v>
      </c>
      <c r="D46" s="88" t="s">
        <v>70</v>
      </c>
      <c r="F46" s="88" t="s">
        <v>140</v>
      </c>
    </row>
    <row r="47" spans="2:6" x14ac:dyDescent="0.25">
      <c r="B47" s="88" t="s">
        <v>141</v>
      </c>
      <c r="D47" s="88" t="s">
        <v>70</v>
      </c>
      <c r="F47" s="88" t="s">
        <v>142</v>
      </c>
    </row>
    <row r="48" spans="2:6" x14ac:dyDescent="0.25">
      <c r="B48" s="88" t="s">
        <v>143</v>
      </c>
      <c r="D48" s="88" t="s">
        <v>70</v>
      </c>
      <c r="F48" s="88" t="s">
        <v>144</v>
      </c>
    </row>
    <row r="49" spans="2:6" x14ac:dyDescent="0.25">
      <c r="B49" s="88" t="s">
        <v>145</v>
      </c>
      <c r="D49" s="88" t="s">
        <v>70</v>
      </c>
      <c r="F49" s="88" t="s">
        <v>146</v>
      </c>
    </row>
    <row r="50" spans="2:6" x14ac:dyDescent="0.25">
      <c r="B50" s="88" t="s">
        <v>147</v>
      </c>
      <c r="D50" s="88" t="s">
        <v>70</v>
      </c>
      <c r="F50" s="88" t="s">
        <v>148</v>
      </c>
    </row>
    <row r="51" spans="2:6" x14ac:dyDescent="0.25">
      <c r="B51" s="88" t="s">
        <v>149</v>
      </c>
      <c r="D51" s="88" t="s">
        <v>70</v>
      </c>
      <c r="F51" s="88" t="s">
        <v>150</v>
      </c>
    </row>
    <row r="52" spans="2:6" x14ac:dyDescent="0.25">
      <c r="D52" s="88" t="s">
        <v>38</v>
      </c>
      <c r="F52" s="88" t="s">
        <v>110</v>
      </c>
    </row>
    <row r="54" spans="2:6" x14ac:dyDescent="0.25">
      <c r="D54" s="88" t="s">
        <v>43</v>
      </c>
    </row>
    <row r="55" spans="2:6" x14ac:dyDescent="0.25">
      <c r="B55" s="88" t="s">
        <v>151</v>
      </c>
      <c r="D55" s="88" t="s">
        <v>70</v>
      </c>
      <c r="F55" s="88" t="s">
        <v>152</v>
      </c>
    </row>
    <row r="56" spans="2:6" x14ac:dyDescent="0.25">
      <c r="B56" s="88" t="s">
        <v>153</v>
      </c>
      <c r="D56" s="88" t="s">
        <v>70</v>
      </c>
      <c r="F56" s="88" t="s">
        <v>154</v>
      </c>
    </row>
    <row r="57" spans="2:6" x14ac:dyDescent="0.25">
      <c r="B57" s="88" t="s">
        <v>155</v>
      </c>
      <c r="D57" s="88" t="s">
        <v>70</v>
      </c>
      <c r="F57" s="88" t="s">
        <v>156</v>
      </c>
    </row>
    <row r="58" spans="2:6" x14ac:dyDescent="0.25">
      <c r="D58" s="88" t="s">
        <v>38</v>
      </c>
      <c r="F58" s="88" t="s">
        <v>157</v>
      </c>
    </row>
    <row r="60" spans="2:6" x14ac:dyDescent="0.25">
      <c r="D60" s="88" t="s">
        <v>44</v>
      </c>
      <c r="F60" s="88" t="s">
        <v>158</v>
      </c>
    </row>
    <row r="61" spans="2:6" x14ac:dyDescent="0.25">
      <c r="D61" s="88" t="s">
        <v>54</v>
      </c>
      <c r="F61" s="88" t="s">
        <v>159</v>
      </c>
    </row>
    <row r="63" spans="2:6" x14ac:dyDescent="0.25">
      <c r="D63" s="88" t="s">
        <v>53</v>
      </c>
      <c r="F63" s="88" t="s">
        <v>160</v>
      </c>
    </row>
    <row r="65" spans="2:6" x14ac:dyDescent="0.25">
      <c r="D65" s="88" t="s">
        <v>45</v>
      </c>
    </row>
    <row r="66" spans="2:6" x14ac:dyDescent="0.25">
      <c r="B66" s="88" t="s">
        <v>161</v>
      </c>
      <c r="D66" s="88" t="s">
        <v>70</v>
      </c>
      <c r="F66" s="88" t="s">
        <v>162</v>
      </c>
    </row>
    <row r="67" spans="2:6" x14ac:dyDescent="0.25">
      <c r="B67" s="88" t="s">
        <v>163</v>
      </c>
      <c r="D67" s="88" t="s">
        <v>70</v>
      </c>
      <c r="F67" s="88" t="s">
        <v>164</v>
      </c>
    </row>
    <row r="68" spans="2:6" x14ac:dyDescent="0.25">
      <c r="B68" s="88" t="s">
        <v>165</v>
      </c>
      <c r="D68" s="88" t="s">
        <v>70</v>
      </c>
      <c r="F68" s="88" t="s">
        <v>166</v>
      </c>
    </row>
    <row r="69" spans="2:6" x14ac:dyDescent="0.25">
      <c r="D69" s="88" t="s">
        <v>38</v>
      </c>
      <c r="F69" s="88" t="s">
        <v>167</v>
      </c>
    </row>
    <row r="71" spans="2:6" x14ac:dyDescent="0.25">
      <c r="F71" s="88" t="s">
        <v>168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D39D3-6649-4A0C-84CD-3A587FC0A469}">
  <dimension ref="A1:F47"/>
  <sheetViews>
    <sheetView workbookViewId="0"/>
  </sheetViews>
  <sheetFormatPr defaultRowHeight="15" x14ac:dyDescent="0.25"/>
  <sheetData>
    <row r="1" spans="1:6" x14ac:dyDescent="0.25">
      <c r="A1" s="88" t="s">
        <v>868</v>
      </c>
      <c r="B1" s="88" t="s">
        <v>35</v>
      </c>
      <c r="E1" s="88" t="s">
        <v>25</v>
      </c>
      <c r="F1" s="88" t="s">
        <v>35</v>
      </c>
    </row>
    <row r="2" spans="1:6" x14ac:dyDescent="0.25">
      <c r="A2" s="88" t="s">
        <v>35</v>
      </c>
      <c r="E2" s="88" t="s">
        <v>48</v>
      </c>
    </row>
    <row r="4" spans="1:6" x14ac:dyDescent="0.25">
      <c r="D4" s="88" t="s">
        <v>51</v>
      </c>
    </row>
    <row r="15" spans="1:6" x14ac:dyDescent="0.25">
      <c r="A15" s="88" t="s">
        <v>35</v>
      </c>
      <c r="B15" s="88" t="s">
        <v>56</v>
      </c>
      <c r="E15" s="88" t="s">
        <v>80</v>
      </c>
    </row>
    <row r="16" spans="1:6" x14ac:dyDescent="0.25">
      <c r="A16" s="88" t="s">
        <v>35</v>
      </c>
      <c r="E16" s="88" t="s">
        <v>169</v>
      </c>
    </row>
    <row r="17" spans="1:5" x14ac:dyDescent="0.25">
      <c r="A17" s="88" t="s">
        <v>35</v>
      </c>
      <c r="E17" s="88" t="s">
        <v>170</v>
      </c>
    </row>
    <row r="18" spans="1:5" x14ac:dyDescent="0.25">
      <c r="A18" s="88" t="s">
        <v>35</v>
      </c>
      <c r="E18" s="88" t="s">
        <v>171</v>
      </c>
    </row>
    <row r="19" spans="1:5" x14ac:dyDescent="0.25">
      <c r="A19" s="88" t="s">
        <v>35</v>
      </c>
      <c r="E19" s="88" t="s">
        <v>172</v>
      </c>
    </row>
    <row r="20" spans="1:5" x14ac:dyDescent="0.25">
      <c r="E20" s="88" t="s">
        <v>173</v>
      </c>
    </row>
    <row r="21" spans="1:5" x14ac:dyDescent="0.25">
      <c r="B21" s="88" t="s">
        <v>174</v>
      </c>
      <c r="D21" s="88" t="s">
        <v>232</v>
      </c>
      <c r="E21" s="88" t="s">
        <v>175</v>
      </c>
    </row>
    <row r="22" spans="1:5" x14ac:dyDescent="0.25">
      <c r="D22" s="88" t="s">
        <v>66</v>
      </c>
    </row>
    <row r="23" spans="1:5" x14ac:dyDescent="0.25">
      <c r="B23" s="88" t="s">
        <v>0</v>
      </c>
      <c r="D23" s="88" t="s">
        <v>233</v>
      </c>
      <c r="E23" s="88" t="s">
        <v>176</v>
      </c>
    </row>
    <row r="24" spans="1:5" x14ac:dyDescent="0.25">
      <c r="B24" s="88" t="s">
        <v>118</v>
      </c>
      <c r="D24" s="88" t="s">
        <v>234</v>
      </c>
      <c r="E24" s="88" t="s">
        <v>177</v>
      </c>
    </row>
    <row r="25" spans="1:5" x14ac:dyDescent="0.25">
      <c r="B25" s="88" t="s">
        <v>120</v>
      </c>
      <c r="D25" s="88" t="s">
        <v>235</v>
      </c>
      <c r="E25" s="88" t="s">
        <v>178</v>
      </c>
    </row>
    <row r="26" spans="1:5" x14ac:dyDescent="0.25">
      <c r="B26" s="88" t="s">
        <v>126</v>
      </c>
      <c r="D26" s="88" t="s">
        <v>236</v>
      </c>
      <c r="E26" s="88" t="s">
        <v>179</v>
      </c>
    </row>
    <row r="27" spans="1:5" x14ac:dyDescent="0.25">
      <c r="B27" s="88" t="s">
        <v>124</v>
      </c>
      <c r="D27" s="88" t="s">
        <v>237</v>
      </c>
      <c r="E27" s="88" t="s">
        <v>180</v>
      </c>
    </row>
    <row r="28" spans="1:5" x14ac:dyDescent="0.25">
      <c r="B28" s="88" t="s">
        <v>141</v>
      </c>
      <c r="D28" s="88" t="s">
        <v>238</v>
      </c>
      <c r="E28" s="88" t="s">
        <v>181</v>
      </c>
    </row>
    <row r="29" spans="1:5" x14ac:dyDescent="0.25">
      <c r="B29" s="88" t="s">
        <v>137</v>
      </c>
      <c r="D29" s="88" t="s">
        <v>239</v>
      </c>
      <c r="E29" s="88" t="s">
        <v>182</v>
      </c>
    </row>
    <row r="30" spans="1:5" x14ac:dyDescent="0.25">
      <c r="B30" s="88" t="s">
        <v>147</v>
      </c>
      <c r="D30" s="88" t="s">
        <v>240</v>
      </c>
      <c r="E30" s="88" t="s">
        <v>183</v>
      </c>
    </row>
    <row r="31" spans="1:5" x14ac:dyDescent="0.25">
      <c r="B31" s="88" t="s">
        <v>149</v>
      </c>
      <c r="D31" s="88" t="s">
        <v>241</v>
      </c>
      <c r="E31" s="88" t="s">
        <v>184</v>
      </c>
    </row>
    <row r="32" spans="1:5" x14ac:dyDescent="0.25">
      <c r="D32" s="88" t="s">
        <v>1</v>
      </c>
      <c r="E32" s="88" t="s">
        <v>185</v>
      </c>
    </row>
    <row r="33" spans="1:5" x14ac:dyDescent="0.25">
      <c r="B33" s="88" t="s">
        <v>2</v>
      </c>
      <c r="D33" s="88" t="s">
        <v>242</v>
      </c>
      <c r="E33" s="88" t="s">
        <v>186</v>
      </c>
    </row>
    <row r="34" spans="1:5" x14ac:dyDescent="0.25">
      <c r="B34" s="88" t="s">
        <v>3</v>
      </c>
      <c r="D34" s="88" t="s">
        <v>243</v>
      </c>
      <c r="E34" s="88" t="s">
        <v>187</v>
      </c>
    </row>
    <row r="35" spans="1:5" x14ac:dyDescent="0.25">
      <c r="D35" s="88" t="s">
        <v>4</v>
      </c>
      <c r="E35" s="88" t="s">
        <v>188</v>
      </c>
    </row>
    <row r="36" spans="1:5" x14ac:dyDescent="0.25">
      <c r="B36" s="88" t="s">
        <v>5</v>
      </c>
      <c r="D36" s="88" t="s">
        <v>244</v>
      </c>
      <c r="E36" s="88" t="s">
        <v>189</v>
      </c>
    </row>
    <row r="37" spans="1:5" x14ac:dyDescent="0.25">
      <c r="B37" s="88" t="s">
        <v>6</v>
      </c>
      <c r="D37" s="88" t="s">
        <v>245</v>
      </c>
      <c r="E37" s="88" t="s">
        <v>190</v>
      </c>
    </row>
    <row r="38" spans="1:5" x14ac:dyDescent="0.25">
      <c r="B38" s="88" t="s">
        <v>163</v>
      </c>
      <c r="D38" s="88" t="s">
        <v>246</v>
      </c>
      <c r="E38" s="88" t="s">
        <v>191</v>
      </c>
    </row>
    <row r="39" spans="1:5" x14ac:dyDescent="0.25">
      <c r="D39" s="88" t="s">
        <v>7</v>
      </c>
      <c r="E39" s="88" t="s">
        <v>192</v>
      </c>
    </row>
    <row r="41" spans="1:5" x14ac:dyDescent="0.25">
      <c r="D41" s="88" t="s">
        <v>8</v>
      </c>
      <c r="E41" s="88" t="s">
        <v>193</v>
      </c>
    </row>
    <row r="42" spans="1:5" x14ac:dyDescent="0.25">
      <c r="B42" s="88" t="s">
        <v>9</v>
      </c>
      <c r="D42" s="88" t="s">
        <v>10</v>
      </c>
      <c r="E42" s="88" t="s">
        <v>194</v>
      </c>
    </row>
    <row r="43" spans="1:5" x14ac:dyDescent="0.25">
      <c r="D43" s="88" t="s">
        <v>11</v>
      </c>
      <c r="E43" s="88" t="s">
        <v>195</v>
      </c>
    </row>
    <row r="47" spans="1:5" x14ac:dyDescent="0.25">
      <c r="A47" s="88" t="s">
        <v>35</v>
      </c>
      <c r="D47" s="88" t="s">
        <v>26</v>
      </c>
      <c r="E47" s="88" t="s">
        <v>196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63684-A5AD-48BD-B7F2-789C9D662C4C}">
  <dimension ref="A1:F47"/>
  <sheetViews>
    <sheetView workbookViewId="0"/>
  </sheetViews>
  <sheetFormatPr defaultRowHeight="15" x14ac:dyDescent="0.25"/>
  <sheetData>
    <row r="1" spans="1:6" x14ac:dyDescent="0.25">
      <c r="A1" s="88" t="s">
        <v>868</v>
      </c>
      <c r="B1" s="88" t="s">
        <v>35</v>
      </c>
      <c r="E1" s="88" t="s">
        <v>25</v>
      </c>
      <c r="F1" s="88" t="s">
        <v>35</v>
      </c>
    </row>
    <row r="2" spans="1:6" x14ac:dyDescent="0.25">
      <c r="A2" s="88" t="s">
        <v>35</v>
      </c>
      <c r="E2" s="88" t="s">
        <v>48</v>
      </c>
    </row>
    <row r="4" spans="1:6" x14ac:dyDescent="0.25">
      <c r="D4" s="88" t="s">
        <v>51</v>
      </c>
    </row>
    <row r="15" spans="1:6" x14ac:dyDescent="0.25">
      <c r="A15" s="88" t="s">
        <v>35</v>
      </c>
      <c r="B15" s="88" t="s">
        <v>56</v>
      </c>
      <c r="E15" s="88" t="s">
        <v>80</v>
      </c>
    </row>
    <row r="16" spans="1:6" x14ac:dyDescent="0.25">
      <c r="A16" s="88" t="s">
        <v>35</v>
      </c>
      <c r="E16" s="88" t="s">
        <v>169</v>
      </c>
    </row>
    <row r="17" spans="1:5" x14ac:dyDescent="0.25">
      <c r="A17" s="88" t="s">
        <v>35</v>
      </c>
      <c r="E17" s="88" t="s">
        <v>170</v>
      </c>
    </row>
    <row r="18" spans="1:5" x14ac:dyDescent="0.25">
      <c r="A18" s="88" t="s">
        <v>35</v>
      </c>
      <c r="E18" s="88" t="s">
        <v>171</v>
      </c>
    </row>
    <row r="19" spans="1:5" x14ac:dyDescent="0.25">
      <c r="A19" s="88" t="s">
        <v>35</v>
      </c>
      <c r="E19" s="88" t="s">
        <v>172</v>
      </c>
    </row>
    <row r="20" spans="1:5" x14ac:dyDescent="0.25">
      <c r="E20" s="88" t="s">
        <v>173</v>
      </c>
    </row>
    <row r="21" spans="1:5" x14ac:dyDescent="0.25">
      <c r="B21" s="88" t="s">
        <v>174</v>
      </c>
      <c r="D21" s="88" t="s">
        <v>70</v>
      </c>
      <c r="E21" s="88" t="s">
        <v>175</v>
      </c>
    </row>
    <row r="22" spans="1:5" x14ac:dyDescent="0.25">
      <c r="D22" s="88" t="s">
        <v>66</v>
      </c>
    </row>
    <row r="23" spans="1:5" x14ac:dyDescent="0.25">
      <c r="B23" s="88" t="s">
        <v>0</v>
      </c>
      <c r="D23" s="88" t="s">
        <v>70</v>
      </c>
      <c r="E23" s="88" t="s">
        <v>176</v>
      </c>
    </row>
    <row r="24" spans="1:5" x14ac:dyDescent="0.25">
      <c r="B24" s="88" t="s">
        <v>118</v>
      </c>
      <c r="D24" s="88" t="s">
        <v>70</v>
      </c>
      <c r="E24" s="88" t="s">
        <v>177</v>
      </c>
    </row>
    <row r="25" spans="1:5" x14ac:dyDescent="0.25">
      <c r="B25" s="88" t="s">
        <v>120</v>
      </c>
      <c r="D25" s="88" t="s">
        <v>70</v>
      </c>
      <c r="E25" s="88" t="s">
        <v>178</v>
      </c>
    </row>
    <row r="26" spans="1:5" x14ac:dyDescent="0.25">
      <c r="B26" s="88" t="s">
        <v>126</v>
      </c>
      <c r="D26" s="88" t="s">
        <v>70</v>
      </c>
      <c r="E26" s="88" t="s">
        <v>179</v>
      </c>
    </row>
    <row r="27" spans="1:5" x14ac:dyDescent="0.25">
      <c r="B27" s="88" t="s">
        <v>124</v>
      </c>
      <c r="D27" s="88" t="s">
        <v>70</v>
      </c>
      <c r="E27" s="88" t="s">
        <v>180</v>
      </c>
    </row>
    <row r="28" spans="1:5" x14ac:dyDescent="0.25">
      <c r="B28" s="88" t="s">
        <v>141</v>
      </c>
      <c r="D28" s="88" t="s">
        <v>70</v>
      </c>
      <c r="E28" s="88" t="s">
        <v>181</v>
      </c>
    </row>
    <row r="29" spans="1:5" x14ac:dyDescent="0.25">
      <c r="B29" s="88" t="s">
        <v>137</v>
      </c>
      <c r="D29" s="88" t="s">
        <v>70</v>
      </c>
      <c r="E29" s="88" t="s">
        <v>182</v>
      </c>
    </row>
    <row r="30" spans="1:5" x14ac:dyDescent="0.25">
      <c r="B30" s="88" t="s">
        <v>147</v>
      </c>
      <c r="D30" s="88" t="s">
        <v>70</v>
      </c>
      <c r="E30" s="88" t="s">
        <v>183</v>
      </c>
    </row>
    <row r="31" spans="1:5" x14ac:dyDescent="0.25">
      <c r="B31" s="88" t="s">
        <v>149</v>
      </c>
      <c r="D31" s="88" t="s">
        <v>70</v>
      </c>
      <c r="E31" s="88" t="s">
        <v>184</v>
      </c>
    </row>
    <row r="32" spans="1:5" x14ac:dyDescent="0.25">
      <c r="D32" s="88" t="s">
        <v>1</v>
      </c>
      <c r="E32" s="88" t="s">
        <v>185</v>
      </c>
    </row>
    <row r="33" spans="1:5" x14ac:dyDescent="0.25">
      <c r="B33" s="88" t="s">
        <v>2</v>
      </c>
      <c r="D33" s="88" t="s">
        <v>70</v>
      </c>
      <c r="E33" s="88" t="s">
        <v>186</v>
      </c>
    </row>
    <row r="34" spans="1:5" x14ac:dyDescent="0.25">
      <c r="B34" s="88" t="s">
        <v>3</v>
      </c>
      <c r="D34" s="88" t="s">
        <v>70</v>
      </c>
      <c r="E34" s="88" t="s">
        <v>187</v>
      </c>
    </row>
    <row r="35" spans="1:5" x14ac:dyDescent="0.25">
      <c r="D35" s="88" t="s">
        <v>4</v>
      </c>
      <c r="E35" s="88" t="s">
        <v>188</v>
      </c>
    </row>
    <row r="36" spans="1:5" x14ac:dyDescent="0.25">
      <c r="B36" s="88" t="s">
        <v>5</v>
      </c>
      <c r="D36" s="88" t="s">
        <v>70</v>
      </c>
      <c r="E36" s="88" t="s">
        <v>189</v>
      </c>
    </row>
    <row r="37" spans="1:5" x14ac:dyDescent="0.25">
      <c r="B37" s="88" t="s">
        <v>6</v>
      </c>
      <c r="D37" s="88" t="s">
        <v>70</v>
      </c>
      <c r="E37" s="88" t="s">
        <v>190</v>
      </c>
    </row>
    <row r="38" spans="1:5" x14ac:dyDescent="0.25">
      <c r="B38" s="88" t="s">
        <v>163</v>
      </c>
      <c r="D38" s="88" t="s">
        <v>70</v>
      </c>
      <c r="E38" s="88" t="s">
        <v>191</v>
      </c>
    </row>
    <row r="39" spans="1:5" x14ac:dyDescent="0.25">
      <c r="D39" s="88" t="s">
        <v>7</v>
      </c>
      <c r="E39" s="88" t="s">
        <v>192</v>
      </c>
    </row>
    <row r="41" spans="1:5" x14ac:dyDescent="0.25">
      <c r="D41" s="88" t="s">
        <v>8</v>
      </c>
      <c r="E41" s="88" t="s">
        <v>193</v>
      </c>
    </row>
    <row r="42" spans="1:5" x14ac:dyDescent="0.25">
      <c r="B42" s="88" t="s">
        <v>9</v>
      </c>
      <c r="D42" s="88" t="s">
        <v>10</v>
      </c>
      <c r="E42" s="88" t="s">
        <v>194</v>
      </c>
    </row>
    <row r="43" spans="1:5" x14ac:dyDescent="0.25">
      <c r="D43" s="88" t="s">
        <v>11</v>
      </c>
      <c r="E43" s="88" t="s">
        <v>195</v>
      </c>
    </row>
    <row r="47" spans="1:5" x14ac:dyDescent="0.25">
      <c r="A47" s="88" t="s">
        <v>35</v>
      </c>
      <c r="D47" s="88" t="s">
        <v>26</v>
      </c>
      <c r="E47" s="88" t="s">
        <v>196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27B9D-A4C3-4BE1-B487-4F28C18304A7}">
  <dimension ref="A1:I14"/>
  <sheetViews>
    <sheetView workbookViewId="0"/>
  </sheetViews>
  <sheetFormatPr defaultRowHeight="15" x14ac:dyDescent="0.25"/>
  <sheetData>
    <row r="1" spans="1:9" x14ac:dyDescent="0.25">
      <c r="A1" s="88" t="s">
        <v>878</v>
      </c>
      <c r="B1" s="88" t="s">
        <v>12</v>
      </c>
      <c r="C1" s="88" t="s">
        <v>13</v>
      </c>
      <c r="D1" s="88" t="s">
        <v>14</v>
      </c>
      <c r="E1" s="88" t="s">
        <v>67</v>
      </c>
      <c r="I1" s="88" t="s">
        <v>24</v>
      </c>
    </row>
    <row r="3" spans="1:9" x14ac:dyDescent="0.25">
      <c r="B3" s="88" t="s">
        <v>15</v>
      </c>
    </row>
    <row r="4" spans="1:9" x14ac:dyDescent="0.25">
      <c r="A4" s="88" t="s">
        <v>16</v>
      </c>
      <c r="B4" s="88" t="s">
        <v>18</v>
      </c>
      <c r="C4" s="88" t="s">
        <v>997</v>
      </c>
      <c r="E4" s="88" t="s">
        <v>68</v>
      </c>
    </row>
    <row r="5" spans="1:9" x14ac:dyDescent="0.25">
      <c r="A5" s="88" t="s">
        <v>16</v>
      </c>
      <c r="B5" s="88" t="s">
        <v>19</v>
      </c>
      <c r="C5" s="88" t="s">
        <v>998</v>
      </c>
      <c r="D5" s="88" t="s">
        <v>71</v>
      </c>
    </row>
    <row r="6" spans="1:9" x14ac:dyDescent="0.25">
      <c r="A6" s="88" t="s">
        <v>16</v>
      </c>
      <c r="B6" s="88" t="s">
        <v>20</v>
      </c>
      <c r="C6" s="88" t="s">
        <v>999</v>
      </c>
    </row>
    <row r="8" spans="1:9" x14ac:dyDescent="0.25">
      <c r="C8" s="88" t="s">
        <v>21</v>
      </c>
      <c r="E8" s="88" t="s">
        <v>22</v>
      </c>
      <c r="G8" s="88" t="s">
        <v>23</v>
      </c>
    </row>
    <row r="9" spans="1:9" x14ac:dyDescent="0.25">
      <c r="B9" s="88" t="s">
        <v>17</v>
      </c>
      <c r="C9" s="88" t="s">
        <v>72</v>
      </c>
      <c r="E9" s="88" t="s">
        <v>73</v>
      </c>
      <c r="G9" s="88" t="s">
        <v>74</v>
      </c>
    </row>
    <row r="10" spans="1:9" x14ac:dyDescent="0.25">
      <c r="B10" s="88" t="s">
        <v>18</v>
      </c>
      <c r="C10" s="88" t="s">
        <v>75</v>
      </c>
      <c r="E10" s="88" t="s">
        <v>76</v>
      </c>
      <c r="G10" s="88" t="s">
        <v>77</v>
      </c>
    </row>
    <row r="13" spans="1:9" x14ac:dyDescent="0.25">
      <c r="B13" s="88" t="s">
        <v>17</v>
      </c>
      <c r="C13" s="88" t="s">
        <v>78</v>
      </c>
    </row>
    <row r="14" spans="1:9" x14ac:dyDescent="0.25">
      <c r="B14" s="88" t="s">
        <v>18</v>
      </c>
      <c r="C14" s="88" t="s">
        <v>79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01036-623E-45CE-A747-446361A6586A}">
  <dimension ref="A1:T71"/>
  <sheetViews>
    <sheetView workbookViewId="0"/>
  </sheetViews>
  <sheetFormatPr defaultRowHeight="15" x14ac:dyDescent="0.25"/>
  <sheetData>
    <row r="1" spans="1:20" x14ac:dyDescent="0.25">
      <c r="A1" s="88" t="s">
        <v>992</v>
      </c>
      <c r="B1" s="88" t="s">
        <v>47</v>
      </c>
      <c r="C1" s="88" t="s">
        <v>35</v>
      </c>
      <c r="F1" s="88" t="s">
        <v>25</v>
      </c>
      <c r="G1" s="88" t="s">
        <v>247</v>
      </c>
      <c r="H1" s="88" t="s">
        <v>247</v>
      </c>
      <c r="I1" s="88" t="s">
        <v>247</v>
      </c>
      <c r="J1" s="88" t="s">
        <v>247</v>
      </c>
      <c r="K1" s="88" t="s">
        <v>247</v>
      </c>
      <c r="L1" s="88" t="s">
        <v>247</v>
      </c>
      <c r="M1" s="88" t="s">
        <v>247</v>
      </c>
      <c r="N1" s="88" t="s">
        <v>35</v>
      </c>
    </row>
    <row r="2" spans="1:20" x14ac:dyDescent="0.25">
      <c r="A2" s="88" t="s">
        <v>35</v>
      </c>
      <c r="F2" s="88" t="s">
        <v>48</v>
      </c>
      <c r="G2" s="88" t="s">
        <v>48</v>
      </c>
      <c r="H2" s="88" t="s">
        <v>48</v>
      </c>
      <c r="I2" s="88" t="s">
        <v>48</v>
      </c>
      <c r="J2" s="88" t="s">
        <v>48</v>
      </c>
      <c r="K2" s="88" t="s">
        <v>48</v>
      </c>
      <c r="L2" s="88" t="s">
        <v>48</v>
      </c>
      <c r="M2" s="88" t="s">
        <v>48</v>
      </c>
    </row>
    <row r="4" spans="1:20" x14ac:dyDescent="0.25">
      <c r="E4" s="88" t="s">
        <v>50</v>
      </c>
    </row>
    <row r="11" spans="1:20" x14ac:dyDescent="0.25">
      <c r="T11" s="88" t="s">
        <v>69</v>
      </c>
    </row>
    <row r="17" spans="1:13" x14ac:dyDescent="0.25">
      <c r="A17" s="88" t="s">
        <v>35</v>
      </c>
      <c r="C17" s="88" t="s">
        <v>55</v>
      </c>
    </row>
    <row r="18" spans="1:13" x14ac:dyDescent="0.25">
      <c r="A18" s="88" t="s">
        <v>35</v>
      </c>
      <c r="F18" s="88" t="s">
        <v>80</v>
      </c>
      <c r="G18" s="88" t="s">
        <v>1000</v>
      </c>
      <c r="H18" s="88" t="s">
        <v>1001</v>
      </c>
      <c r="I18" s="88" t="s">
        <v>1002</v>
      </c>
      <c r="J18" s="88" t="s">
        <v>1003</v>
      </c>
      <c r="K18" s="88" t="s">
        <v>1004</v>
      </c>
      <c r="L18" s="88" t="s">
        <v>1005</v>
      </c>
      <c r="M18" s="88" t="s">
        <v>1006</v>
      </c>
    </row>
    <row r="19" spans="1:13" x14ac:dyDescent="0.25">
      <c r="A19" s="88" t="s">
        <v>35</v>
      </c>
      <c r="F19" s="88" t="s">
        <v>81</v>
      </c>
      <c r="G19" s="88" t="s">
        <v>248</v>
      </c>
      <c r="H19" s="88" t="s">
        <v>249</v>
      </c>
      <c r="I19" s="88" t="s">
        <v>250</v>
      </c>
      <c r="J19" s="88" t="s">
        <v>251</v>
      </c>
      <c r="K19" s="88" t="s">
        <v>252</v>
      </c>
      <c r="L19" s="88" t="s">
        <v>253</v>
      </c>
      <c r="M19" s="88" t="s">
        <v>254</v>
      </c>
    </row>
    <row r="20" spans="1:13" x14ac:dyDescent="0.25">
      <c r="A20" s="88" t="s">
        <v>35</v>
      </c>
      <c r="F20" s="88" t="s">
        <v>82</v>
      </c>
      <c r="G20" s="88" t="s">
        <v>255</v>
      </c>
      <c r="H20" s="88" t="s">
        <v>256</v>
      </c>
      <c r="I20" s="88" t="s">
        <v>257</v>
      </c>
      <c r="J20" s="88" t="s">
        <v>258</v>
      </c>
      <c r="K20" s="88" t="s">
        <v>259</v>
      </c>
      <c r="L20" s="88" t="s">
        <v>260</v>
      </c>
      <c r="M20" s="88" t="s">
        <v>261</v>
      </c>
    </row>
    <row r="21" spans="1:13" x14ac:dyDescent="0.25">
      <c r="A21" s="88" t="s">
        <v>35</v>
      </c>
      <c r="F21" s="88" t="s">
        <v>83</v>
      </c>
      <c r="G21" s="88" t="s">
        <v>262</v>
      </c>
      <c r="H21" s="88" t="s">
        <v>263</v>
      </c>
      <c r="I21" s="88" t="s">
        <v>264</v>
      </c>
      <c r="J21" s="88" t="s">
        <v>265</v>
      </c>
      <c r="K21" s="88" t="s">
        <v>266</v>
      </c>
      <c r="L21" s="88" t="s">
        <v>267</v>
      </c>
      <c r="M21" s="88" t="s">
        <v>268</v>
      </c>
    </row>
    <row r="22" spans="1:13" x14ac:dyDescent="0.25">
      <c r="A22" s="88" t="s">
        <v>35</v>
      </c>
      <c r="F22" s="88" t="s">
        <v>84</v>
      </c>
      <c r="G22" s="88" t="s">
        <v>269</v>
      </c>
      <c r="H22" s="88" t="s">
        <v>270</v>
      </c>
      <c r="I22" s="88" t="s">
        <v>271</v>
      </c>
      <c r="J22" s="88" t="s">
        <v>272</v>
      </c>
      <c r="K22" s="88" t="s">
        <v>273</v>
      </c>
      <c r="L22" s="88" t="s">
        <v>274</v>
      </c>
      <c r="M22" s="88" t="s">
        <v>275</v>
      </c>
    </row>
    <row r="23" spans="1:13" x14ac:dyDescent="0.25">
      <c r="F23" s="88" t="s">
        <v>85</v>
      </c>
      <c r="G23" s="88" t="s">
        <v>276</v>
      </c>
      <c r="H23" s="88" t="s">
        <v>277</v>
      </c>
      <c r="I23" s="88" t="s">
        <v>278</v>
      </c>
      <c r="J23" s="88" t="s">
        <v>279</v>
      </c>
      <c r="K23" s="88" t="s">
        <v>280</v>
      </c>
      <c r="L23" s="88" t="s">
        <v>281</v>
      </c>
      <c r="M23" s="88" t="s">
        <v>282</v>
      </c>
    </row>
    <row r="24" spans="1:13" x14ac:dyDescent="0.25">
      <c r="E24" s="88" t="s">
        <v>57</v>
      </c>
    </row>
    <row r="25" spans="1:13" x14ac:dyDescent="0.25">
      <c r="C25" s="88" t="s">
        <v>86</v>
      </c>
      <c r="E25" s="88" t="s">
        <v>197</v>
      </c>
      <c r="F25" s="88" t="s">
        <v>87</v>
      </c>
      <c r="G25" s="88" t="s">
        <v>283</v>
      </c>
      <c r="H25" s="88" t="s">
        <v>284</v>
      </c>
      <c r="I25" s="88" t="s">
        <v>285</v>
      </c>
      <c r="J25" s="88" t="s">
        <v>286</v>
      </c>
      <c r="K25" s="88" t="s">
        <v>287</v>
      </c>
      <c r="L25" s="88" t="s">
        <v>288</v>
      </c>
      <c r="M25" s="88" t="s">
        <v>289</v>
      </c>
    </row>
    <row r="26" spans="1:13" x14ac:dyDescent="0.25">
      <c r="C26" s="88" t="s">
        <v>95</v>
      </c>
      <c r="E26" s="88" t="s">
        <v>198</v>
      </c>
      <c r="F26" s="88" t="s">
        <v>89</v>
      </c>
      <c r="G26" s="88" t="s">
        <v>290</v>
      </c>
      <c r="H26" s="88" t="s">
        <v>291</v>
      </c>
      <c r="I26" s="88" t="s">
        <v>292</v>
      </c>
      <c r="J26" s="88" t="s">
        <v>293</v>
      </c>
      <c r="K26" s="88" t="s">
        <v>294</v>
      </c>
      <c r="L26" s="88" t="s">
        <v>295</v>
      </c>
      <c r="M26" s="88" t="s">
        <v>296</v>
      </c>
    </row>
    <row r="27" spans="1:13" x14ac:dyDescent="0.25">
      <c r="C27" s="88" t="s">
        <v>96</v>
      </c>
      <c r="E27" s="88" t="s">
        <v>199</v>
      </c>
      <c r="F27" s="88" t="s">
        <v>91</v>
      </c>
      <c r="G27" s="88" t="s">
        <v>297</v>
      </c>
      <c r="H27" s="88" t="s">
        <v>298</v>
      </c>
      <c r="I27" s="88" t="s">
        <v>299</v>
      </c>
      <c r="J27" s="88" t="s">
        <v>300</v>
      </c>
      <c r="K27" s="88" t="s">
        <v>301</v>
      </c>
      <c r="L27" s="88" t="s">
        <v>302</v>
      </c>
      <c r="M27" s="88" t="s">
        <v>303</v>
      </c>
    </row>
    <row r="28" spans="1:13" x14ac:dyDescent="0.25">
      <c r="C28" s="88" t="s">
        <v>94</v>
      </c>
      <c r="E28" s="88" t="s">
        <v>200</v>
      </c>
      <c r="F28" s="88" t="s">
        <v>93</v>
      </c>
      <c r="G28" s="88" t="s">
        <v>304</v>
      </c>
      <c r="H28" s="88" t="s">
        <v>305</v>
      </c>
      <c r="I28" s="88" t="s">
        <v>306</v>
      </c>
      <c r="J28" s="88" t="s">
        <v>307</v>
      </c>
      <c r="K28" s="88" t="s">
        <v>308</v>
      </c>
      <c r="L28" s="88" t="s">
        <v>309</v>
      </c>
      <c r="M28" s="88" t="s">
        <v>310</v>
      </c>
    </row>
    <row r="29" spans="1:13" x14ac:dyDescent="0.25">
      <c r="C29" s="88" t="s">
        <v>88</v>
      </c>
      <c r="E29" s="88" t="s">
        <v>825</v>
      </c>
      <c r="F29" s="88" t="s">
        <v>822</v>
      </c>
      <c r="G29" s="88" t="s">
        <v>828</v>
      </c>
      <c r="H29" s="88" t="s">
        <v>829</v>
      </c>
      <c r="I29" s="88" t="s">
        <v>830</v>
      </c>
      <c r="J29" s="88" t="s">
        <v>831</v>
      </c>
      <c r="K29" s="88" t="s">
        <v>832</v>
      </c>
      <c r="L29" s="88" t="s">
        <v>833</v>
      </c>
      <c r="M29" s="88" t="s">
        <v>834</v>
      </c>
    </row>
    <row r="30" spans="1:13" x14ac:dyDescent="0.25">
      <c r="C30" s="88" t="s">
        <v>90</v>
      </c>
      <c r="E30" s="88" t="s">
        <v>869</v>
      </c>
      <c r="F30" s="88" t="s">
        <v>850</v>
      </c>
      <c r="G30" s="88" t="s">
        <v>880</v>
      </c>
      <c r="H30" s="88" t="s">
        <v>881</v>
      </c>
      <c r="I30" s="88" t="s">
        <v>882</v>
      </c>
      <c r="J30" s="88" t="s">
        <v>883</v>
      </c>
      <c r="K30" s="88" t="s">
        <v>884</v>
      </c>
      <c r="L30" s="88" t="s">
        <v>885</v>
      </c>
      <c r="M30" s="88" t="s">
        <v>886</v>
      </c>
    </row>
    <row r="31" spans="1:13" x14ac:dyDescent="0.25">
      <c r="C31" s="88" t="s">
        <v>92</v>
      </c>
      <c r="E31" s="88" t="s">
        <v>870</v>
      </c>
      <c r="F31" s="88" t="s">
        <v>851</v>
      </c>
      <c r="G31" s="88" t="s">
        <v>887</v>
      </c>
      <c r="H31" s="88" t="s">
        <v>888</v>
      </c>
      <c r="I31" s="88" t="s">
        <v>889</v>
      </c>
      <c r="J31" s="88" t="s">
        <v>890</v>
      </c>
      <c r="K31" s="88" t="s">
        <v>891</v>
      </c>
      <c r="L31" s="88" t="s">
        <v>892</v>
      </c>
      <c r="M31" s="88" t="s">
        <v>893</v>
      </c>
    </row>
    <row r="32" spans="1:13" x14ac:dyDescent="0.25">
      <c r="E32" s="88" t="s">
        <v>59</v>
      </c>
      <c r="F32" s="88" t="s">
        <v>852</v>
      </c>
      <c r="G32" s="88" t="s">
        <v>894</v>
      </c>
      <c r="H32" s="88" t="s">
        <v>895</v>
      </c>
      <c r="I32" s="88" t="s">
        <v>896</v>
      </c>
      <c r="J32" s="88" t="s">
        <v>897</v>
      </c>
      <c r="K32" s="88" t="s">
        <v>898</v>
      </c>
      <c r="L32" s="88" t="s">
        <v>899</v>
      </c>
      <c r="M32" s="88" t="s">
        <v>900</v>
      </c>
    </row>
    <row r="33" spans="3:13" x14ac:dyDescent="0.25">
      <c r="E33" s="88" t="s">
        <v>58</v>
      </c>
    </row>
    <row r="34" spans="3:13" x14ac:dyDescent="0.25">
      <c r="C34" s="88" t="s">
        <v>27</v>
      </c>
      <c r="E34" s="88" t="s">
        <v>201</v>
      </c>
      <c r="F34" s="88" t="s">
        <v>97</v>
      </c>
      <c r="G34" s="88" t="s">
        <v>311</v>
      </c>
      <c r="H34" s="88" t="s">
        <v>312</v>
      </c>
      <c r="I34" s="88" t="s">
        <v>313</v>
      </c>
      <c r="J34" s="88" t="s">
        <v>314</v>
      </c>
      <c r="K34" s="88" t="s">
        <v>315</v>
      </c>
      <c r="L34" s="88" t="s">
        <v>316</v>
      </c>
      <c r="M34" s="88" t="s">
        <v>317</v>
      </c>
    </row>
    <row r="35" spans="3:13" x14ac:dyDescent="0.25">
      <c r="C35" s="88" t="s">
        <v>94</v>
      </c>
      <c r="E35" s="88" t="s">
        <v>202</v>
      </c>
      <c r="F35" s="88" t="s">
        <v>99</v>
      </c>
      <c r="G35" s="88" t="s">
        <v>318</v>
      </c>
      <c r="H35" s="88" t="s">
        <v>319</v>
      </c>
      <c r="I35" s="88" t="s">
        <v>320</v>
      </c>
      <c r="J35" s="88" t="s">
        <v>321</v>
      </c>
      <c r="K35" s="88" t="s">
        <v>322</v>
      </c>
      <c r="L35" s="88" t="s">
        <v>323</v>
      </c>
      <c r="M35" s="88" t="s">
        <v>324</v>
      </c>
    </row>
    <row r="36" spans="3:13" x14ac:dyDescent="0.25">
      <c r="C36" s="88" t="s">
        <v>95</v>
      </c>
      <c r="E36" s="88" t="s">
        <v>203</v>
      </c>
      <c r="F36" s="88" t="s">
        <v>101</v>
      </c>
      <c r="G36" s="88" t="s">
        <v>325</v>
      </c>
      <c r="H36" s="88" t="s">
        <v>326</v>
      </c>
      <c r="I36" s="88" t="s">
        <v>327</v>
      </c>
      <c r="J36" s="88" t="s">
        <v>328</v>
      </c>
      <c r="K36" s="88" t="s">
        <v>329</v>
      </c>
      <c r="L36" s="88" t="s">
        <v>330</v>
      </c>
      <c r="M36" s="88" t="s">
        <v>331</v>
      </c>
    </row>
    <row r="37" spans="3:13" x14ac:dyDescent="0.25">
      <c r="C37" s="88" t="s">
        <v>96</v>
      </c>
      <c r="E37" s="88" t="s">
        <v>204</v>
      </c>
      <c r="F37" s="88" t="s">
        <v>103</v>
      </c>
      <c r="G37" s="88" t="s">
        <v>332</v>
      </c>
      <c r="H37" s="88" t="s">
        <v>333</v>
      </c>
      <c r="I37" s="88" t="s">
        <v>334</v>
      </c>
      <c r="J37" s="88" t="s">
        <v>335</v>
      </c>
      <c r="K37" s="88" t="s">
        <v>336</v>
      </c>
      <c r="L37" s="88" t="s">
        <v>337</v>
      </c>
      <c r="M37" s="88" t="s">
        <v>338</v>
      </c>
    </row>
    <row r="38" spans="3:13" x14ac:dyDescent="0.25">
      <c r="C38" s="88" t="s">
        <v>98</v>
      </c>
      <c r="E38" s="88" t="s">
        <v>205</v>
      </c>
      <c r="F38" s="88" t="s">
        <v>105</v>
      </c>
      <c r="G38" s="88" t="s">
        <v>339</v>
      </c>
      <c r="H38" s="88" t="s">
        <v>340</v>
      </c>
      <c r="I38" s="88" t="s">
        <v>341</v>
      </c>
      <c r="J38" s="88" t="s">
        <v>342</v>
      </c>
      <c r="K38" s="88" t="s">
        <v>343</v>
      </c>
      <c r="L38" s="88" t="s">
        <v>344</v>
      </c>
      <c r="M38" s="88" t="s">
        <v>345</v>
      </c>
    </row>
    <row r="39" spans="3:13" x14ac:dyDescent="0.25">
      <c r="C39" s="88" t="s">
        <v>100</v>
      </c>
      <c r="E39" s="88" t="s">
        <v>826</v>
      </c>
      <c r="F39" s="88" t="s">
        <v>823</v>
      </c>
      <c r="G39" s="88" t="s">
        <v>835</v>
      </c>
      <c r="H39" s="88" t="s">
        <v>836</v>
      </c>
      <c r="I39" s="88" t="s">
        <v>837</v>
      </c>
      <c r="J39" s="88" t="s">
        <v>838</v>
      </c>
      <c r="K39" s="88" t="s">
        <v>839</v>
      </c>
      <c r="L39" s="88" t="s">
        <v>840</v>
      </c>
      <c r="M39" s="88" t="s">
        <v>841</v>
      </c>
    </row>
    <row r="40" spans="3:13" x14ac:dyDescent="0.25">
      <c r="C40" s="88" t="s">
        <v>102</v>
      </c>
      <c r="E40" s="88" t="s">
        <v>871</v>
      </c>
      <c r="F40" s="88" t="s">
        <v>853</v>
      </c>
      <c r="G40" s="88" t="s">
        <v>901</v>
      </c>
      <c r="H40" s="88" t="s">
        <v>902</v>
      </c>
      <c r="I40" s="88" t="s">
        <v>903</v>
      </c>
      <c r="J40" s="88" t="s">
        <v>904</v>
      </c>
      <c r="K40" s="88" t="s">
        <v>905</v>
      </c>
      <c r="L40" s="88" t="s">
        <v>906</v>
      </c>
      <c r="M40" s="88" t="s">
        <v>907</v>
      </c>
    </row>
    <row r="41" spans="3:13" x14ac:dyDescent="0.25">
      <c r="C41" s="88" t="s">
        <v>104</v>
      </c>
      <c r="E41" s="88" t="s">
        <v>872</v>
      </c>
      <c r="F41" s="88" t="s">
        <v>854</v>
      </c>
      <c r="G41" s="88" t="s">
        <v>908</v>
      </c>
      <c r="H41" s="88" t="s">
        <v>909</v>
      </c>
      <c r="I41" s="88" t="s">
        <v>910</v>
      </c>
      <c r="J41" s="88" t="s">
        <v>911</v>
      </c>
      <c r="K41" s="88" t="s">
        <v>912</v>
      </c>
      <c r="L41" s="88" t="s">
        <v>913</v>
      </c>
      <c r="M41" s="88" t="s">
        <v>914</v>
      </c>
    </row>
    <row r="42" spans="3:13" x14ac:dyDescent="0.25">
      <c r="E42" s="88" t="s">
        <v>60</v>
      </c>
      <c r="F42" s="88" t="s">
        <v>855</v>
      </c>
      <c r="G42" s="88" t="s">
        <v>915</v>
      </c>
      <c r="H42" s="88" t="s">
        <v>916</v>
      </c>
      <c r="I42" s="88" t="s">
        <v>917</v>
      </c>
      <c r="J42" s="88" t="s">
        <v>918</v>
      </c>
      <c r="K42" s="88" t="s">
        <v>919</v>
      </c>
      <c r="L42" s="88" t="s">
        <v>920</v>
      </c>
      <c r="M42" s="88" t="s">
        <v>921</v>
      </c>
    </row>
    <row r="44" spans="3:13" x14ac:dyDescent="0.25">
      <c r="E44" s="88" t="s">
        <v>61</v>
      </c>
      <c r="F44" s="88" t="s">
        <v>856</v>
      </c>
      <c r="G44" s="88" t="s">
        <v>922</v>
      </c>
      <c r="H44" s="88" t="s">
        <v>923</v>
      </c>
      <c r="I44" s="88" t="s">
        <v>924</v>
      </c>
      <c r="J44" s="88" t="s">
        <v>925</v>
      </c>
      <c r="K44" s="88" t="s">
        <v>926</v>
      </c>
      <c r="L44" s="88" t="s">
        <v>927</v>
      </c>
      <c r="M44" s="88" t="s">
        <v>928</v>
      </c>
    </row>
    <row r="45" spans="3:13" x14ac:dyDescent="0.25">
      <c r="E45" s="88" t="s">
        <v>63</v>
      </c>
      <c r="F45" s="88" t="s">
        <v>857</v>
      </c>
      <c r="G45" s="88" t="s">
        <v>929</v>
      </c>
      <c r="H45" s="88" t="s">
        <v>930</v>
      </c>
      <c r="I45" s="88" t="s">
        <v>931</v>
      </c>
      <c r="J45" s="88" t="s">
        <v>932</v>
      </c>
      <c r="K45" s="88" t="s">
        <v>933</v>
      </c>
      <c r="L45" s="88" t="s">
        <v>934</v>
      </c>
      <c r="M45" s="88" t="s">
        <v>935</v>
      </c>
    </row>
    <row r="47" spans="3:13" x14ac:dyDescent="0.25">
      <c r="E47" s="88" t="s">
        <v>62</v>
      </c>
    </row>
    <row r="48" spans="3:13" x14ac:dyDescent="0.25">
      <c r="C48" s="88" t="s">
        <v>28</v>
      </c>
      <c r="E48" s="88" t="s">
        <v>206</v>
      </c>
      <c r="F48" s="88" t="s">
        <v>106</v>
      </c>
      <c r="G48" s="88" t="s">
        <v>346</v>
      </c>
      <c r="H48" s="88" t="s">
        <v>347</v>
      </c>
      <c r="I48" s="88" t="s">
        <v>348</v>
      </c>
      <c r="J48" s="88" t="s">
        <v>349</v>
      </c>
      <c r="K48" s="88" t="s">
        <v>350</v>
      </c>
      <c r="L48" s="88" t="s">
        <v>351</v>
      </c>
      <c r="M48" s="88" t="s">
        <v>352</v>
      </c>
    </row>
    <row r="49" spans="3:13" x14ac:dyDescent="0.25">
      <c r="C49" s="88" t="s">
        <v>27</v>
      </c>
      <c r="E49" s="88" t="s">
        <v>207</v>
      </c>
      <c r="F49" s="88" t="s">
        <v>107</v>
      </c>
      <c r="G49" s="88" t="s">
        <v>353</v>
      </c>
      <c r="H49" s="88" t="s">
        <v>354</v>
      </c>
      <c r="I49" s="88" t="s">
        <v>355</v>
      </c>
      <c r="J49" s="88" t="s">
        <v>356</v>
      </c>
      <c r="K49" s="88" t="s">
        <v>357</v>
      </c>
      <c r="L49" s="88" t="s">
        <v>358</v>
      </c>
      <c r="M49" s="88" t="s">
        <v>359</v>
      </c>
    </row>
    <row r="50" spans="3:13" x14ac:dyDescent="0.25">
      <c r="C50" s="88" t="s">
        <v>94</v>
      </c>
      <c r="E50" s="88" t="s">
        <v>208</v>
      </c>
      <c r="F50" s="88" t="s">
        <v>108</v>
      </c>
      <c r="G50" s="88" t="s">
        <v>360</v>
      </c>
      <c r="H50" s="88" t="s">
        <v>361</v>
      </c>
      <c r="I50" s="88" t="s">
        <v>362</v>
      </c>
      <c r="J50" s="88" t="s">
        <v>363</v>
      </c>
      <c r="K50" s="88" t="s">
        <v>364</v>
      </c>
      <c r="L50" s="88" t="s">
        <v>365</v>
      </c>
      <c r="M50" s="88" t="s">
        <v>366</v>
      </c>
    </row>
    <row r="51" spans="3:13" x14ac:dyDescent="0.25">
      <c r="C51" s="88" t="s">
        <v>29</v>
      </c>
      <c r="E51" s="88" t="s">
        <v>209</v>
      </c>
      <c r="F51" s="88" t="s">
        <v>109</v>
      </c>
      <c r="G51" s="88" t="s">
        <v>367</v>
      </c>
      <c r="H51" s="88" t="s">
        <v>368</v>
      </c>
      <c r="I51" s="88" t="s">
        <v>369</v>
      </c>
      <c r="J51" s="88" t="s">
        <v>370</v>
      </c>
      <c r="K51" s="88" t="s">
        <v>371</v>
      </c>
      <c r="L51" s="88" t="s">
        <v>372</v>
      </c>
      <c r="M51" s="88" t="s">
        <v>373</v>
      </c>
    </row>
    <row r="52" spans="3:13" x14ac:dyDescent="0.25">
      <c r="C52" s="88" t="s">
        <v>30</v>
      </c>
      <c r="E52" s="88" t="s">
        <v>827</v>
      </c>
      <c r="F52" s="88" t="s">
        <v>824</v>
      </c>
      <c r="G52" s="88" t="s">
        <v>842</v>
      </c>
      <c r="H52" s="88" t="s">
        <v>843</v>
      </c>
      <c r="I52" s="88" t="s">
        <v>844</v>
      </c>
      <c r="J52" s="88" t="s">
        <v>845</v>
      </c>
      <c r="K52" s="88" t="s">
        <v>846</v>
      </c>
      <c r="L52" s="88" t="s">
        <v>847</v>
      </c>
      <c r="M52" s="88" t="s">
        <v>848</v>
      </c>
    </row>
    <row r="53" spans="3:13" x14ac:dyDescent="0.25">
      <c r="C53" s="88" t="s">
        <v>31</v>
      </c>
      <c r="E53" s="88" t="s">
        <v>873</v>
      </c>
      <c r="F53" s="88" t="s">
        <v>858</v>
      </c>
      <c r="G53" s="88" t="s">
        <v>936</v>
      </c>
      <c r="H53" s="88" t="s">
        <v>937</v>
      </c>
      <c r="I53" s="88" t="s">
        <v>938</v>
      </c>
      <c r="J53" s="88" t="s">
        <v>939</v>
      </c>
      <c r="K53" s="88" t="s">
        <v>940</v>
      </c>
      <c r="L53" s="88" t="s">
        <v>941</v>
      </c>
      <c r="M53" s="88" t="s">
        <v>942</v>
      </c>
    </row>
    <row r="54" spans="3:13" x14ac:dyDescent="0.25">
      <c r="C54" s="88" t="s">
        <v>32</v>
      </c>
      <c r="E54" s="88" t="s">
        <v>874</v>
      </c>
      <c r="F54" s="88" t="s">
        <v>859</v>
      </c>
      <c r="G54" s="88" t="s">
        <v>943</v>
      </c>
      <c r="H54" s="88" t="s">
        <v>944</v>
      </c>
      <c r="I54" s="88" t="s">
        <v>945</v>
      </c>
      <c r="J54" s="88" t="s">
        <v>946</v>
      </c>
      <c r="K54" s="88" t="s">
        <v>947</v>
      </c>
      <c r="L54" s="88" t="s">
        <v>948</v>
      </c>
      <c r="M54" s="88" t="s">
        <v>949</v>
      </c>
    </row>
    <row r="55" spans="3:13" x14ac:dyDescent="0.25">
      <c r="C55" s="88" t="s">
        <v>33</v>
      </c>
      <c r="E55" s="88" t="s">
        <v>875</v>
      </c>
      <c r="F55" s="88" t="s">
        <v>860</v>
      </c>
      <c r="G55" s="88" t="s">
        <v>950</v>
      </c>
      <c r="H55" s="88" t="s">
        <v>951</v>
      </c>
      <c r="I55" s="88" t="s">
        <v>952</v>
      </c>
      <c r="J55" s="88" t="s">
        <v>953</v>
      </c>
      <c r="K55" s="88" t="s">
        <v>954</v>
      </c>
      <c r="L55" s="88" t="s">
        <v>955</v>
      </c>
      <c r="M55" s="88" t="s">
        <v>956</v>
      </c>
    </row>
    <row r="56" spans="3:13" x14ac:dyDescent="0.25">
      <c r="C56" s="88" t="s">
        <v>34</v>
      </c>
      <c r="E56" s="88" t="s">
        <v>876</v>
      </c>
      <c r="F56" s="88" t="s">
        <v>861</v>
      </c>
      <c r="G56" s="88" t="s">
        <v>957</v>
      </c>
      <c r="H56" s="88" t="s">
        <v>958</v>
      </c>
      <c r="I56" s="88" t="s">
        <v>959</v>
      </c>
      <c r="J56" s="88" t="s">
        <v>960</v>
      </c>
      <c r="K56" s="88" t="s">
        <v>961</v>
      </c>
      <c r="L56" s="88" t="s">
        <v>962</v>
      </c>
      <c r="M56" s="88" t="s">
        <v>963</v>
      </c>
    </row>
    <row r="57" spans="3:13" x14ac:dyDescent="0.25">
      <c r="E57" s="88" t="s">
        <v>64</v>
      </c>
      <c r="F57" s="88" t="s">
        <v>862</v>
      </c>
      <c r="G57" s="88" t="s">
        <v>964</v>
      </c>
      <c r="H57" s="88" t="s">
        <v>965</v>
      </c>
      <c r="I57" s="88" t="s">
        <v>966</v>
      </c>
      <c r="J57" s="88" t="s">
        <v>967</v>
      </c>
      <c r="K57" s="88" t="s">
        <v>968</v>
      </c>
      <c r="L57" s="88" t="s">
        <v>969</v>
      </c>
      <c r="M57" s="88" t="s">
        <v>970</v>
      </c>
    </row>
    <row r="59" spans="3:13" x14ac:dyDescent="0.25">
      <c r="E59" s="88" t="s">
        <v>46</v>
      </c>
      <c r="F59" s="88" t="s">
        <v>863</v>
      </c>
      <c r="G59" s="88" t="s">
        <v>971</v>
      </c>
      <c r="H59" s="88" t="s">
        <v>972</v>
      </c>
      <c r="I59" s="88" t="s">
        <v>973</v>
      </c>
      <c r="J59" s="88" t="s">
        <v>974</v>
      </c>
      <c r="K59" s="88" t="s">
        <v>975</v>
      </c>
      <c r="L59" s="88" t="s">
        <v>976</v>
      </c>
      <c r="M59" s="88" t="s">
        <v>977</v>
      </c>
    </row>
    <row r="60" spans="3:13" x14ac:dyDescent="0.25">
      <c r="E60" s="88" t="s">
        <v>65</v>
      </c>
      <c r="F60" s="88" t="s">
        <v>864</v>
      </c>
      <c r="G60" s="88" t="s">
        <v>978</v>
      </c>
      <c r="H60" s="88" t="s">
        <v>979</v>
      </c>
      <c r="I60" s="88" t="s">
        <v>980</v>
      </c>
      <c r="J60" s="88" t="s">
        <v>981</v>
      </c>
      <c r="K60" s="88" t="s">
        <v>982</v>
      </c>
      <c r="L60" s="88" t="s">
        <v>983</v>
      </c>
      <c r="M60" s="88" t="s">
        <v>984</v>
      </c>
    </row>
    <row r="71" spans="5:13" x14ac:dyDescent="0.25">
      <c r="E71" s="88" t="s">
        <v>49</v>
      </c>
      <c r="F71" s="88" t="s">
        <v>865</v>
      </c>
      <c r="G71" s="88" t="s">
        <v>985</v>
      </c>
      <c r="H71" s="88" t="s">
        <v>986</v>
      </c>
      <c r="I71" s="88" t="s">
        <v>987</v>
      </c>
      <c r="J71" s="88" t="s">
        <v>988</v>
      </c>
      <c r="K71" s="88" t="s">
        <v>989</v>
      </c>
      <c r="L71" s="88" t="s">
        <v>990</v>
      </c>
      <c r="M71" s="88" t="s">
        <v>991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B5345-CC6A-42D7-BF1E-2D95042E9DD2}">
  <dimension ref="A1:N71"/>
  <sheetViews>
    <sheetView workbookViewId="0"/>
  </sheetViews>
  <sheetFormatPr defaultRowHeight="15" x14ac:dyDescent="0.25"/>
  <sheetData>
    <row r="1" spans="1:14" x14ac:dyDescent="0.25">
      <c r="A1" s="88" t="s">
        <v>994</v>
      </c>
      <c r="B1" s="88" t="s">
        <v>35</v>
      </c>
      <c r="F1" s="88" t="s">
        <v>25</v>
      </c>
      <c r="G1" s="88" t="s">
        <v>247</v>
      </c>
      <c r="H1" s="88" t="s">
        <v>247</v>
      </c>
      <c r="I1" s="88" t="s">
        <v>247</v>
      </c>
      <c r="J1" s="88" t="s">
        <v>247</v>
      </c>
      <c r="K1" s="88" t="s">
        <v>247</v>
      </c>
      <c r="L1" s="88" t="s">
        <v>247</v>
      </c>
      <c r="M1" s="88" t="s">
        <v>247</v>
      </c>
      <c r="N1" s="88" t="s">
        <v>35</v>
      </c>
    </row>
    <row r="2" spans="1:14" x14ac:dyDescent="0.25">
      <c r="A2" s="88" t="s">
        <v>35</v>
      </c>
      <c r="F2" s="88" t="s">
        <v>48</v>
      </c>
      <c r="G2" s="88" t="s">
        <v>48</v>
      </c>
      <c r="H2" s="88" t="s">
        <v>48</v>
      </c>
      <c r="I2" s="88" t="s">
        <v>48</v>
      </c>
      <c r="J2" s="88" t="s">
        <v>48</v>
      </c>
      <c r="K2" s="88" t="s">
        <v>48</v>
      </c>
      <c r="L2" s="88" t="s">
        <v>48</v>
      </c>
      <c r="M2" s="88" t="s">
        <v>48</v>
      </c>
    </row>
    <row r="4" spans="1:14" x14ac:dyDescent="0.25">
      <c r="D4" s="88" t="s">
        <v>52</v>
      </c>
    </row>
    <row r="17" spans="1:13" x14ac:dyDescent="0.25">
      <c r="A17" s="88" t="s">
        <v>35</v>
      </c>
      <c r="B17" s="88" t="s">
        <v>56</v>
      </c>
      <c r="F17" s="88" t="s">
        <v>80</v>
      </c>
      <c r="G17" s="88" t="s">
        <v>1000</v>
      </c>
      <c r="H17" s="88" t="s">
        <v>1001</v>
      </c>
      <c r="I17" s="88" t="s">
        <v>1002</v>
      </c>
      <c r="J17" s="88" t="s">
        <v>1003</v>
      </c>
      <c r="K17" s="88" t="s">
        <v>1004</v>
      </c>
      <c r="L17" s="88" t="s">
        <v>1005</v>
      </c>
      <c r="M17" s="88" t="s">
        <v>1006</v>
      </c>
    </row>
    <row r="18" spans="1:13" x14ac:dyDescent="0.25">
      <c r="A18" s="88" t="s">
        <v>35</v>
      </c>
      <c r="F18" s="88" t="s">
        <v>111</v>
      </c>
      <c r="G18" s="88" t="s">
        <v>381</v>
      </c>
      <c r="H18" s="88" t="s">
        <v>382</v>
      </c>
      <c r="I18" s="88" t="s">
        <v>383</v>
      </c>
      <c r="J18" s="88" t="s">
        <v>384</v>
      </c>
      <c r="K18" s="88" t="s">
        <v>385</v>
      </c>
      <c r="L18" s="88" t="s">
        <v>386</v>
      </c>
      <c r="M18" s="88" t="s">
        <v>387</v>
      </c>
    </row>
    <row r="19" spans="1:13" x14ac:dyDescent="0.25">
      <c r="A19" s="88" t="s">
        <v>35</v>
      </c>
      <c r="F19" s="88" t="s">
        <v>112</v>
      </c>
      <c r="G19" s="88" t="s">
        <v>388</v>
      </c>
      <c r="H19" s="88" t="s">
        <v>389</v>
      </c>
      <c r="I19" s="88" t="s">
        <v>390</v>
      </c>
      <c r="J19" s="88" t="s">
        <v>391</v>
      </c>
      <c r="K19" s="88" t="s">
        <v>392</v>
      </c>
      <c r="L19" s="88" t="s">
        <v>393</v>
      </c>
      <c r="M19" s="88" t="s">
        <v>394</v>
      </c>
    </row>
    <row r="20" spans="1:13" x14ac:dyDescent="0.25">
      <c r="A20" s="88" t="s">
        <v>35</v>
      </c>
      <c r="F20" s="88" t="s">
        <v>113</v>
      </c>
      <c r="G20" s="88" t="s">
        <v>395</v>
      </c>
      <c r="H20" s="88" t="s">
        <v>396</v>
      </c>
      <c r="I20" s="88" t="s">
        <v>397</v>
      </c>
      <c r="J20" s="88" t="s">
        <v>398</v>
      </c>
      <c r="K20" s="88" t="s">
        <v>399</v>
      </c>
      <c r="L20" s="88" t="s">
        <v>400</v>
      </c>
      <c r="M20" s="88" t="s">
        <v>401</v>
      </c>
    </row>
    <row r="21" spans="1:13" x14ac:dyDescent="0.25">
      <c r="A21" s="88" t="s">
        <v>35</v>
      </c>
      <c r="F21" s="88" t="s">
        <v>114</v>
      </c>
      <c r="G21" s="88" t="s">
        <v>402</v>
      </c>
      <c r="H21" s="88" t="s">
        <v>403</v>
      </c>
      <c r="I21" s="88" t="s">
        <v>404</v>
      </c>
      <c r="J21" s="88" t="s">
        <v>405</v>
      </c>
      <c r="K21" s="88" t="s">
        <v>406</v>
      </c>
      <c r="L21" s="88" t="s">
        <v>407</v>
      </c>
      <c r="M21" s="88" t="s">
        <v>408</v>
      </c>
    </row>
    <row r="22" spans="1:13" x14ac:dyDescent="0.25">
      <c r="F22" s="88" t="s">
        <v>115</v>
      </c>
      <c r="G22" s="88" t="s">
        <v>409</v>
      </c>
      <c r="H22" s="88" t="s">
        <v>410</v>
      </c>
      <c r="I22" s="88" t="s">
        <v>411</v>
      </c>
      <c r="J22" s="88" t="s">
        <v>412</v>
      </c>
      <c r="K22" s="88" t="s">
        <v>413</v>
      </c>
      <c r="L22" s="88" t="s">
        <v>414</v>
      </c>
      <c r="M22" s="88" t="s">
        <v>415</v>
      </c>
    </row>
    <row r="23" spans="1:13" x14ac:dyDescent="0.25">
      <c r="D23" s="88" t="s">
        <v>36</v>
      </c>
    </row>
    <row r="24" spans="1:13" x14ac:dyDescent="0.25">
      <c r="D24" s="88" t="s">
        <v>37</v>
      </c>
    </row>
    <row r="25" spans="1:13" x14ac:dyDescent="0.25">
      <c r="B25" s="88" t="s">
        <v>116</v>
      </c>
      <c r="D25" s="88" t="s">
        <v>210</v>
      </c>
      <c r="F25" s="88" t="s">
        <v>117</v>
      </c>
      <c r="G25" s="88" t="s">
        <v>416</v>
      </c>
      <c r="H25" s="88" t="s">
        <v>417</v>
      </c>
      <c r="I25" s="88" t="s">
        <v>418</v>
      </c>
      <c r="J25" s="88" t="s">
        <v>419</v>
      </c>
      <c r="K25" s="88" t="s">
        <v>420</v>
      </c>
      <c r="L25" s="88" t="s">
        <v>421</v>
      </c>
      <c r="M25" s="88" t="s">
        <v>422</v>
      </c>
    </row>
    <row r="26" spans="1:13" x14ac:dyDescent="0.25">
      <c r="B26" s="88" t="s">
        <v>118</v>
      </c>
      <c r="D26" s="88" t="s">
        <v>211</v>
      </c>
      <c r="F26" s="88" t="s">
        <v>119</v>
      </c>
      <c r="G26" s="88" t="s">
        <v>423</v>
      </c>
      <c r="H26" s="88" t="s">
        <v>424</v>
      </c>
      <c r="I26" s="88" t="s">
        <v>425</v>
      </c>
      <c r="J26" s="88" t="s">
        <v>426</v>
      </c>
      <c r="K26" s="88" t="s">
        <v>427</v>
      </c>
      <c r="L26" s="88" t="s">
        <v>428</v>
      </c>
      <c r="M26" s="88" t="s">
        <v>429</v>
      </c>
    </row>
    <row r="27" spans="1:13" x14ac:dyDescent="0.25">
      <c r="B27" s="88" t="s">
        <v>120</v>
      </c>
      <c r="D27" s="88" t="s">
        <v>212</v>
      </c>
      <c r="F27" s="88" t="s">
        <v>121</v>
      </c>
      <c r="G27" s="88" t="s">
        <v>430</v>
      </c>
      <c r="H27" s="88" t="s">
        <v>431</v>
      </c>
      <c r="I27" s="88" t="s">
        <v>432</v>
      </c>
      <c r="J27" s="88" t="s">
        <v>433</v>
      </c>
      <c r="K27" s="88" t="s">
        <v>434</v>
      </c>
      <c r="L27" s="88" t="s">
        <v>435</v>
      </c>
      <c r="M27" s="88" t="s">
        <v>436</v>
      </c>
    </row>
    <row r="28" spans="1:13" x14ac:dyDescent="0.25">
      <c r="B28" s="88" t="s">
        <v>122</v>
      </c>
      <c r="D28" s="88" t="s">
        <v>213</v>
      </c>
      <c r="F28" s="88" t="s">
        <v>123</v>
      </c>
      <c r="G28" s="88" t="s">
        <v>437</v>
      </c>
      <c r="H28" s="88" t="s">
        <v>438</v>
      </c>
      <c r="I28" s="88" t="s">
        <v>439</v>
      </c>
      <c r="J28" s="88" t="s">
        <v>440</v>
      </c>
      <c r="K28" s="88" t="s">
        <v>441</v>
      </c>
      <c r="L28" s="88" t="s">
        <v>442</v>
      </c>
      <c r="M28" s="88" t="s">
        <v>443</v>
      </c>
    </row>
    <row r="29" spans="1:13" x14ac:dyDescent="0.25">
      <c r="B29" s="88" t="s">
        <v>124</v>
      </c>
      <c r="D29" s="88" t="s">
        <v>214</v>
      </c>
      <c r="F29" s="88" t="s">
        <v>125</v>
      </c>
      <c r="G29" s="88" t="s">
        <v>444</v>
      </c>
      <c r="H29" s="88" t="s">
        <v>445</v>
      </c>
      <c r="I29" s="88" t="s">
        <v>446</v>
      </c>
      <c r="J29" s="88" t="s">
        <v>447</v>
      </c>
      <c r="K29" s="88" t="s">
        <v>448</v>
      </c>
      <c r="L29" s="88" t="s">
        <v>449</v>
      </c>
      <c r="M29" s="88" t="s">
        <v>450</v>
      </c>
    </row>
    <row r="30" spans="1:13" x14ac:dyDescent="0.25">
      <c r="B30" s="88" t="s">
        <v>126</v>
      </c>
      <c r="D30" s="88" t="s">
        <v>215</v>
      </c>
      <c r="F30" s="88" t="s">
        <v>127</v>
      </c>
      <c r="G30" s="88" t="s">
        <v>451</v>
      </c>
      <c r="H30" s="88" t="s">
        <v>452</v>
      </c>
      <c r="I30" s="88" t="s">
        <v>453</v>
      </c>
      <c r="J30" s="88" t="s">
        <v>454</v>
      </c>
      <c r="K30" s="88" t="s">
        <v>455</v>
      </c>
      <c r="L30" s="88" t="s">
        <v>456</v>
      </c>
      <c r="M30" s="88" t="s">
        <v>457</v>
      </c>
    </row>
    <row r="31" spans="1:13" x14ac:dyDescent="0.25">
      <c r="D31" s="88" t="s">
        <v>38</v>
      </c>
      <c r="F31" s="88" t="s">
        <v>128</v>
      </c>
      <c r="G31" s="88" t="s">
        <v>458</v>
      </c>
      <c r="H31" s="88" t="s">
        <v>459</v>
      </c>
      <c r="I31" s="88" t="s">
        <v>460</v>
      </c>
      <c r="J31" s="88" t="s">
        <v>461</v>
      </c>
      <c r="K31" s="88" t="s">
        <v>462</v>
      </c>
      <c r="L31" s="88" t="s">
        <v>463</v>
      </c>
      <c r="M31" s="88" t="s">
        <v>464</v>
      </c>
    </row>
    <row r="33" spans="2:13" x14ac:dyDescent="0.25">
      <c r="D33" s="88" t="s">
        <v>39</v>
      </c>
    </row>
    <row r="34" spans="2:13" x14ac:dyDescent="0.25">
      <c r="B34" s="88" t="s">
        <v>129</v>
      </c>
      <c r="D34" s="88" t="s">
        <v>216</v>
      </c>
      <c r="F34" s="88" t="s">
        <v>130</v>
      </c>
      <c r="G34" s="88" t="s">
        <v>465</v>
      </c>
      <c r="H34" s="88" t="s">
        <v>466</v>
      </c>
      <c r="I34" s="88" t="s">
        <v>467</v>
      </c>
      <c r="J34" s="88" t="s">
        <v>468</v>
      </c>
      <c r="K34" s="88" t="s">
        <v>469</v>
      </c>
      <c r="L34" s="88" t="s">
        <v>470</v>
      </c>
      <c r="M34" s="88" t="s">
        <v>471</v>
      </c>
    </row>
    <row r="35" spans="2:13" x14ac:dyDescent="0.25">
      <c r="B35" s="88" t="s">
        <v>131</v>
      </c>
      <c r="D35" s="88" t="s">
        <v>217</v>
      </c>
      <c r="F35" s="88" t="s">
        <v>132</v>
      </c>
      <c r="G35" s="88" t="s">
        <v>472</v>
      </c>
      <c r="H35" s="88" t="s">
        <v>473</v>
      </c>
      <c r="I35" s="88" t="s">
        <v>474</v>
      </c>
      <c r="J35" s="88" t="s">
        <v>475</v>
      </c>
      <c r="K35" s="88" t="s">
        <v>476</v>
      </c>
      <c r="L35" s="88" t="s">
        <v>477</v>
      </c>
      <c r="M35" s="88" t="s">
        <v>478</v>
      </c>
    </row>
    <row r="36" spans="2:13" x14ac:dyDescent="0.25">
      <c r="B36" s="88" t="s">
        <v>133</v>
      </c>
      <c r="D36" s="88" t="s">
        <v>218</v>
      </c>
      <c r="F36" s="88" t="s">
        <v>134</v>
      </c>
      <c r="G36" s="88" t="s">
        <v>479</v>
      </c>
      <c r="H36" s="88" t="s">
        <v>480</v>
      </c>
      <c r="I36" s="88" t="s">
        <v>481</v>
      </c>
      <c r="J36" s="88" t="s">
        <v>482</v>
      </c>
      <c r="K36" s="88" t="s">
        <v>483</v>
      </c>
      <c r="L36" s="88" t="s">
        <v>484</v>
      </c>
      <c r="M36" s="88" t="s">
        <v>485</v>
      </c>
    </row>
    <row r="37" spans="2:13" x14ac:dyDescent="0.25">
      <c r="D37" s="88" t="s">
        <v>38</v>
      </c>
      <c r="F37" s="88" t="s">
        <v>135</v>
      </c>
      <c r="G37" s="88" t="s">
        <v>486</v>
      </c>
      <c r="H37" s="88" t="s">
        <v>487</v>
      </c>
      <c r="I37" s="88" t="s">
        <v>488</v>
      </c>
      <c r="J37" s="88" t="s">
        <v>489</v>
      </c>
      <c r="K37" s="88" t="s">
        <v>490</v>
      </c>
      <c r="L37" s="88" t="s">
        <v>491</v>
      </c>
      <c r="M37" s="88" t="s">
        <v>492</v>
      </c>
    </row>
    <row r="40" spans="2:13" x14ac:dyDescent="0.25">
      <c r="D40" s="88" t="s">
        <v>40</v>
      </c>
      <c r="F40" s="88" t="s">
        <v>136</v>
      </c>
      <c r="G40" s="88" t="s">
        <v>493</v>
      </c>
      <c r="H40" s="88" t="s">
        <v>494</v>
      </c>
      <c r="I40" s="88" t="s">
        <v>495</v>
      </c>
      <c r="J40" s="88" t="s">
        <v>496</v>
      </c>
      <c r="K40" s="88" t="s">
        <v>497</v>
      </c>
      <c r="L40" s="88" t="s">
        <v>498</v>
      </c>
      <c r="M40" s="88" t="s">
        <v>499</v>
      </c>
    </row>
    <row r="43" spans="2:13" x14ac:dyDescent="0.25">
      <c r="D43" s="88" t="s">
        <v>41</v>
      </c>
    </row>
    <row r="44" spans="2:13" x14ac:dyDescent="0.25">
      <c r="D44" s="88" t="s">
        <v>42</v>
      </c>
    </row>
    <row r="45" spans="2:13" x14ac:dyDescent="0.25">
      <c r="B45" s="88" t="s">
        <v>137</v>
      </c>
      <c r="D45" s="88" t="s">
        <v>219</v>
      </c>
      <c r="F45" s="88" t="s">
        <v>138</v>
      </c>
      <c r="G45" s="88" t="s">
        <v>500</v>
      </c>
      <c r="H45" s="88" t="s">
        <v>501</v>
      </c>
      <c r="I45" s="88" t="s">
        <v>502</v>
      </c>
      <c r="J45" s="88" t="s">
        <v>503</v>
      </c>
      <c r="K45" s="88" t="s">
        <v>504</v>
      </c>
      <c r="L45" s="88" t="s">
        <v>505</v>
      </c>
      <c r="M45" s="88" t="s">
        <v>506</v>
      </c>
    </row>
    <row r="46" spans="2:13" x14ac:dyDescent="0.25">
      <c r="B46" s="88" t="s">
        <v>139</v>
      </c>
      <c r="D46" s="88" t="s">
        <v>220</v>
      </c>
      <c r="F46" s="88" t="s">
        <v>140</v>
      </c>
      <c r="G46" s="88" t="s">
        <v>507</v>
      </c>
      <c r="H46" s="88" t="s">
        <v>508</v>
      </c>
      <c r="I46" s="88" t="s">
        <v>509</v>
      </c>
      <c r="J46" s="88" t="s">
        <v>510</v>
      </c>
      <c r="K46" s="88" t="s">
        <v>511</v>
      </c>
      <c r="L46" s="88" t="s">
        <v>512</v>
      </c>
      <c r="M46" s="88" t="s">
        <v>513</v>
      </c>
    </row>
    <row r="47" spans="2:13" x14ac:dyDescent="0.25">
      <c r="B47" s="88" t="s">
        <v>141</v>
      </c>
      <c r="D47" s="88" t="s">
        <v>221</v>
      </c>
      <c r="F47" s="88" t="s">
        <v>142</v>
      </c>
      <c r="G47" s="88" t="s">
        <v>514</v>
      </c>
      <c r="H47" s="88" t="s">
        <v>515</v>
      </c>
      <c r="I47" s="88" t="s">
        <v>516</v>
      </c>
      <c r="J47" s="88" t="s">
        <v>517</v>
      </c>
      <c r="K47" s="88" t="s">
        <v>518</v>
      </c>
      <c r="L47" s="88" t="s">
        <v>519</v>
      </c>
      <c r="M47" s="88" t="s">
        <v>520</v>
      </c>
    </row>
    <row r="48" spans="2:13" x14ac:dyDescent="0.25">
      <c r="B48" s="88" t="s">
        <v>143</v>
      </c>
      <c r="D48" s="88" t="s">
        <v>222</v>
      </c>
      <c r="F48" s="88" t="s">
        <v>144</v>
      </c>
      <c r="G48" s="88" t="s">
        <v>521</v>
      </c>
      <c r="H48" s="88" t="s">
        <v>522</v>
      </c>
      <c r="I48" s="88" t="s">
        <v>523</v>
      </c>
      <c r="J48" s="88" t="s">
        <v>524</v>
      </c>
      <c r="K48" s="88" t="s">
        <v>525</v>
      </c>
      <c r="L48" s="88" t="s">
        <v>526</v>
      </c>
      <c r="M48" s="88" t="s">
        <v>527</v>
      </c>
    </row>
    <row r="49" spans="2:13" x14ac:dyDescent="0.25">
      <c r="B49" s="88" t="s">
        <v>145</v>
      </c>
      <c r="D49" s="88" t="s">
        <v>223</v>
      </c>
      <c r="F49" s="88" t="s">
        <v>146</v>
      </c>
      <c r="G49" s="88" t="s">
        <v>528</v>
      </c>
      <c r="H49" s="88" t="s">
        <v>529</v>
      </c>
      <c r="I49" s="88" t="s">
        <v>530</v>
      </c>
      <c r="J49" s="88" t="s">
        <v>531</v>
      </c>
      <c r="K49" s="88" t="s">
        <v>532</v>
      </c>
      <c r="L49" s="88" t="s">
        <v>533</v>
      </c>
      <c r="M49" s="88" t="s">
        <v>534</v>
      </c>
    </row>
    <row r="50" spans="2:13" x14ac:dyDescent="0.25">
      <c r="B50" s="88" t="s">
        <v>147</v>
      </c>
      <c r="D50" s="88" t="s">
        <v>224</v>
      </c>
      <c r="F50" s="88" t="s">
        <v>148</v>
      </c>
      <c r="G50" s="88" t="s">
        <v>535</v>
      </c>
      <c r="H50" s="88" t="s">
        <v>536</v>
      </c>
      <c r="I50" s="88" t="s">
        <v>537</v>
      </c>
      <c r="J50" s="88" t="s">
        <v>538</v>
      </c>
      <c r="K50" s="88" t="s">
        <v>539</v>
      </c>
      <c r="L50" s="88" t="s">
        <v>540</v>
      </c>
      <c r="M50" s="88" t="s">
        <v>541</v>
      </c>
    </row>
    <row r="51" spans="2:13" x14ac:dyDescent="0.25">
      <c r="B51" s="88" t="s">
        <v>149</v>
      </c>
      <c r="D51" s="88" t="s">
        <v>225</v>
      </c>
      <c r="F51" s="88" t="s">
        <v>150</v>
      </c>
      <c r="G51" s="88" t="s">
        <v>542</v>
      </c>
      <c r="H51" s="88" t="s">
        <v>543</v>
      </c>
      <c r="I51" s="88" t="s">
        <v>544</v>
      </c>
      <c r="J51" s="88" t="s">
        <v>545</v>
      </c>
      <c r="K51" s="88" t="s">
        <v>546</v>
      </c>
      <c r="L51" s="88" t="s">
        <v>547</v>
      </c>
      <c r="M51" s="88" t="s">
        <v>548</v>
      </c>
    </row>
    <row r="52" spans="2:13" x14ac:dyDescent="0.25">
      <c r="D52" s="88" t="s">
        <v>38</v>
      </c>
      <c r="F52" s="88" t="s">
        <v>110</v>
      </c>
      <c r="G52" s="88" t="s">
        <v>374</v>
      </c>
      <c r="H52" s="88" t="s">
        <v>375</v>
      </c>
      <c r="I52" s="88" t="s">
        <v>376</v>
      </c>
      <c r="J52" s="88" t="s">
        <v>377</v>
      </c>
      <c r="K52" s="88" t="s">
        <v>378</v>
      </c>
      <c r="L52" s="88" t="s">
        <v>379</v>
      </c>
      <c r="M52" s="88" t="s">
        <v>380</v>
      </c>
    </row>
    <row r="54" spans="2:13" x14ac:dyDescent="0.25">
      <c r="D54" s="88" t="s">
        <v>43</v>
      </c>
    </row>
    <row r="55" spans="2:13" x14ac:dyDescent="0.25">
      <c r="B55" s="88" t="s">
        <v>151</v>
      </c>
      <c r="D55" s="88" t="s">
        <v>226</v>
      </c>
      <c r="F55" s="88" t="s">
        <v>152</v>
      </c>
      <c r="G55" s="88" t="s">
        <v>549</v>
      </c>
      <c r="H55" s="88" t="s">
        <v>550</v>
      </c>
      <c r="I55" s="88" t="s">
        <v>551</v>
      </c>
      <c r="J55" s="88" t="s">
        <v>552</v>
      </c>
      <c r="K55" s="88" t="s">
        <v>553</v>
      </c>
      <c r="L55" s="88" t="s">
        <v>554</v>
      </c>
      <c r="M55" s="88" t="s">
        <v>555</v>
      </c>
    </row>
    <row r="56" spans="2:13" x14ac:dyDescent="0.25">
      <c r="B56" s="88" t="s">
        <v>153</v>
      </c>
      <c r="D56" s="88" t="s">
        <v>227</v>
      </c>
      <c r="F56" s="88" t="s">
        <v>154</v>
      </c>
      <c r="G56" s="88" t="s">
        <v>556</v>
      </c>
      <c r="H56" s="88" t="s">
        <v>557</v>
      </c>
      <c r="I56" s="88" t="s">
        <v>558</v>
      </c>
      <c r="J56" s="88" t="s">
        <v>559</v>
      </c>
      <c r="K56" s="88" t="s">
        <v>560</v>
      </c>
      <c r="L56" s="88" t="s">
        <v>561</v>
      </c>
      <c r="M56" s="88" t="s">
        <v>562</v>
      </c>
    </row>
    <row r="57" spans="2:13" x14ac:dyDescent="0.25">
      <c r="B57" s="88" t="s">
        <v>155</v>
      </c>
      <c r="D57" s="88" t="s">
        <v>228</v>
      </c>
      <c r="F57" s="88" t="s">
        <v>156</v>
      </c>
      <c r="G57" s="88" t="s">
        <v>563</v>
      </c>
      <c r="H57" s="88" t="s">
        <v>564</v>
      </c>
      <c r="I57" s="88" t="s">
        <v>565</v>
      </c>
      <c r="J57" s="88" t="s">
        <v>566</v>
      </c>
      <c r="K57" s="88" t="s">
        <v>567</v>
      </c>
      <c r="L57" s="88" t="s">
        <v>568</v>
      </c>
      <c r="M57" s="88" t="s">
        <v>569</v>
      </c>
    </row>
    <row r="58" spans="2:13" x14ac:dyDescent="0.25">
      <c r="D58" s="88" t="s">
        <v>38</v>
      </c>
      <c r="F58" s="88" t="s">
        <v>157</v>
      </c>
      <c r="G58" s="88" t="s">
        <v>570</v>
      </c>
      <c r="H58" s="88" t="s">
        <v>571</v>
      </c>
      <c r="I58" s="88" t="s">
        <v>572</v>
      </c>
      <c r="J58" s="88" t="s">
        <v>573</v>
      </c>
      <c r="K58" s="88" t="s">
        <v>574</v>
      </c>
      <c r="L58" s="88" t="s">
        <v>575</v>
      </c>
      <c r="M58" s="88" t="s">
        <v>576</v>
      </c>
    </row>
    <row r="60" spans="2:13" x14ac:dyDescent="0.25">
      <c r="D60" s="88" t="s">
        <v>44</v>
      </c>
      <c r="F60" s="88" t="s">
        <v>158</v>
      </c>
      <c r="G60" s="88" t="s">
        <v>577</v>
      </c>
      <c r="H60" s="88" t="s">
        <v>578</v>
      </c>
      <c r="I60" s="88" t="s">
        <v>579</v>
      </c>
      <c r="J60" s="88" t="s">
        <v>580</v>
      </c>
      <c r="K60" s="88" t="s">
        <v>581</v>
      </c>
      <c r="L60" s="88" t="s">
        <v>582</v>
      </c>
      <c r="M60" s="88" t="s">
        <v>583</v>
      </c>
    </row>
    <row r="61" spans="2:13" x14ac:dyDescent="0.25">
      <c r="D61" s="88" t="s">
        <v>54</v>
      </c>
      <c r="F61" s="88" t="s">
        <v>159</v>
      </c>
      <c r="G61" s="88" t="s">
        <v>584</v>
      </c>
      <c r="H61" s="88" t="s">
        <v>585</v>
      </c>
      <c r="I61" s="88" t="s">
        <v>586</v>
      </c>
      <c r="J61" s="88" t="s">
        <v>587</v>
      </c>
      <c r="K61" s="88" t="s">
        <v>588</v>
      </c>
      <c r="L61" s="88" t="s">
        <v>589</v>
      </c>
      <c r="M61" s="88" t="s">
        <v>590</v>
      </c>
    </row>
    <row r="63" spans="2:13" x14ac:dyDescent="0.25">
      <c r="D63" s="88" t="s">
        <v>53</v>
      </c>
      <c r="F63" s="88" t="s">
        <v>160</v>
      </c>
      <c r="G63" s="88" t="s">
        <v>591</v>
      </c>
      <c r="H63" s="88" t="s">
        <v>592</v>
      </c>
      <c r="I63" s="88" t="s">
        <v>593</v>
      </c>
      <c r="J63" s="88" t="s">
        <v>594</v>
      </c>
      <c r="K63" s="88" t="s">
        <v>595</v>
      </c>
      <c r="L63" s="88" t="s">
        <v>596</v>
      </c>
      <c r="M63" s="88" t="s">
        <v>597</v>
      </c>
    </row>
    <row r="65" spans="2:13" x14ac:dyDescent="0.25">
      <c r="D65" s="88" t="s">
        <v>45</v>
      </c>
    </row>
    <row r="66" spans="2:13" x14ac:dyDescent="0.25">
      <c r="B66" s="88" t="s">
        <v>161</v>
      </c>
      <c r="D66" s="88" t="s">
        <v>229</v>
      </c>
      <c r="F66" s="88" t="s">
        <v>162</v>
      </c>
      <c r="G66" s="88" t="s">
        <v>598</v>
      </c>
      <c r="H66" s="88" t="s">
        <v>599</v>
      </c>
      <c r="I66" s="88" t="s">
        <v>600</v>
      </c>
      <c r="J66" s="88" t="s">
        <v>601</v>
      </c>
      <c r="K66" s="88" t="s">
        <v>602</v>
      </c>
      <c r="L66" s="88" t="s">
        <v>603</v>
      </c>
      <c r="M66" s="88" t="s">
        <v>604</v>
      </c>
    </row>
    <row r="67" spans="2:13" x14ac:dyDescent="0.25">
      <c r="B67" s="88" t="s">
        <v>163</v>
      </c>
      <c r="D67" s="88" t="s">
        <v>230</v>
      </c>
      <c r="F67" s="88" t="s">
        <v>164</v>
      </c>
      <c r="G67" s="88" t="s">
        <v>605</v>
      </c>
      <c r="H67" s="88" t="s">
        <v>606</v>
      </c>
      <c r="I67" s="88" t="s">
        <v>607</v>
      </c>
      <c r="J67" s="88" t="s">
        <v>608</v>
      </c>
      <c r="K67" s="88" t="s">
        <v>609</v>
      </c>
      <c r="L67" s="88" t="s">
        <v>610</v>
      </c>
      <c r="M67" s="88" t="s">
        <v>611</v>
      </c>
    </row>
    <row r="68" spans="2:13" x14ac:dyDescent="0.25">
      <c r="B68" s="88" t="s">
        <v>165</v>
      </c>
      <c r="D68" s="88" t="s">
        <v>231</v>
      </c>
      <c r="F68" s="88" t="s">
        <v>166</v>
      </c>
      <c r="G68" s="88" t="s">
        <v>612</v>
      </c>
      <c r="H68" s="88" t="s">
        <v>613</v>
      </c>
      <c r="I68" s="88" t="s">
        <v>614</v>
      </c>
      <c r="J68" s="88" t="s">
        <v>615</v>
      </c>
      <c r="K68" s="88" t="s">
        <v>616</v>
      </c>
      <c r="L68" s="88" t="s">
        <v>617</v>
      </c>
      <c r="M68" s="88" t="s">
        <v>618</v>
      </c>
    </row>
    <row r="69" spans="2:13" x14ac:dyDescent="0.25">
      <c r="D69" s="88" t="s">
        <v>38</v>
      </c>
      <c r="F69" s="88" t="s">
        <v>167</v>
      </c>
      <c r="G69" s="88" t="s">
        <v>619</v>
      </c>
      <c r="H69" s="88" t="s">
        <v>620</v>
      </c>
      <c r="I69" s="88" t="s">
        <v>621</v>
      </c>
      <c r="J69" s="88" t="s">
        <v>622</v>
      </c>
      <c r="K69" s="88" t="s">
        <v>623</v>
      </c>
      <c r="L69" s="88" t="s">
        <v>624</v>
      </c>
      <c r="M69" s="88" t="s">
        <v>625</v>
      </c>
    </row>
    <row r="71" spans="2:13" x14ac:dyDescent="0.25">
      <c r="F71" s="88" t="s">
        <v>168</v>
      </c>
      <c r="G71" s="88" t="s">
        <v>626</v>
      </c>
      <c r="H71" s="88" t="s">
        <v>627</v>
      </c>
      <c r="I71" s="88" t="s">
        <v>628</v>
      </c>
      <c r="J71" s="88" t="s">
        <v>629</v>
      </c>
      <c r="K71" s="88" t="s">
        <v>630</v>
      </c>
      <c r="L71" s="88" t="s">
        <v>631</v>
      </c>
      <c r="M71" s="88" t="s">
        <v>632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EC1FE-814B-4E98-8F1F-41F22D549C0A}">
  <dimension ref="A1:M47"/>
  <sheetViews>
    <sheetView workbookViewId="0"/>
  </sheetViews>
  <sheetFormatPr defaultRowHeight="15" x14ac:dyDescent="0.25"/>
  <sheetData>
    <row r="1" spans="1:13" x14ac:dyDescent="0.25">
      <c r="A1" s="88" t="s">
        <v>996</v>
      </c>
      <c r="B1" s="88" t="s">
        <v>35</v>
      </c>
      <c r="E1" s="88" t="s">
        <v>25</v>
      </c>
      <c r="F1" s="88" t="s">
        <v>247</v>
      </c>
      <c r="G1" s="88" t="s">
        <v>247</v>
      </c>
      <c r="H1" s="88" t="s">
        <v>247</v>
      </c>
      <c r="I1" s="88" t="s">
        <v>247</v>
      </c>
      <c r="J1" s="88" t="s">
        <v>247</v>
      </c>
      <c r="K1" s="88" t="s">
        <v>247</v>
      </c>
      <c r="L1" s="88" t="s">
        <v>247</v>
      </c>
      <c r="M1" s="88" t="s">
        <v>35</v>
      </c>
    </row>
    <row r="2" spans="1:13" x14ac:dyDescent="0.25">
      <c r="A2" s="88" t="s">
        <v>35</v>
      </c>
      <c r="E2" s="88" t="s">
        <v>48</v>
      </c>
      <c r="F2" s="88" t="s">
        <v>48</v>
      </c>
      <c r="G2" s="88" t="s">
        <v>48</v>
      </c>
      <c r="H2" s="88" t="s">
        <v>48</v>
      </c>
      <c r="I2" s="88" t="s">
        <v>48</v>
      </c>
      <c r="J2" s="88" t="s">
        <v>48</v>
      </c>
      <c r="K2" s="88" t="s">
        <v>48</v>
      </c>
      <c r="L2" s="88" t="s">
        <v>48</v>
      </c>
    </row>
    <row r="4" spans="1:13" x14ac:dyDescent="0.25">
      <c r="D4" s="88" t="s">
        <v>51</v>
      </c>
    </row>
    <row r="15" spans="1:13" x14ac:dyDescent="0.25">
      <c r="A15" s="88" t="s">
        <v>35</v>
      </c>
      <c r="B15" s="88" t="s">
        <v>56</v>
      </c>
      <c r="E15" s="88" t="s">
        <v>80</v>
      </c>
      <c r="F15" s="88" t="s">
        <v>1000</v>
      </c>
      <c r="G15" s="88" t="s">
        <v>1001</v>
      </c>
      <c r="H15" s="88" t="s">
        <v>1002</v>
      </c>
      <c r="I15" s="88" t="s">
        <v>1003</v>
      </c>
      <c r="J15" s="88" t="s">
        <v>1004</v>
      </c>
      <c r="K15" s="88" t="s">
        <v>1005</v>
      </c>
      <c r="L15" s="88" t="s">
        <v>1006</v>
      </c>
    </row>
    <row r="16" spans="1:13" x14ac:dyDescent="0.25">
      <c r="A16" s="88" t="s">
        <v>35</v>
      </c>
      <c r="E16" s="88" t="s">
        <v>169</v>
      </c>
      <c r="F16" s="88" t="s">
        <v>633</v>
      </c>
      <c r="G16" s="88" t="s">
        <v>634</v>
      </c>
      <c r="H16" s="88" t="s">
        <v>635</v>
      </c>
      <c r="I16" s="88" t="s">
        <v>636</v>
      </c>
      <c r="J16" s="88" t="s">
        <v>637</v>
      </c>
      <c r="K16" s="88" t="s">
        <v>638</v>
      </c>
      <c r="L16" s="88" t="s">
        <v>639</v>
      </c>
    </row>
    <row r="17" spans="1:12" x14ac:dyDescent="0.25">
      <c r="A17" s="88" t="s">
        <v>35</v>
      </c>
      <c r="E17" s="88" t="s">
        <v>170</v>
      </c>
      <c r="F17" s="88" t="s">
        <v>640</v>
      </c>
      <c r="G17" s="88" t="s">
        <v>641</v>
      </c>
      <c r="H17" s="88" t="s">
        <v>642</v>
      </c>
      <c r="I17" s="88" t="s">
        <v>643</v>
      </c>
      <c r="J17" s="88" t="s">
        <v>644</v>
      </c>
      <c r="K17" s="88" t="s">
        <v>645</v>
      </c>
      <c r="L17" s="88" t="s">
        <v>646</v>
      </c>
    </row>
    <row r="18" spans="1:12" x14ac:dyDescent="0.25">
      <c r="A18" s="88" t="s">
        <v>35</v>
      </c>
      <c r="E18" s="88" t="s">
        <v>171</v>
      </c>
      <c r="F18" s="88" t="s">
        <v>647</v>
      </c>
      <c r="G18" s="88" t="s">
        <v>648</v>
      </c>
      <c r="H18" s="88" t="s">
        <v>649</v>
      </c>
      <c r="I18" s="88" t="s">
        <v>650</v>
      </c>
      <c r="J18" s="88" t="s">
        <v>651</v>
      </c>
      <c r="K18" s="88" t="s">
        <v>652</v>
      </c>
      <c r="L18" s="88" t="s">
        <v>653</v>
      </c>
    </row>
    <row r="19" spans="1:12" x14ac:dyDescent="0.25">
      <c r="A19" s="88" t="s">
        <v>35</v>
      </c>
      <c r="E19" s="88" t="s">
        <v>172</v>
      </c>
      <c r="F19" s="88" t="s">
        <v>654</v>
      </c>
      <c r="G19" s="88" t="s">
        <v>655</v>
      </c>
      <c r="H19" s="88" t="s">
        <v>656</v>
      </c>
      <c r="I19" s="88" t="s">
        <v>657</v>
      </c>
      <c r="J19" s="88" t="s">
        <v>658</v>
      </c>
      <c r="K19" s="88" t="s">
        <v>659</v>
      </c>
      <c r="L19" s="88" t="s">
        <v>660</v>
      </c>
    </row>
    <row r="20" spans="1:12" x14ac:dyDescent="0.25">
      <c r="E20" s="88" t="s">
        <v>173</v>
      </c>
      <c r="F20" s="88" t="s">
        <v>661</v>
      </c>
      <c r="G20" s="88" t="s">
        <v>662</v>
      </c>
      <c r="H20" s="88" t="s">
        <v>663</v>
      </c>
      <c r="I20" s="88" t="s">
        <v>664</v>
      </c>
      <c r="J20" s="88" t="s">
        <v>665</v>
      </c>
      <c r="K20" s="88" t="s">
        <v>666</v>
      </c>
      <c r="L20" s="88" t="s">
        <v>667</v>
      </c>
    </row>
    <row r="21" spans="1:12" x14ac:dyDescent="0.25">
      <c r="B21" s="88" t="s">
        <v>174</v>
      </c>
      <c r="D21" s="88" t="s">
        <v>232</v>
      </c>
      <c r="E21" s="88" t="s">
        <v>175</v>
      </c>
      <c r="F21" s="88" t="s">
        <v>668</v>
      </c>
      <c r="G21" s="88" t="s">
        <v>669</v>
      </c>
      <c r="H21" s="88" t="s">
        <v>670</v>
      </c>
      <c r="I21" s="88" t="s">
        <v>671</v>
      </c>
      <c r="J21" s="88" t="s">
        <v>672</v>
      </c>
      <c r="K21" s="88" t="s">
        <v>673</v>
      </c>
      <c r="L21" s="88" t="s">
        <v>674</v>
      </c>
    </row>
    <row r="22" spans="1:12" x14ac:dyDescent="0.25">
      <c r="D22" s="88" t="s">
        <v>66</v>
      </c>
    </row>
    <row r="23" spans="1:12" x14ac:dyDescent="0.25">
      <c r="B23" s="88" t="s">
        <v>0</v>
      </c>
      <c r="D23" s="88" t="s">
        <v>233</v>
      </c>
      <c r="E23" s="88" t="s">
        <v>176</v>
      </c>
      <c r="F23" s="88" t="s">
        <v>675</v>
      </c>
      <c r="G23" s="88" t="s">
        <v>676</v>
      </c>
      <c r="H23" s="88" t="s">
        <v>677</v>
      </c>
      <c r="I23" s="88" t="s">
        <v>678</v>
      </c>
      <c r="J23" s="88" t="s">
        <v>679</v>
      </c>
      <c r="K23" s="88" t="s">
        <v>680</v>
      </c>
      <c r="L23" s="88" t="s">
        <v>681</v>
      </c>
    </row>
    <row r="24" spans="1:12" x14ac:dyDescent="0.25">
      <c r="B24" s="88" t="s">
        <v>118</v>
      </c>
      <c r="D24" s="88" t="s">
        <v>234</v>
      </c>
      <c r="E24" s="88" t="s">
        <v>177</v>
      </c>
      <c r="F24" s="88" t="s">
        <v>682</v>
      </c>
      <c r="G24" s="88" t="s">
        <v>683</v>
      </c>
      <c r="H24" s="88" t="s">
        <v>684</v>
      </c>
      <c r="I24" s="88" t="s">
        <v>685</v>
      </c>
      <c r="J24" s="88" t="s">
        <v>686</v>
      </c>
      <c r="K24" s="88" t="s">
        <v>687</v>
      </c>
      <c r="L24" s="88" t="s">
        <v>688</v>
      </c>
    </row>
    <row r="25" spans="1:12" x14ac:dyDescent="0.25">
      <c r="B25" s="88" t="s">
        <v>120</v>
      </c>
      <c r="D25" s="88" t="s">
        <v>235</v>
      </c>
      <c r="E25" s="88" t="s">
        <v>178</v>
      </c>
      <c r="F25" s="88" t="s">
        <v>689</v>
      </c>
      <c r="G25" s="88" t="s">
        <v>690</v>
      </c>
      <c r="H25" s="88" t="s">
        <v>691</v>
      </c>
      <c r="I25" s="88" t="s">
        <v>692</v>
      </c>
      <c r="J25" s="88" t="s">
        <v>693</v>
      </c>
      <c r="K25" s="88" t="s">
        <v>694</v>
      </c>
      <c r="L25" s="88" t="s">
        <v>695</v>
      </c>
    </row>
    <row r="26" spans="1:12" x14ac:dyDescent="0.25">
      <c r="B26" s="88" t="s">
        <v>126</v>
      </c>
      <c r="D26" s="88" t="s">
        <v>236</v>
      </c>
      <c r="E26" s="88" t="s">
        <v>179</v>
      </c>
      <c r="F26" s="88" t="s">
        <v>696</v>
      </c>
      <c r="G26" s="88" t="s">
        <v>697</v>
      </c>
      <c r="H26" s="88" t="s">
        <v>698</v>
      </c>
      <c r="I26" s="88" t="s">
        <v>699</v>
      </c>
      <c r="J26" s="88" t="s">
        <v>700</v>
      </c>
      <c r="K26" s="88" t="s">
        <v>701</v>
      </c>
      <c r="L26" s="88" t="s">
        <v>702</v>
      </c>
    </row>
    <row r="27" spans="1:12" x14ac:dyDescent="0.25">
      <c r="B27" s="88" t="s">
        <v>124</v>
      </c>
      <c r="D27" s="88" t="s">
        <v>237</v>
      </c>
      <c r="E27" s="88" t="s">
        <v>180</v>
      </c>
      <c r="F27" s="88" t="s">
        <v>703</v>
      </c>
      <c r="G27" s="88" t="s">
        <v>704</v>
      </c>
      <c r="H27" s="88" t="s">
        <v>705</v>
      </c>
      <c r="I27" s="88" t="s">
        <v>706</v>
      </c>
      <c r="J27" s="88" t="s">
        <v>707</v>
      </c>
      <c r="K27" s="88" t="s">
        <v>708</v>
      </c>
      <c r="L27" s="88" t="s">
        <v>709</v>
      </c>
    </row>
    <row r="28" spans="1:12" x14ac:dyDescent="0.25">
      <c r="B28" s="88" t="s">
        <v>141</v>
      </c>
      <c r="D28" s="88" t="s">
        <v>238</v>
      </c>
      <c r="E28" s="88" t="s">
        <v>181</v>
      </c>
      <c r="F28" s="88" t="s">
        <v>710</v>
      </c>
      <c r="G28" s="88" t="s">
        <v>711</v>
      </c>
      <c r="H28" s="88" t="s">
        <v>712</v>
      </c>
      <c r="I28" s="88" t="s">
        <v>713</v>
      </c>
      <c r="J28" s="88" t="s">
        <v>714</v>
      </c>
      <c r="K28" s="88" t="s">
        <v>715</v>
      </c>
      <c r="L28" s="88" t="s">
        <v>716</v>
      </c>
    </row>
    <row r="29" spans="1:12" x14ac:dyDescent="0.25">
      <c r="B29" s="88" t="s">
        <v>137</v>
      </c>
      <c r="D29" s="88" t="s">
        <v>239</v>
      </c>
      <c r="E29" s="88" t="s">
        <v>182</v>
      </c>
      <c r="F29" s="88" t="s">
        <v>717</v>
      </c>
      <c r="G29" s="88" t="s">
        <v>718</v>
      </c>
      <c r="H29" s="88" t="s">
        <v>719</v>
      </c>
      <c r="I29" s="88" t="s">
        <v>720</v>
      </c>
      <c r="J29" s="88" t="s">
        <v>721</v>
      </c>
      <c r="K29" s="88" t="s">
        <v>722</v>
      </c>
      <c r="L29" s="88" t="s">
        <v>723</v>
      </c>
    </row>
    <row r="30" spans="1:12" x14ac:dyDescent="0.25">
      <c r="B30" s="88" t="s">
        <v>147</v>
      </c>
      <c r="D30" s="88" t="s">
        <v>240</v>
      </c>
      <c r="E30" s="88" t="s">
        <v>183</v>
      </c>
      <c r="F30" s="88" t="s">
        <v>724</v>
      </c>
      <c r="G30" s="88" t="s">
        <v>725</v>
      </c>
      <c r="H30" s="88" t="s">
        <v>726</v>
      </c>
      <c r="I30" s="88" t="s">
        <v>727</v>
      </c>
      <c r="J30" s="88" t="s">
        <v>728</v>
      </c>
      <c r="K30" s="88" t="s">
        <v>729</v>
      </c>
      <c r="L30" s="88" t="s">
        <v>730</v>
      </c>
    </row>
    <row r="31" spans="1:12" x14ac:dyDescent="0.25">
      <c r="B31" s="88" t="s">
        <v>149</v>
      </c>
      <c r="D31" s="88" t="s">
        <v>241</v>
      </c>
      <c r="E31" s="88" t="s">
        <v>184</v>
      </c>
      <c r="F31" s="88" t="s">
        <v>731</v>
      </c>
      <c r="G31" s="88" t="s">
        <v>732</v>
      </c>
      <c r="H31" s="88" t="s">
        <v>733</v>
      </c>
      <c r="I31" s="88" t="s">
        <v>734</v>
      </c>
      <c r="J31" s="88" t="s">
        <v>735</v>
      </c>
      <c r="K31" s="88" t="s">
        <v>736</v>
      </c>
      <c r="L31" s="88" t="s">
        <v>737</v>
      </c>
    </row>
    <row r="32" spans="1:12" x14ac:dyDescent="0.25">
      <c r="D32" s="88" t="s">
        <v>1</v>
      </c>
      <c r="E32" s="88" t="s">
        <v>185</v>
      </c>
      <c r="F32" s="88" t="s">
        <v>738</v>
      </c>
      <c r="G32" s="88" t="s">
        <v>739</v>
      </c>
      <c r="H32" s="88" t="s">
        <v>740</v>
      </c>
      <c r="I32" s="88" t="s">
        <v>741</v>
      </c>
      <c r="J32" s="88" t="s">
        <v>742</v>
      </c>
      <c r="K32" s="88" t="s">
        <v>743</v>
      </c>
      <c r="L32" s="88" t="s">
        <v>744</v>
      </c>
    </row>
    <row r="33" spans="1:12" x14ac:dyDescent="0.25">
      <c r="B33" s="88" t="s">
        <v>2</v>
      </c>
      <c r="D33" s="88" t="s">
        <v>242</v>
      </c>
      <c r="E33" s="88" t="s">
        <v>186</v>
      </c>
      <c r="F33" s="88" t="s">
        <v>745</v>
      </c>
      <c r="G33" s="88" t="s">
        <v>746</v>
      </c>
      <c r="H33" s="88" t="s">
        <v>747</v>
      </c>
      <c r="I33" s="88" t="s">
        <v>748</v>
      </c>
      <c r="J33" s="88" t="s">
        <v>749</v>
      </c>
      <c r="K33" s="88" t="s">
        <v>750</v>
      </c>
      <c r="L33" s="88" t="s">
        <v>751</v>
      </c>
    </row>
    <row r="34" spans="1:12" x14ac:dyDescent="0.25">
      <c r="B34" s="88" t="s">
        <v>3</v>
      </c>
      <c r="D34" s="88" t="s">
        <v>243</v>
      </c>
      <c r="E34" s="88" t="s">
        <v>187</v>
      </c>
      <c r="F34" s="88" t="s">
        <v>752</v>
      </c>
      <c r="G34" s="88" t="s">
        <v>753</v>
      </c>
      <c r="H34" s="88" t="s">
        <v>754</v>
      </c>
      <c r="I34" s="88" t="s">
        <v>755</v>
      </c>
      <c r="J34" s="88" t="s">
        <v>756</v>
      </c>
      <c r="K34" s="88" t="s">
        <v>757</v>
      </c>
      <c r="L34" s="88" t="s">
        <v>758</v>
      </c>
    </row>
    <row r="35" spans="1:12" x14ac:dyDescent="0.25">
      <c r="D35" s="88" t="s">
        <v>4</v>
      </c>
      <c r="E35" s="88" t="s">
        <v>188</v>
      </c>
      <c r="F35" s="88" t="s">
        <v>759</v>
      </c>
      <c r="G35" s="88" t="s">
        <v>760</v>
      </c>
      <c r="H35" s="88" t="s">
        <v>761</v>
      </c>
      <c r="I35" s="88" t="s">
        <v>762</v>
      </c>
      <c r="J35" s="88" t="s">
        <v>763</v>
      </c>
      <c r="K35" s="88" t="s">
        <v>764</v>
      </c>
      <c r="L35" s="88" t="s">
        <v>765</v>
      </c>
    </row>
    <row r="36" spans="1:12" x14ac:dyDescent="0.25">
      <c r="B36" s="88" t="s">
        <v>5</v>
      </c>
      <c r="D36" s="88" t="s">
        <v>244</v>
      </c>
      <c r="E36" s="88" t="s">
        <v>189</v>
      </c>
      <c r="F36" s="88" t="s">
        <v>766</v>
      </c>
      <c r="G36" s="88" t="s">
        <v>767</v>
      </c>
      <c r="H36" s="88" t="s">
        <v>768</v>
      </c>
      <c r="I36" s="88" t="s">
        <v>769</v>
      </c>
      <c r="J36" s="88" t="s">
        <v>770</v>
      </c>
      <c r="K36" s="88" t="s">
        <v>771</v>
      </c>
      <c r="L36" s="88" t="s">
        <v>772</v>
      </c>
    </row>
    <row r="37" spans="1:12" x14ac:dyDescent="0.25">
      <c r="B37" s="88" t="s">
        <v>6</v>
      </c>
      <c r="D37" s="88" t="s">
        <v>245</v>
      </c>
      <c r="E37" s="88" t="s">
        <v>190</v>
      </c>
      <c r="F37" s="88" t="s">
        <v>773</v>
      </c>
      <c r="G37" s="88" t="s">
        <v>774</v>
      </c>
      <c r="H37" s="88" t="s">
        <v>775</v>
      </c>
      <c r="I37" s="88" t="s">
        <v>776</v>
      </c>
      <c r="J37" s="88" t="s">
        <v>777</v>
      </c>
      <c r="K37" s="88" t="s">
        <v>778</v>
      </c>
      <c r="L37" s="88" t="s">
        <v>779</v>
      </c>
    </row>
    <row r="38" spans="1:12" x14ac:dyDescent="0.25">
      <c r="B38" s="88" t="s">
        <v>163</v>
      </c>
      <c r="D38" s="88" t="s">
        <v>246</v>
      </c>
      <c r="E38" s="88" t="s">
        <v>191</v>
      </c>
      <c r="F38" s="88" t="s">
        <v>780</v>
      </c>
      <c r="G38" s="88" t="s">
        <v>781</v>
      </c>
      <c r="H38" s="88" t="s">
        <v>782</v>
      </c>
      <c r="I38" s="88" t="s">
        <v>783</v>
      </c>
      <c r="J38" s="88" t="s">
        <v>784</v>
      </c>
      <c r="K38" s="88" t="s">
        <v>785</v>
      </c>
      <c r="L38" s="88" t="s">
        <v>786</v>
      </c>
    </row>
    <row r="39" spans="1:12" x14ac:dyDescent="0.25">
      <c r="D39" s="88" t="s">
        <v>7</v>
      </c>
      <c r="E39" s="88" t="s">
        <v>192</v>
      </c>
      <c r="F39" s="88" t="s">
        <v>787</v>
      </c>
      <c r="G39" s="88" t="s">
        <v>788</v>
      </c>
      <c r="H39" s="88" t="s">
        <v>789</v>
      </c>
      <c r="I39" s="88" t="s">
        <v>790</v>
      </c>
      <c r="J39" s="88" t="s">
        <v>791</v>
      </c>
      <c r="K39" s="88" t="s">
        <v>792</v>
      </c>
      <c r="L39" s="88" t="s">
        <v>793</v>
      </c>
    </row>
    <row r="41" spans="1:12" x14ac:dyDescent="0.25">
      <c r="D41" s="88" t="s">
        <v>8</v>
      </c>
      <c r="E41" s="88" t="s">
        <v>193</v>
      </c>
      <c r="F41" s="88" t="s">
        <v>794</v>
      </c>
      <c r="G41" s="88" t="s">
        <v>795</v>
      </c>
      <c r="H41" s="88" t="s">
        <v>796</v>
      </c>
      <c r="I41" s="88" t="s">
        <v>797</v>
      </c>
      <c r="J41" s="88" t="s">
        <v>798</v>
      </c>
      <c r="K41" s="88" t="s">
        <v>799</v>
      </c>
      <c r="L41" s="88" t="s">
        <v>800</v>
      </c>
    </row>
    <row r="42" spans="1:12" x14ac:dyDescent="0.25">
      <c r="B42" s="88" t="s">
        <v>9</v>
      </c>
      <c r="D42" s="88" t="s">
        <v>10</v>
      </c>
      <c r="E42" s="88" t="s">
        <v>194</v>
      </c>
      <c r="F42" s="88" t="s">
        <v>801</v>
      </c>
      <c r="G42" s="88" t="s">
        <v>802</v>
      </c>
      <c r="H42" s="88" t="s">
        <v>803</v>
      </c>
      <c r="I42" s="88" t="s">
        <v>804</v>
      </c>
      <c r="J42" s="88" t="s">
        <v>805</v>
      </c>
      <c r="K42" s="88" t="s">
        <v>806</v>
      </c>
      <c r="L42" s="88" t="s">
        <v>807</v>
      </c>
    </row>
    <row r="43" spans="1:12" x14ac:dyDescent="0.25">
      <c r="D43" s="88" t="s">
        <v>11</v>
      </c>
      <c r="E43" s="88" t="s">
        <v>195</v>
      </c>
      <c r="F43" s="88" t="s">
        <v>808</v>
      </c>
      <c r="G43" s="88" t="s">
        <v>809</v>
      </c>
      <c r="H43" s="88" t="s">
        <v>810</v>
      </c>
      <c r="I43" s="88" t="s">
        <v>811</v>
      </c>
      <c r="J43" s="88" t="s">
        <v>812</v>
      </c>
      <c r="K43" s="88" t="s">
        <v>813</v>
      </c>
      <c r="L43" s="88" t="s">
        <v>814</v>
      </c>
    </row>
    <row r="47" spans="1:12" x14ac:dyDescent="0.25">
      <c r="A47" s="88" t="s">
        <v>35</v>
      </c>
      <c r="D47" s="88" t="s">
        <v>26</v>
      </c>
      <c r="E47" s="88" t="s">
        <v>196</v>
      </c>
      <c r="F47" s="88" t="s">
        <v>815</v>
      </c>
      <c r="G47" s="88" t="s">
        <v>816</v>
      </c>
      <c r="H47" s="88" t="s">
        <v>817</v>
      </c>
      <c r="I47" s="88" t="s">
        <v>818</v>
      </c>
      <c r="J47" s="88" t="s">
        <v>819</v>
      </c>
      <c r="K47" s="88" t="s">
        <v>820</v>
      </c>
      <c r="L47" s="88" t="s">
        <v>821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76"/>
  <sheetViews>
    <sheetView showGridLines="0" tabSelected="1" topLeftCell="D28" zoomScale="115" zoomScaleNormal="115" workbookViewId="0">
      <selection activeCell="F25" sqref="F25:L32"/>
    </sheetView>
  </sheetViews>
  <sheetFormatPr defaultRowHeight="15" x14ac:dyDescent="0.25"/>
  <cols>
    <col min="1" max="1" width="17.625" hidden="1" customWidth="1"/>
    <col min="2" max="2" width="9" hidden="1" customWidth="1"/>
    <col min="3" max="3" width="17.75" hidden="1" customWidth="1"/>
    <col min="4" max="4" width="10.25" customWidth="1"/>
    <col min="5" max="5" width="27.5" customWidth="1"/>
    <col min="6" max="13" width="13.125" bestFit="1" customWidth="1"/>
    <col min="14" max="14" width="1.375" hidden="1" customWidth="1"/>
  </cols>
  <sheetData>
    <row r="1" spans="1:20" hidden="1" x14ac:dyDescent="0.25">
      <c r="A1" t="s">
        <v>879</v>
      </c>
      <c r="B1" t="s">
        <v>47</v>
      </c>
      <c r="C1" s="27" t="s">
        <v>35</v>
      </c>
      <c r="F1" t="s">
        <v>25</v>
      </c>
      <c r="G1" t="s">
        <v>247</v>
      </c>
      <c r="H1" t="s">
        <v>247</v>
      </c>
      <c r="I1" t="s">
        <v>247</v>
      </c>
      <c r="J1" t="s">
        <v>247</v>
      </c>
      <c r="K1" t="s">
        <v>247</v>
      </c>
      <c r="L1" t="s">
        <v>247</v>
      </c>
      <c r="M1" t="s">
        <v>247</v>
      </c>
      <c r="N1" t="s">
        <v>35</v>
      </c>
    </row>
    <row r="2" spans="1:20" hidden="1" x14ac:dyDescent="0.25">
      <c r="A2" t="s">
        <v>35</v>
      </c>
      <c r="C2" s="27"/>
      <c r="F2" t="s">
        <v>48</v>
      </c>
      <c r="G2" t="s">
        <v>48</v>
      </c>
      <c r="H2" t="s">
        <v>48</v>
      </c>
      <c r="I2" t="s">
        <v>48</v>
      </c>
      <c r="J2" t="s">
        <v>48</v>
      </c>
      <c r="K2" t="s">
        <v>48</v>
      </c>
      <c r="L2" t="s">
        <v>48</v>
      </c>
      <c r="M2" t="s">
        <v>48</v>
      </c>
    </row>
    <row r="3" spans="1:20" x14ac:dyDescent="0.25">
      <c r="C3" s="27"/>
    </row>
    <row r="4" spans="1:20" ht="23.25" x14ac:dyDescent="0.35">
      <c r="C4" s="27"/>
      <c r="E4" s="13" t="s">
        <v>50</v>
      </c>
    </row>
    <row r="5" spans="1:20" x14ac:dyDescent="0.25">
      <c r="C5" s="27"/>
    </row>
    <row r="6" spans="1:20" x14ac:dyDescent="0.25">
      <c r="C6" s="27"/>
    </row>
    <row r="7" spans="1:20" x14ac:dyDescent="0.25">
      <c r="C7" s="27"/>
    </row>
    <row r="8" spans="1:20" x14ac:dyDescent="0.25">
      <c r="C8" s="27"/>
    </row>
    <row r="9" spans="1:20" x14ac:dyDescent="0.25">
      <c r="C9" s="27"/>
    </row>
    <row r="10" spans="1:20" x14ac:dyDescent="0.25">
      <c r="C10" s="27"/>
    </row>
    <row r="11" spans="1:20" x14ac:dyDescent="0.25">
      <c r="C11" s="27"/>
      <c r="T11" t="s">
        <v>69</v>
      </c>
    </row>
    <row r="12" spans="1:20" x14ac:dyDescent="0.25">
      <c r="C12" s="27"/>
    </row>
    <row r="13" spans="1:20" x14ac:dyDescent="0.25">
      <c r="C13" s="27"/>
    </row>
    <row r="14" spans="1:20" x14ac:dyDescent="0.25">
      <c r="C14" s="27"/>
    </row>
    <row r="15" spans="1:20" x14ac:dyDescent="0.25">
      <c r="C15" s="27"/>
    </row>
    <row r="16" spans="1:20" x14ac:dyDescent="0.25">
      <c r="C16" s="27"/>
    </row>
    <row r="17" spans="1:13" ht="15" hidden="1" customHeight="1" x14ac:dyDescent="0.25">
      <c r="A17" t="s">
        <v>35</v>
      </c>
      <c r="C17" s="90" t="s">
        <v>55</v>
      </c>
    </row>
    <row r="18" spans="1:13" ht="17.25" hidden="1" customHeight="1" x14ac:dyDescent="0.25">
      <c r="A18" t="s">
        <v>35</v>
      </c>
      <c r="C18" s="90"/>
      <c r="F18" s="8">
        <v>42736</v>
      </c>
      <c r="G18" s="8">
        <v>42826</v>
      </c>
      <c r="H18" s="8">
        <v>42917</v>
      </c>
      <c r="I18" s="8">
        <v>43009</v>
      </c>
      <c r="J18" s="8">
        <v>43101</v>
      </c>
      <c r="K18" s="8">
        <v>43191</v>
      </c>
      <c r="L18" s="8">
        <v>43282</v>
      </c>
      <c r="M18" s="8">
        <v>43374</v>
      </c>
    </row>
    <row r="19" spans="1:13" hidden="1" x14ac:dyDescent="0.25">
      <c r="A19" t="s">
        <v>35</v>
      </c>
      <c r="C19" s="90"/>
      <c r="F19" s="8">
        <v>42825</v>
      </c>
      <c r="G19" s="8">
        <v>42916</v>
      </c>
      <c r="H19" s="8">
        <v>43008</v>
      </c>
      <c r="I19" s="8">
        <v>43100</v>
      </c>
      <c r="J19" s="8">
        <v>43190</v>
      </c>
      <c r="K19" s="8">
        <v>43281</v>
      </c>
      <c r="L19" s="8">
        <v>43373</v>
      </c>
      <c r="M19" s="8">
        <v>43465</v>
      </c>
    </row>
    <row r="20" spans="1:13" hidden="1" x14ac:dyDescent="0.25">
      <c r="A20" t="s">
        <v>35</v>
      </c>
      <c r="C20" s="90"/>
      <c r="F20" s="11" t="str">
        <f t="shared" ref="F20:M20" si="0">TEXT(F19,"mmm yy")</f>
        <v>Mar 17</v>
      </c>
      <c r="G20" s="11" t="str">
        <f t="shared" si="0"/>
        <v>Jun 17</v>
      </c>
      <c r="H20" s="11" t="str">
        <f t="shared" si="0"/>
        <v>Sep 17</v>
      </c>
      <c r="I20" s="11" t="str">
        <f t="shared" si="0"/>
        <v>Dec 17</v>
      </c>
      <c r="J20" s="11" t="str">
        <f t="shared" si="0"/>
        <v>Mar 18</v>
      </c>
      <c r="K20" s="11" t="str">
        <f t="shared" si="0"/>
        <v>Jun 18</v>
      </c>
      <c r="L20" s="11" t="str">
        <f t="shared" si="0"/>
        <v>Sep 18</v>
      </c>
      <c r="M20" s="11" t="str">
        <f t="shared" si="0"/>
        <v>Dec 18</v>
      </c>
    </row>
    <row r="21" spans="1:13" hidden="1" x14ac:dyDescent="0.25">
      <c r="A21" t="s">
        <v>35</v>
      </c>
      <c r="C21" s="90"/>
      <c r="F21" s="11">
        <f t="shared" ref="F21:M21" si="1">YEAR(F19)</f>
        <v>2017</v>
      </c>
      <c r="G21" s="11">
        <f t="shared" si="1"/>
        <v>2017</v>
      </c>
      <c r="H21" s="11">
        <f t="shared" si="1"/>
        <v>2017</v>
      </c>
      <c r="I21" s="11">
        <f t="shared" si="1"/>
        <v>2017</v>
      </c>
      <c r="J21" s="11">
        <f t="shared" si="1"/>
        <v>2018</v>
      </c>
      <c r="K21" s="11">
        <f t="shared" si="1"/>
        <v>2018</v>
      </c>
      <c r="L21" s="11">
        <f t="shared" si="1"/>
        <v>2018</v>
      </c>
      <c r="M21" s="11">
        <f t="shared" si="1"/>
        <v>2018</v>
      </c>
    </row>
    <row r="22" spans="1:13" hidden="1" x14ac:dyDescent="0.25">
      <c r="A22" t="s">
        <v>35</v>
      </c>
      <c r="C22" s="26"/>
      <c r="F22" s="11" t="str">
        <f t="shared" ref="F22:M22" si="2">"Q"&amp;ROUNDUP(MONTH(F19)/3,0)&amp; "  "&amp;YEAR(F19)</f>
        <v>Q1  2017</v>
      </c>
      <c r="G22" s="11" t="str">
        <f t="shared" si="2"/>
        <v>Q2  2017</v>
      </c>
      <c r="H22" s="11" t="str">
        <f t="shared" si="2"/>
        <v>Q3  2017</v>
      </c>
      <c r="I22" s="11" t="str">
        <f t="shared" si="2"/>
        <v>Q4  2017</v>
      </c>
      <c r="J22" s="11" t="str">
        <f t="shared" si="2"/>
        <v>Q1  2018</v>
      </c>
      <c r="K22" s="11" t="str">
        <f t="shared" si="2"/>
        <v>Q2  2018</v>
      </c>
      <c r="L22" s="11" t="str">
        <f t="shared" si="2"/>
        <v>Q3  2018</v>
      </c>
      <c r="M22" s="11" t="str">
        <f t="shared" si="2"/>
        <v>Q4  2018</v>
      </c>
    </row>
    <row r="23" spans="1:13" x14ac:dyDescent="0.25">
      <c r="C23" s="27"/>
      <c r="F23" s="10" t="str">
        <f t="shared" ref="F23:M23" si="3">IF(PeriodType="Month",F20,IF(PeriodType="Year",F21,IF(PeriodType="Quarter",F22,"???")))</f>
        <v>Q1  2017</v>
      </c>
      <c r="G23" s="10" t="str">
        <f t="shared" si="3"/>
        <v>Q2  2017</v>
      </c>
      <c r="H23" s="10" t="str">
        <f t="shared" si="3"/>
        <v>Q3  2017</v>
      </c>
      <c r="I23" s="10" t="str">
        <f t="shared" si="3"/>
        <v>Q4  2017</v>
      </c>
      <c r="J23" s="10" t="str">
        <f t="shared" si="3"/>
        <v>Q1  2018</v>
      </c>
      <c r="K23" s="10" t="str">
        <f t="shared" si="3"/>
        <v>Q2  2018</v>
      </c>
      <c r="L23" s="10" t="str">
        <f t="shared" si="3"/>
        <v>Q3  2018</v>
      </c>
      <c r="M23" s="10" t="str">
        <f t="shared" si="3"/>
        <v>Q4  2018</v>
      </c>
    </row>
    <row r="24" spans="1:13" x14ac:dyDescent="0.25">
      <c r="C24" s="6"/>
      <c r="E24" s="71" t="s">
        <v>57</v>
      </c>
      <c r="F24" s="9"/>
      <c r="G24" s="9"/>
      <c r="H24" s="9"/>
      <c r="I24" s="9"/>
      <c r="J24" s="9"/>
      <c r="K24" s="9"/>
      <c r="L24" s="9"/>
      <c r="M24" s="9"/>
    </row>
    <row r="25" spans="1:13" x14ac:dyDescent="0.25">
      <c r="C25" s="7">
        <v>44100</v>
      </c>
      <c r="D25" s="62"/>
      <c r="E25" s="62" t="str">
        <f>"Sales, Retail - North America"</f>
        <v>Sales, Retail - North America</v>
      </c>
      <c r="F25" s="73">
        <v>3457522.9899999998</v>
      </c>
      <c r="G25" s="73">
        <v>3746121.28</v>
      </c>
      <c r="H25" s="73">
        <v>3297746.6999999997</v>
      </c>
      <c r="I25" s="73">
        <v>3260619.14</v>
      </c>
      <c r="J25" s="73">
        <v>3026955.7</v>
      </c>
      <c r="K25" s="73">
        <v>3553305.45</v>
      </c>
      <c r="L25" s="73">
        <v>3710022.7500000005</v>
      </c>
      <c r="M25" s="73">
        <v>4346976.3499999996</v>
      </c>
    </row>
    <row r="26" spans="1:13" x14ac:dyDescent="0.25">
      <c r="C26" s="7">
        <v>54400</v>
      </c>
      <c r="D26" s="62"/>
      <c r="E26" s="62" t="str">
        <f>"Discounts Received"</f>
        <v>Discounts Received</v>
      </c>
      <c r="F26" s="73">
        <v>0</v>
      </c>
      <c r="G26" s="73">
        <v>0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</row>
    <row r="27" spans="1:13" x14ac:dyDescent="0.25">
      <c r="C27" s="7">
        <v>54500</v>
      </c>
      <c r="D27" s="62"/>
      <c r="E27" s="62" t="str">
        <f>"Inventory Adjustment"</f>
        <v>Inventory Adjustment</v>
      </c>
      <c r="F27" s="73">
        <v>0</v>
      </c>
      <c r="G27" s="73">
        <v>0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</row>
    <row r="28" spans="1:13" x14ac:dyDescent="0.25">
      <c r="C28" s="7">
        <v>54100</v>
      </c>
      <c r="D28" s="62"/>
      <c r="E28" s="62" t="str">
        <f>"Purchases"</f>
        <v>Purchases</v>
      </c>
      <c r="F28" s="73">
        <v>0</v>
      </c>
      <c r="G28" s="73">
        <v>-3407353.51</v>
      </c>
      <c r="H28" s="73">
        <v>-1543706.81</v>
      </c>
      <c r="I28" s="73">
        <v>-2293508.6999999997</v>
      </c>
      <c r="J28" s="73">
        <v>-2019850.42</v>
      </c>
      <c r="K28" s="73">
        <v>-2423019.65</v>
      </c>
      <c r="L28" s="73">
        <v>-2530120.2400000002</v>
      </c>
      <c r="M28" s="73">
        <v>-2847362.95</v>
      </c>
    </row>
    <row r="29" spans="1:13" x14ac:dyDescent="0.25">
      <c r="C29" s="7">
        <v>44200</v>
      </c>
      <c r="D29" s="62"/>
      <c r="E29" s="62" t="str">
        <f>"Sales, Retail - EU"</f>
        <v>Sales, Retail - EU</v>
      </c>
      <c r="F29" s="73">
        <v>1536936.27</v>
      </c>
      <c r="G29" s="73">
        <v>1779499.1500000001</v>
      </c>
      <c r="H29" s="73">
        <v>1330268.4100000001</v>
      </c>
      <c r="I29" s="73">
        <v>1446414.14</v>
      </c>
      <c r="J29" s="73">
        <v>1326943.75</v>
      </c>
      <c r="K29" s="73">
        <v>1312917.8499999999</v>
      </c>
      <c r="L29" s="73">
        <v>1395430.6800000002</v>
      </c>
      <c r="M29" s="73">
        <v>1728215.22</v>
      </c>
    </row>
    <row r="30" spans="1:13" x14ac:dyDescent="0.25">
      <c r="C30" s="7">
        <v>45100</v>
      </c>
      <c r="D30" s="62"/>
      <c r="E30" s="62" t="str">
        <f>"Discounts, Retail - North Amer"</f>
        <v>Discounts, Retail - North Amer</v>
      </c>
      <c r="F30" s="73">
        <v>-141242.53999999998</v>
      </c>
      <c r="G30" s="73">
        <v>-130451.64</v>
      </c>
      <c r="H30" s="73">
        <v>-109020.12999999999</v>
      </c>
      <c r="I30" s="73">
        <v>-103492.45</v>
      </c>
      <c r="J30" s="73">
        <v>-92627.34</v>
      </c>
      <c r="K30" s="73">
        <v>-113149.17</v>
      </c>
      <c r="L30" s="73">
        <v>-132599.78</v>
      </c>
      <c r="M30" s="73">
        <v>-164638.9</v>
      </c>
    </row>
    <row r="31" spans="1:13" x14ac:dyDescent="0.25">
      <c r="C31" s="7">
        <v>45200</v>
      </c>
      <c r="D31" s="62"/>
      <c r="E31" s="62" t="str">
        <f>"Discounts, Retail - EU"</f>
        <v>Discounts, Retail - EU</v>
      </c>
      <c r="F31" s="73">
        <v>-51854.79</v>
      </c>
      <c r="G31" s="73">
        <v>-48567.92</v>
      </c>
      <c r="H31" s="73">
        <v>-41808.99</v>
      </c>
      <c r="I31" s="73">
        <v>-41554.94</v>
      </c>
      <c r="J31" s="73">
        <v>-35584.400000000001</v>
      </c>
      <c r="K31" s="73">
        <v>-41085.08</v>
      </c>
      <c r="L31" s="73">
        <v>-42181.599999999999</v>
      </c>
      <c r="M31" s="73">
        <v>-56902</v>
      </c>
    </row>
    <row r="32" spans="1:13" ht="15.75" thickBot="1" x14ac:dyDescent="0.3">
      <c r="C32" s="6"/>
      <c r="D32" s="62"/>
      <c r="E32" s="64" t="s">
        <v>59</v>
      </c>
      <c r="F32" s="74">
        <f t="shared" ref="F32:M32" si="4">SUM(F25:F31)</f>
        <v>4801361.93</v>
      </c>
      <c r="G32" s="74">
        <f t="shared" si="4"/>
        <v>1939247.36</v>
      </c>
      <c r="H32" s="74">
        <f t="shared" si="4"/>
        <v>2933479.1799999997</v>
      </c>
      <c r="I32" s="74">
        <f t="shared" si="4"/>
        <v>2268477.19</v>
      </c>
      <c r="J32" s="74">
        <f t="shared" si="4"/>
        <v>2205837.2900000005</v>
      </c>
      <c r="K32" s="74">
        <f t="shared" si="4"/>
        <v>2288969.4000000004</v>
      </c>
      <c r="L32" s="74">
        <f t="shared" si="4"/>
        <v>2400551.8100000005</v>
      </c>
      <c r="M32" s="74">
        <f t="shared" si="4"/>
        <v>3006287.7199999993</v>
      </c>
    </row>
    <row r="33" spans="3:13" x14ac:dyDescent="0.25">
      <c r="C33" s="6"/>
      <c r="D33" s="72"/>
      <c r="E33" s="72" t="s">
        <v>58</v>
      </c>
      <c r="F33" s="75"/>
      <c r="G33" s="75"/>
      <c r="H33" s="75"/>
      <c r="I33" s="75"/>
      <c r="J33" s="75"/>
      <c r="K33" s="75"/>
      <c r="L33" s="75"/>
      <c r="M33" s="75"/>
    </row>
    <row r="34" spans="3:13" x14ac:dyDescent="0.25">
      <c r="C34" s="7" t="s">
        <v>27</v>
      </c>
      <c r="D34" s="62"/>
      <c r="E34" s="62" t="str">
        <f>"Cost of Goods Sold"</f>
        <v>Cost of Goods Sold</v>
      </c>
      <c r="F34" s="73">
        <v>-2722068.74</v>
      </c>
      <c r="G34" s="73">
        <v>-2987822.01</v>
      </c>
      <c r="H34" s="73">
        <v>-2475653.2599999998</v>
      </c>
      <c r="I34" s="73">
        <v>-2527700.1999999997</v>
      </c>
      <c r="J34" s="73">
        <v>-2321531.8400000003</v>
      </c>
      <c r="K34" s="73">
        <v>-2601457.1399999997</v>
      </c>
      <c r="L34" s="73">
        <v>-2766053.58</v>
      </c>
      <c r="M34" s="73">
        <v>-3284288.1100000003</v>
      </c>
    </row>
    <row r="35" spans="3:13" x14ac:dyDescent="0.25">
      <c r="C35" s="7">
        <v>54100</v>
      </c>
      <c r="D35" s="62"/>
      <c r="E35" s="62" t="str">
        <f>"Purchases"</f>
        <v>Purchases</v>
      </c>
      <c r="F35" s="73">
        <v>0</v>
      </c>
      <c r="G35" s="73">
        <v>-3407353.51</v>
      </c>
      <c r="H35" s="73">
        <v>-1543706.81</v>
      </c>
      <c r="I35" s="73">
        <v>-2293508.6999999997</v>
      </c>
      <c r="J35" s="73">
        <v>-2019850.42</v>
      </c>
      <c r="K35" s="73">
        <v>-2423019.65</v>
      </c>
      <c r="L35" s="73">
        <v>-2530120.2400000002</v>
      </c>
      <c r="M35" s="73">
        <v>-2847362.95</v>
      </c>
    </row>
    <row r="36" spans="3:13" x14ac:dyDescent="0.25">
      <c r="C36" s="7">
        <v>54400</v>
      </c>
      <c r="D36" s="62"/>
      <c r="E36" s="62" t="str">
        <f>"Discounts Received"</f>
        <v>Discounts Received</v>
      </c>
      <c r="F36" s="73">
        <v>0</v>
      </c>
      <c r="G36" s="73">
        <v>0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</row>
    <row r="37" spans="3:13" x14ac:dyDescent="0.25">
      <c r="C37" s="7">
        <v>54500</v>
      </c>
      <c r="D37" s="62"/>
      <c r="E37" s="62" t="str">
        <f>"Inventory Adjustment"</f>
        <v>Inventory Adjustment</v>
      </c>
      <c r="F37" s="73">
        <v>0</v>
      </c>
      <c r="G37" s="73">
        <v>0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</row>
    <row r="38" spans="3:13" x14ac:dyDescent="0.25">
      <c r="C38" s="7">
        <v>54702</v>
      </c>
      <c r="D38" s="62"/>
      <c r="E38" s="62" t="str">
        <f>"Overhead Applied"</f>
        <v>Overhead Applied</v>
      </c>
      <c r="F38" s="73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</row>
    <row r="39" spans="3:13" x14ac:dyDescent="0.25">
      <c r="C39" s="7">
        <v>54703</v>
      </c>
      <c r="D39" s="62"/>
      <c r="E39" s="62" t="str">
        <f>"Purchase Variance"</f>
        <v>Purchase Variance</v>
      </c>
      <c r="F39" s="73">
        <v>15976.899999999998</v>
      </c>
      <c r="G39" s="73">
        <v>115641.34999999999</v>
      </c>
      <c r="H39" s="73">
        <v>45208.1</v>
      </c>
      <c r="I39" s="73">
        <v>92691.12</v>
      </c>
      <c r="J39" s="73">
        <v>83872.399999999994</v>
      </c>
      <c r="K39" s="73">
        <v>49025.68</v>
      </c>
      <c r="L39" s="73">
        <v>158754.93</v>
      </c>
      <c r="M39" s="73">
        <v>207774.90999999997</v>
      </c>
    </row>
    <row r="40" spans="3:13" x14ac:dyDescent="0.25">
      <c r="C40" s="7">
        <v>54710</v>
      </c>
      <c r="D40" s="62"/>
      <c r="E40" s="62" t="str">
        <f>"Capacity Cost Applied"</f>
        <v>Capacity Cost Applied</v>
      </c>
      <c r="F40" s="73">
        <v>35.74</v>
      </c>
      <c r="G40" s="73">
        <v>3407379.4699999997</v>
      </c>
      <c r="H40" s="73">
        <v>1543754.71</v>
      </c>
      <c r="I40" s="73">
        <v>2293547.96</v>
      </c>
      <c r="J40" s="73">
        <v>2019898.32</v>
      </c>
      <c r="K40" s="73">
        <v>2423072.0299999998</v>
      </c>
      <c r="L40" s="73">
        <v>2530174.54</v>
      </c>
      <c r="M40" s="73">
        <v>2847425.25</v>
      </c>
    </row>
    <row r="41" spans="3:13" x14ac:dyDescent="0.25">
      <c r="C41" s="7">
        <v>54800</v>
      </c>
      <c r="D41" s="62"/>
      <c r="E41" s="62" t="str">
        <f>"Payment Discounts Granted"</f>
        <v>Payment Discounts Granted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</row>
    <row r="42" spans="3:13" ht="15.75" thickBot="1" x14ac:dyDescent="0.3">
      <c r="C42" s="6"/>
      <c r="D42" s="62"/>
      <c r="E42" s="64" t="s">
        <v>60</v>
      </c>
      <c r="F42" s="74">
        <f t="shared" ref="F42:M42" si="5">SUM(F34:F41)</f>
        <v>-2706056.1</v>
      </c>
      <c r="G42" s="74">
        <f t="shared" si="5"/>
        <v>-2872154.7</v>
      </c>
      <c r="H42" s="74">
        <f t="shared" si="5"/>
        <v>-2430397.2599999998</v>
      </c>
      <c r="I42" s="74">
        <f t="shared" si="5"/>
        <v>-2434969.8199999994</v>
      </c>
      <c r="J42" s="74">
        <f t="shared" si="5"/>
        <v>-2237611.5399999991</v>
      </c>
      <c r="K42" s="74">
        <f t="shared" si="5"/>
        <v>-2552379.0799999996</v>
      </c>
      <c r="L42" s="74">
        <f t="shared" si="5"/>
        <v>-2607244.3500000006</v>
      </c>
      <c r="M42" s="74">
        <f t="shared" si="5"/>
        <v>-3076450.9000000004</v>
      </c>
    </row>
    <row r="43" spans="3:13" x14ac:dyDescent="0.25">
      <c r="C43" s="6"/>
      <c r="D43" s="62"/>
      <c r="F43" s="75"/>
      <c r="G43" s="75"/>
      <c r="H43" s="75"/>
      <c r="I43" s="75"/>
      <c r="J43" s="75"/>
      <c r="K43" s="75"/>
      <c r="L43" s="75"/>
      <c r="M43" s="75"/>
    </row>
    <row r="44" spans="3:13" x14ac:dyDescent="0.25">
      <c r="C44" s="6"/>
      <c r="E44" s="71" t="s">
        <v>61</v>
      </c>
      <c r="F44" s="76">
        <f t="shared" ref="F44:M44" si="6">F32+F42</f>
        <v>2095305.8299999996</v>
      </c>
      <c r="G44" s="76">
        <f t="shared" si="6"/>
        <v>-932907.34000000008</v>
      </c>
      <c r="H44" s="76">
        <f t="shared" si="6"/>
        <v>503081.91999999993</v>
      </c>
      <c r="I44" s="76">
        <f t="shared" si="6"/>
        <v>-166492.62999999942</v>
      </c>
      <c r="J44" s="76">
        <f t="shared" si="6"/>
        <v>-31774.249999998603</v>
      </c>
      <c r="K44" s="76">
        <f t="shared" si="6"/>
        <v>-263409.67999999924</v>
      </c>
      <c r="L44" s="76">
        <f t="shared" si="6"/>
        <v>-206692.54000000004</v>
      </c>
      <c r="M44" s="76">
        <f t="shared" si="6"/>
        <v>-70163.180000001099</v>
      </c>
    </row>
    <row r="45" spans="3:13" ht="15.75" thickBot="1" x14ac:dyDescent="0.3">
      <c r="C45" s="6"/>
      <c r="D45" s="62"/>
      <c r="E45" s="65" t="s">
        <v>63</v>
      </c>
      <c r="F45" s="77">
        <f t="shared" ref="F45:M45" si="7">F44/F32</f>
        <v>0.4363982262840993</v>
      </c>
      <c r="G45" s="77">
        <f t="shared" si="7"/>
        <v>-0.48106670620915531</v>
      </c>
      <c r="H45" s="77">
        <f t="shared" si="7"/>
        <v>0.17149667310746006</v>
      </c>
      <c r="I45" s="77">
        <f t="shared" si="7"/>
        <v>-7.3394006664003281E-2</v>
      </c>
      <c r="J45" s="77">
        <f t="shared" si="7"/>
        <v>-1.4404620931944893E-2</v>
      </c>
      <c r="K45" s="77">
        <f t="shared" si="7"/>
        <v>-0.11507785119364164</v>
      </c>
      <c r="L45" s="77">
        <f t="shared" si="7"/>
        <v>-8.610209500123224E-2</v>
      </c>
      <c r="M45" s="77">
        <f t="shared" si="7"/>
        <v>-2.3338810697733588E-2</v>
      </c>
    </row>
    <row r="46" spans="3:13" ht="15.75" thickTop="1" x14ac:dyDescent="0.25">
      <c r="C46" s="6"/>
      <c r="D46" s="62"/>
      <c r="E46" s="63"/>
      <c r="F46" s="75"/>
      <c r="G46" s="75"/>
      <c r="H46" s="75"/>
      <c r="I46" s="75"/>
      <c r="J46" s="75"/>
      <c r="K46" s="75"/>
      <c r="L46" s="75"/>
      <c r="M46" s="75"/>
    </row>
    <row r="47" spans="3:13" x14ac:dyDescent="0.25">
      <c r="C47" s="6"/>
      <c r="E47" s="72" t="s">
        <v>62</v>
      </c>
      <c r="F47" s="75"/>
      <c r="G47" s="75"/>
      <c r="H47" s="75"/>
      <c r="I47" s="75"/>
      <c r="J47" s="75"/>
      <c r="K47" s="75"/>
      <c r="L47" s="75"/>
      <c r="M47" s="75"/>
    </row>
    <row r="48" spans="3:13" x14ac:dyDescent="0.25">
      <c r="C48" s="7" t="s">
        <v>28</v>
      </c>
      <c r="D48" s="62"/>
      <c r="E48" s="62" t="str">
        <f>"Selling Expenses"</f>
        <v>Selling Expenses</v>
      </c>
      <c r="F48" s="73">
        <v>-384859.02999999997</v>
      </c>
      <c r="G48" s="73">
        <v>-377874.06</v>
      </c>
      <c r="H48" s="73">
        <v>-385914.68</v>
      </c>
      <c r="I48" s="73">
        <v>-378885.24</v>
      </c>
      <c r="J48" s="73">
        <v>-396262.39</v>
      </c>
      <c r="K48" s="73">
        <v>-392895.67000000004</v>
      </c>
      <c r="L48" s="73">
        <v>-382803.20000000001</v>
      </c>
      <c r="M48" s="73">
        <v>-409410.06</v>
      </c>
    </row>
    <row r="49" spans="3:13" x14ac:dyDescent="0.25">
      <c r="C49" s="7" t="s">
        <v>27</v>
      </c>
      <c r="D49" s="62"/>
      <c r="E49" s="62" t="str">
        <f>"Cost of Goods Sold"</f>
        <v>Cost of Goods Sold</v>
      </c>
      <c r="F49" s="73">
        <v>-2722068.74</v>
      </c>
      <c r="G49" s="73">
        <v>-2987822.01</v>
      </c>
      <c r="H49" s="73">
        <v>-2475653.2599999998</v>
      </c>
      <c r="I49" s="73">
        <v>-2527700.1999999997</v>
      </c>
      <c r="J49" s="73">
        <v>-2321531.8400000003</v>
      </c>
      <c r="K49" s="73">
        <v>-2601457.1399999997</v>
      </c>
      <c r="L49" s="73">
        <v>-2766053.58</v>
      </c>
      <c r="M49" s="73">
        <v>-3284288.1100000003</v>
      </c>
    </row>
    <row r="50" spans="3:13" x14ac:dyDescent="0.25">
      <c r="C50" s="7">
        <v>54100</v>
      </c>
      <c r="D50" s="62"/>
      <c r="E50" s="62" t="str">
        <f>"Purchases"</f>
        <v>Purchases</v>
      </c>
      <c r="F50" s="73">
        <v>0</v>
      </c>
      <c r="G50" s="73">
        <v>-3407353.51</v>
      </c>
      <c r="H50" s="73">
        <v>-1543706.81</v>
      </c>
      <c r="I50" s="73">
        <v>-2293508.6999999997</v>
      </c>
      <c r="J50" s="73">
        <v>-2019850.42</v>
      </c>
      <c r="K50" s="73">
        <v>-2423019.65</v>
      </c>
      <c r="L50" s="73">
        <v>-2530120.2400000002</v>
      </c>
      <c r="M50" s="73">
        <v>-2847362.95</v>
      </c>
    </row>
    <row r="51" spans="3:13" x14ac:dyDescent="0.25">
      <c r="C51" s="7" t="s">
        <v>29</v>
      </c>
      <c r="D51" s="62"/>
      <c r="E51" s="62" t="str">
        <f>"Personnel Expenses"</f>
        <v>Personnel Expenses</v>
      </c>
      <c r="F51" s="73">
        <v>-1576923.7699999998</v>
      </c>
      <c r="G51" s="73">
        <v>-1680659.8399999999</v>
      </c>
      <c r="H51" s="73">
        <v>-1452082.3</v>
      </c>
      <c r="I51" s="73">
        <v>-1439242.59</v>
      </c>
      <c r="J51" s="73">
        <v>-1342020.53</v>
      </c>
      <c r="K51" s="73">
        <v>-1560889.8299999998</v>
      </c>
      <c r="L51" s="73">
        <v>-1646918.9999999998</v>
      </c>
      <c r="M51" s="73">
        <v>-1952773.08</v>
      </c>
    </row>
    <row r="52" spans="3:13" x14ac:dyDescent="0.25">
      <c r="C52" s="7" t="s">
        <v>30</v>
      </c>
      <c r="D52" s="62"/>
      <c r="E52" s="62" t="str">
        <f>"Computer Expenses"</f>
        <v>Computer Expenses</v>
      </c>
      <c r="F52" s="73">
        <v>-16848.240000000002</v>
      </c>
      <c r="G52" s="73">
        <v>-12078.18</v>
      </c>
      <c r="H52" s="73">
        <v>-12438.18</v>
      </c>
      <c r="I52" s="73">
        <v>-12419.179999999998</v>
      </c>
      <c r="J52" s="73">
        <v>-12330.179999999998</v>
      </c>
      <c r="K52" s="73">
        <v>-13084.18</v>
      </c>
      <c r="L52" s="73">
        <v>-12200.179999999998</v>
      </c>
      <c r="M52" s="73">
        <v>-12355.18</v>
      </c>
    </row>
    <row r="53" spans="3:13" x14ac:dyDescent="0.25">
      <c r="C53" s="7" t="s">
        <v>31</v>
      </c>
      <c r="D53" s="62"/>
      <c r="E53" s="62" t="str">
        <f>"Building Maintenance Expenses"</f>
        <v>Building Maintenance Expenses</v>
      </c>
      <c r="F53" s="73">
        <v>-20053.080000000002</v>
      </c>
      <c r="G53" s="73">
        <v>-15014.81</v>
      </c>
      <c r="H53" s="73">
        <v>-14732.81</v>
      </c>
      <c r="I53" s="73">
        <v>-14805.81</v>
      </c>
      <c r="J53" s="73">
        <v>-14962.81</v>
      </c>
      <c r="K53" s="73">
        <v>-15330.810000000001</v>
      </c>
      <c r="L53" s="73">
        <v>-14959.810000000001</v>
      </c>
      <c r="M53" s="73">
        <v>-15246.810000000001</v>
      </c>
    </row>
    <row r="54" spans="3:13" x14ac:dyDescent="0.25">
      <c r="C54" s="7" t="s">
        <v>32</v>
      </c>
      <c r="D54" s="62"/>
      <c r="E54" s="62" t="str">
        <f>"Administrative Expenses"</f>
        <v>Administrative Expenses</v>
      </c>
      <c r="F54" s="73">
        <v>-12266.48</v>
      </c>
      <c r="G54" s="73">
        <v>-8820.11</v>
      </c>
      <c r="H54" s="73">
        <v>-9041.11</v>
      </c>
      <c r="I54" s="73">
        <v>-8885.1099999999988</v>
      </c>
      <c r="J54" s="73">
        <v>-9000.1099999999988</v>
      </c>
      <c r="K54" s="73">
        <v>-8839.11</v>
      </c>
      <c r="L54" s="73">
        <v>-9040.11</v>
      </c>
      <c r="M54" s="73">
        <v>-9243.1099999999988</v>
      </c>
    </row>
    <row r="55" spans="3:13" x14ac:dyDescent="0.25">
      <c r="C55" s="7" t="s">
        <v>33</v>
      </c>
      <c r="D55" s="62"/>
      <c r="E55" s="62" t="str">
        <f>"Depreciation of Fixed Assets"</f>
        <v>Depreciation of Fixed Assets</v>
      </c>
      <c r="F55" s="73">
        <v>0</v>
      </c>
      <c r="G55" s="73">
        <v>0</v>
      </c>
      <c r="H55" s="73">
        <v>0</v>
      </c>
      <c r="I55" s="73">
        <v>0</v>
      </c>
      <c r="J55" s="73">
        <v>0</v>
      </c>
      <c r="K55" s="73">
        <v>0</v>
      </c>
      <c r="L55" s="73">
        <v>0</v>
      </c>
      <c r="M55" s="73">
        <v>0</v>
      </c>
    </row>
    <row r="56" spans="3:13" x14ac:dyDescent="0.25">
      <c r="C56" s="7" t="s">
        <v>34</v>
      </c>
      <c r="D56" s="62"/>
      <c r="E56" s="62" t="str">
        <f>"Other Operating Expenses"</f>
        <v>Other Operating Expenses</v>
      </c>
      <c r="F56" s="73">
        <v>0</v>
      </c>
      <c r="G56" s="73">
        <v>0</v>
      </c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</row>
    <row r="57" spans="3:13" ht="15.75" thickBot="1" x14ac:dyDescent="0.3">
      <c r="E57" s="66" t="s">
        <v>64</v>
      </c>
      <c r="F57" s="78">
        <f>SUM(F48:F56)</f>
        <v>-4733019.3400000008</v>
      </c>
      <c r="G57" s="78">
        <f t="shared" ref="G57:M57" si="8">SUM(G48:G56)</f>
        <v>-8489622.5199999996</v>
      </c>
      <c r="H57" s="78">
        <f t="shared" si="8"/>
        <v>-5893569.1499999994</v>
      </c>
      <c r="I57" s="78">
        <f t="shared" si="8"/>
        <v>-6675446.8299999982</v>
      </c>
      <c r="J57" s="78">
        <f t="shared" si="8"/>
        <v>-6115958.2800000003</v>
      </c>
      <c r="K57" s="78">
        <f t="shared" si="8"/>
        <v>-7015516.3899999987</v>
      </c>
      <c r="L57" s="78">
        <f t="shared" si="8"/>
        <v>-7362096.1200000001</v>
      </c>
      <c r="M57" s="78">
        <f t="shared" si="8"/>
        <v>-8530679.3000000007</v>
      </c>
    </row>
    <row r="58" spans="3:13" ht="15.75" thickTop="1" x14ac:dyDescent="0.25">
      <c r="F58" s="79"/>
      <c r="G58" s="79"/>
      <c r="H58" s="79"/>
      <c r="I58" s="79"/>
      <c r="J58" s="79"/>
      <c r="K58" s="79"/>
      <c r="L58" s="79"/>
      <c r="M58" s="79"/>
    </row>
    <row r="59" spans="3:13" x14ac:dyDescent="0.25">
      <c r="E59" s="69" t="s">
        <v>46</v>
      </c>
      <c r="F59" s="76">
        <f>F44+F57</f>
        <v>-2637713.5100000012</v>
      </c>
      <c r="G59" s="76">
        <f t="shared" ref="G59:M59" si="9">G44+G57</f>
        <v>-9422529.8599999994</v>
      </c>
      <c r="H59" s="76">
        <f t="shared" si="9"/>
        <v>-5390487.2299999995</v>
      </c>
      <c r="I59" s="76">
        <f t="shared" si="9"/>
        <v>-6841939.4599999972</v>
      </c>
      <c r="J59" s="76">
        <f t="shared" si="9"/>
        <v>-6147732.5299999993</v>
      </c>
      <c r="K59" s="76">
        <f t="shared" si="9"/>
        <v>-7278926.0699999984</v>
      </c>
      <c r="L59" s="76">
        <f t="shared" si="9"/>
        <v>-7568788.6600000001</v>
      </c>
      <c r="M59" s="76">
        <f t="shared" si="9"/>
        <v>-8600842.4800000023</v>
      </c>
    </row>
    <row r="60" spans="3:13" ht="15.75" thickBot="1" x14ac:dyDescent="0.3">
      <c r="E60" s="65" t="s">
        <v>65</v>
      </c>
      <c r="F60" s="80">
        <f>F59/F32</f>
        <v>-0.54936777282274185</v>
      </c>
      <c r="G60" s="80">
        <f t="shared" ref="G60:M60" si="10">G59/G32</f>
        <v>-4.858859191640204</v>
      </c>
      <c r="H60" s="80">
        <f t="shared" si="10"/>
        <v>-1.8375747360852241</v>
      </c>
      <c r="I60" s="80">
        <f t="shared" si="10"/>
        <v>-3.0160935671563873</v>
      </c>
      <c r="J60" s="80">
        <f t="shared" si="10"/>
        <v>-2.7870290151818033</v>
      </c>
      <c r="K60" s="80">
        <f t="shared" si="10"/>
        <v>-3.1800014757733317</v>
      </c>
      <c r="L60" s="80">
        <f t="shared" si="10"/>
        <v>-3.1529370157605547</v>
      </c>
      <c r="M60" s="80">
        <f t="shared" si="10"/>
        <v>-2.8609512066263587</v>
      </c>
    </row>
    <row r="61" spans="3:13" ht="15.75" thickTop="1" x14ac:dyDescent="0.25"/>
    <row r="71" spans="5:22" x14ac:dyDescent="0.25">
      <c r="E71" t="s">
        <v>49</v>
      </c>
      <c r="F71" s="12">
        <f>-F57</f>
        <v>4733019.3400000008</v>
      </c>
      <c r="G71" s="12">
        <f t="shared" ref="G71:M71" si="11">-G57</f>
        <v>8489622.5199999996</v>
      </c>
      <c r="H71" s="12">
        <f t="shared" si="11"/>
        <v>5893569.1499999994</v>
      </c>
      <c r="I71" s="12">
        <f t="shared" si="11"/>
        <v>6675446.8299999982</v>
      </c>
      <c r="J71" s="12">
        <f t="shared" si="11"/>
        <v>6115958.2800000003</v>
      </c>
      <c r="K71" s="12">
        <f t="shared" si="11"/>
        <v>7015516.3899999987</v>
      </c>
      <c r="L71" s="12">
        <f t="shared" si="11"/>
        <v>7362096.1200000001</v>
      </c>
      <c r="M71" s="12">
        <f t="shared" si="11"/>
        <v>8530679.3000000007</v>
      </c>
    </row>
    <row r="72" spans="5:22" x14ac:dyDescent="0.25">
      <c r="O72" s="87"/>
    </row>
    <row r="73" spans="5:22" x14ac:dyDescent="0.25">
      <c r="P73" s="87"/>
    </row>
    <row r="74" spans="5:22" x14ac:dyDescent="0.25">
      <c r="Q74" s="87"/>
    </row>
    <row r="75" spans="5:22" x14ac:dyDescent="0.25">
      <c r="U75" s="87"/>
    </row>
    <row r="76" spans="5:22" x14ac:dyDescent="0.25">
      <c r="V76" s="87"/>
    </row>
  </sheetData>
  <mergeCells count="1">
    <mergeCell ref="C17:C21"/>
  </mergeCells>
  <pageMargins left="0.7" right="0.7" top="0.75" bottom="0.75" header="0.3" footer="0.3"/>
  <pageSetup scale="7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76"/>
  <sheetViews>
    <sheetView showGridLines="0" topLeftCell="C14" zoomScale="115" zoomScaleNormal="115" workbookViewId="0">
      <selection activeCell="E16" sqref="E16"/>
    </sheetView>
  </sheetViews>
  <sheetFormatPr defaultRowHeight="15" x14ac:dyDescent="0.25"/>
  <cols>
    <col min="1" max="1" width="9.25" hidden="1" customWidth="1"/>
    <col min="2" max="2" width="19" hidden="1" customWidth="1"/>
    <col min="4" max="4" width="27.375" customWidth="1"/>
    <col min="6" max="13" width="13" bestFit="1" customWidth="1"/>
    <col min="14" max="14" width="4.875" hidden="1" customWidth="1"/>
  </cols>
  <sheetData>
    <row r="1" spans="1:14" hidden="1" x14ac:dyDescent="0.25">
      <c r="A1" t="s">
        <v>993</v>
      </c>
      <c r="B1" s="27" t="s">
        <v>35</v>
      </c>
      <c r="F1" t="s">
        <v>25</v>
      </c>
      <c r="G1" t="s">
        <v>247</v>
      </c>
      <c r="H1" t="s">
        <v>247</v>
      </c>
      <c r="I1" t="s">
        <v>247</v>
      </c>
      <c r="J1" t="s">
        <v>247</v>
      </c>
      <c r="K1" t="s">
        <v>247</v>
      </c>
      <c r="L1" t="s">
        <v>247</v>
      </c>
      <c r="M1" t="s">
        <v>247</v>
      </c>
      <c r="N1" t="s">
        <v>35</v>
      </c>
    </row>
    <row r="2" spans="1:14" hidden="1" x14ac:dyDescent="0.25">
      <c r="A2" t="s">
        <v>35</v>
      </c>
      <c r="B2" s="27"/>
      <c r="F2" t="s">
        <v>48</v>
      </c>
      <c r="G2" t="s">
        <v>48</v>
      </c>
      <c r="H2" t="s">
        <v>48</v>
      </c>
      <c r="I2" t="s">
        <v>48</v>
      </c>
      <c r="J2" t="s">
        <v>48</v>
      </c>
      <c r="K2" t="s">
        <v>48</v>
      </c>
      <c r="L2" t="s">
        <v>48</v>
      </c>
      <c r="M2" t="s">
        <v>48</v>
      </c>
    </row>
    <row r="3" spans="1:14" x14ac:dyDescent="0.25">
      <c r="B3" s="27"/>
    </row>
    <row r="4" spans="1:14" ht="23.25" x14ac:dyDescent="0.35">
      <c r="B4" s="27"/>
      <c r="D4" s="13" t="s">
        <v>52</v>
      </c>
    </row>
    <row r="5" spans="1:14" x14ac:dyDescent="0.25">
      <c r="B5" s="27"/>
    </row>
    <row r="6" spans="1:14" x14ac:dyDescent="0.25">
      <c r="B6" s="27"/>
    </row>
    <row r="7" spans="1:14" x14ac:dyDescent="0.25">
      <c r="B7" s="27"/>
    </row>
    <row r="8" spans="1:14" x14ac:dyDescent="0.25">
      <c r="B8" s="27"/>
    </row>
    <row r="9" spans="1:14" x14ac:dyDescent="0.25">
      <c r="B9" s="27"/>
    </row>
    <row r="10" spans="1:14" x14ac:dyDescent="0.25">
      <c r="B10" s="27"/>
    </row>
    <row r="11" spans="1:14" x14ac:dyDescent="0.25">
      <c r="B11" s="27"/>
    </row>
    <row r="12" spans="1:14" x14ac:dyDescent="0.25">
      <c r="B12" s="27"/>
    </row>
    <row r="13" spans="1:14" x14ac:dyDescent="0.25">
      <c r="B13" s="27"/>
    </row>
    <row r="14" spans="1:14" x14ac:dyDescent="0.25">
      <c r="B14" s="27"/>
    </row>
    <row r="15" spans="1:14" x14ac:dyDescent="0.25">
      <c r="B15" s="27"/>
    </row>
    <row r="16" spans="1:14" x14ac:dyDescent="0.25">
      <c r="B16" s="27"/>
    </row>
    <row r="17" spans="1:13" hidden="1" x14ac:dyDescent="0.25">
      <c r="A17" t="s">
        <v>35</v>
      </c>
      <c r="B17" s="90" t="s">
        <v>56</v>
      </c>
      <c r="F17" s="4">
        <v>42736</v>
      </c>
      <c r="G17" s="4">
        <v>42826</v>
      </c>
      <c r="H17" s="4">
        <v>42917</v>
      </c>
      <c r="I17" s="4">
        <v>43009</v>
      </c>
      <c r="J17" s="4">
        <v>43101</v>
      </c>
      <c r="K17" s="4">
        <v>43191</v>
      </c>
      <c r="L17" s="4">
        <v>43282</v>
      </c>
      <c r="M17" s="4">
        <v>43374</v>
      </c>
    </row>
    <row r="18" spans="1:13" hidden="1" x14ac:dyDescent="0.25">
      <c r="A18" t="s">
        <v>35</v>
      </c>
      <c r="B18" s="90"/>
      <c r="F18" s="4">
        <v>42825</v>
      </c>
      <c r="G18" s="4">
        <v>42916</v>
      </c>
      <c r="H18" s="4">
        <v>43008</v>
      </c>
      <c r="I18" s="4">
        <v>43100</v>
      </c>
      <c r="J18" s="4">
        <v>43190</v>
      </c>
      <c r="K18" s="4">
        <v>43281</v>
      </c>
      <c r="L18" s="4">
        <v>43373</v>
      </c>
      <c r="M18" s="4">
        <v>43465</v>
      </c>
    </row>
    <row r="19" spans="1:13" hidden="1" x14ac:dyDescent="0.25">
      <c r="A19" t="s">
        <v>35</v>
      </c>
      <c r="B19" s="90"/>
      <c r="F19" s="11" t="str">
        <f t="shared" ref="F19:M19" si="0">TEXT(F18,"mmm yy")</f>
        <v>Mar 17</v>
      </c>
      <c r="G19" s="11" t="str">
        <f t="shared" si="0"/>
        <v>Jun 17</v>
      </c>
      <c r="H19" s="11" t="str">
        <f t="shared" si="0"/>
        <v>Sep 17</v>
      </c>
      <c r="I19" s="11" t="str">
        <f t="shared" si="0"/>
        <v>Dec 17</v>
      </c>
      <c r="J19" s="11" t="str">
        <f t="shared" si="0"/>
        <v>Mar 18</v>
      </c>
      <c r="K19" s="11" t="str">
        <f t="shared" si="0"/>
        <v>Jun 18</v>
      </c>
      <c r="L19" s="11" t="str">
        <f t="shared" si="0"/>
        <v>Sep 18</v>
      </c>
      <c r="M19" s="11" t="str">
        <f t="shared" si="0"/>
        <v>Dec 18</v>
      </c>
    </row>
    <row r="20" spans="1:13" hidden="1" x14ac:dyDescent="0.25">
      <c r="A20" t="s">
        <v>35</v>
      </c>
      <c r="B20" s="90"/>
      <c r="F20" s="11">
        <f t="shared" ref="F20:M20" si="1">YEAR(F18)</f>
        <v>2017</v>
      </c>
      <c r="G20" s="11">
        <f t="shared" si="1"/>
        <v>2017</v>
      </c>
      <c r="H20" s="11">
        <f t="shared" si="1"/>
        <v>2017</v>
      </c>
      <c r="I20" s="11">
        <f t="shared" si="1"/>
        <v>2017</v>
      </c>
      <c r="J20" s="11">
        <f t="shared" si="1"/>
        <v>2018</v>
      </c>
      <c r="K20" s="11">
        <f t="shared" si="1"/>
        <v>2018</v>
      </c>
      <c r="L20" s="11">
        <f t="shared" si="1"/>
        <v>2018</v>
      </c>
      <c r="M20" s="11">
        <f t="shared" si="1"/>
        <v>2018</v>
      </c>
    </row>
    <row r="21" spans="1:13" hidden="1" x14ac:dyDescent="0.25">
      <c r="A21" t="s">
        <v>35</v>
      </c>
      <c r="B21" s="90"/>
      <c r="F21" s="11" t="str">
        <f t="shared" ref="F21:M21" si="2">"Q"&amp;ROUNDUP(MONTH(F18)/3,0)&amp; "  "&amp;YEAR(F18)</f>
        <v>Q1  2017</v>
      </c>
      <c r="G21" s="11" t="str">
        <f t="shared" si="2"/>
        <v>Q2  2017</v>
      </c>
      <c r="H21" s="11" t="str">
        <f t="shared" si="2"/>
        <v>Q3  2017</v>
      </c>
      <c r="I21" s="11" t="str">
        <f t="shared" si="2"/>
        <v>Q4  2017</v>
      </c>
      <c r="J21" s="11" t="str">
        <f t="shared" si="2"/>
        <v>Q1  2018</v>
      </c>
      <c r="K21" s="11" t="str">
        <f t="shared" si="2"/>
        <v>Q2  2018</v>
      </c>
      <c r="L21" s="11" t="str">
        <f t="shared" si="2"/>
        <v>Q3  2018</v>
      </c>
      <c r="M21" s="11" t="str">
        <f t="shared" si="2"/>
        <v>Q4  2018</v>
      </c>
    </row>
    <row r="22" spans="1:13" x14ac:dyDescent="0.25">
      <c r="B22" s="27"/>
      <c r="F22" s="10" t="str">
        <f t="shared" ref="F22:M22" si="3">IF(PeriodType="Month",F19,IF(PeriodType="Year",F20,IF(PeriodType="Quarter",F21,"???")))</f>
        <v>Q1  2017</v>
      </c>
      <c r="G22" s="10" t="str">
        <f t="shared" si="3"/>
        <v>Q2  2017</v>
      </c>
      <c r="H22" s="10" t="str">
        <f t="shared" si="3"/>
        <v>Q3  2017</v>
      </c>
      <c r="I22" s="10" t="str">
        <f t="shared" si="3"/>
        <v>Q4  2017</v>
      </c>
      <c r="J22" s="10" t="str">
        <f t="shared" si="3"/>
        <v>Q1  2018</v>
      </c>
      <c r="K22" s="10" t="str">
        <f t="shared" si="3"/>
        <v>Q2  2018</v>
      </c>
      <c r="L22" s="10" t="str">
        <f t="shared" si="3"/>
        <v>Q3  2018</v>
      </c>
      <c r="M22" s="10" t="str">
        <f t="shared" si="3"/>
        <v>Q4  2018</v>
      </c>
    </row>
    <row r="23" spans="1:13" x14ac:dyDescent="0.25">
      <c r="B23" s="27"/>
      <c r="D23" s="36" t="s">
        <v>36</v>
      </c>
      <c r="E23" s="37"/>
    </row>
    <row r="24" spans="1:13" x14ac:dyDescent="0.25">
      <c r="B24" s="28"/>
      <c r="C24" s="38"/>
      <c r="D24" s="40" t="s">
        <v>37</v>
      </c>
      <c r="E24" s="40"/>
      <c r="F24" s="41"/>
      <c r="G24" s="41"/>
      <c r="H24" s="41"/>
      <c r="I24" s="41"/>
      <c r="J24" s="41"/>
      <c r="K24" s="41"/>
      <c r="L24" s="41"/>
      <c r="M24" s="41"/>
    </row>
    <row r="25" spans="1:13" x14ac:dyDescent="0.25">
      <c r="B25" s="29">
        <v>11700</v>
      </c>
      <c r="C25" s="34"/>
      <c r="D25" s="42" t="str">
        <f>"Liquid Assets, Total"</f>
        <v>Liquid Assets, Total</v>
      </c>
      <c r="E25" s="38"/>
      <c r="F25" s="43">
        <v>3996967.47</v>
      </c>
      <c r="G25" s="43">
        <v>5134789.16</v>
      </c>
      <c r="H25" s="43">
        <v>6627007.8200000003</v>
      </c>
      <c r="I25" s="43">
        <v>7619694.9099999992</v>
      </c>
      <c r="J25" s="43">
        <v>8826272.9700000007</v>
      </c>
      <c r="K25" s="43">
        <v>9684322.5800000001</v>
      </c>
      <c r="L25" s="43">
        <v>10856601.460000001</v>
      </c>
      <c r="M25" s="43">
        <v>11933999.199999999</v>
      </c>
    </row>
    <row r="26" spans="1:13" x14ac:dyDescent="0.25">
      <c r="B26" s="29">
        <v>12300</v>
      </c>
      <c r="C26" s="34"/>
      <c r="D26" s="42" t="str">
        <f>"Securities, Total"</f>
        <v>Securities, Total</v>
      </c>
      <c r="E26" s="38"/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</row>
    <row r="27" spans="1:13" x14ac:dyDescent="0.25">
      <c r="B27" s="29">
        <v>13400</v>
      </c>
      <c r="C27" s="34"/>
      <c r="D27" s="42" t="str">
        <f>"Accounts Receivable, Total"</f>
        <v>Accounts Receivable, Total</v>
      </c>
      <c r="E27" s="38"/>
      <c r="F27" s="43">
        <v>25267275.949999999</v>
      </c>
      <c r="G27" s="43">
        <v>27795395.289999999</v>
      </c>
      <c r="H27" s="43">
        <v>29328280.360000003</v>
      </c>
      <c r="I27" s="43">
        <v>31458336.559999999</v>
      </c>
      <c r="J27" s="43">
        <v>33135425.669999998</v>
      </c>
      <c r="K27" s="43">
        <v>35428475.270000003</v>
      </c>
      <c r="L27" s="43">
        <v>37539949.420000002</v>
      </c>
      <c r="M27" s="43">
        <v>40363429.300000004</v>
      </c>
    </row>
    <row r="28" spans="1:13" x14ac:dyDescent="0.25">
      <c r="B28" s="29">
        <v>13510</v>
      </c>
      <c r="C28" s="34"/>
      <c r="D28" s="42" t="str">
        <f>"Vendor Prepayments"</f>
        <v>Vendor Prepayments</v>
      </c>
      <c r="E28" s="38"/>
      <c r="F28" s="43">
        <v>0</v>
      </c>
      <c r="G28" s="43">
        <v>0</v>
      </c>
      <c r="H28" s="43">
        <v>0</v>
      </c>
      <c r="I28" s="43">
        <v>0</v>
      </c>
      <c r="J28" s="43">
        <v>0</v>
      </c>
      <c r="K28" s="43">
        <v>0</v>
      </c>
      <c r="L28" s="43">
        <v>0</v>
      </c>
      <c r="M28" s="43">
        <v>0</v>
      </c>
    </row>
    <row r="29" spans="1:13" x14ac:dyDescent="0.25">
      <c r="B29" s="29">
        <v>13540</v>
      </c>
      <c r="C29" s="34"/>
      <c r="D29" s="42" t="str">
        <f>"Purchase Prepayments, Total"</f>
        <v>Purchase Prepayments, Total</v>
      </c>
      <c r="E29" s="38"/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</row>
    <row r="30" spans="1:13" x14ac:dyDescent="0.25">
      <c r="B30" s="29">
        <v>14500</v>
      </c>
      <c r="C30" s="34"/>
      <c r="D30" s="42" t="str">
        <f>"Inventory, Total"</f>
        <v>Inventory, Total</v>
      </c>
      <c r="E30" s="38"/>
      <c r="F30" s="43">
        <v>11933557.560000001</v>
      </c>
      <c r="G30" s="43">
        <v>12468756.370000001</v>
      </c>
      <c r="H30" s="43">
        <v>11582065.92</v>
      </c>
      <c r="I30" s="43">
        <v>11440604.800000001</v>
      </c>
      <c r="J30" s="43">
        <v>11222843.68</v>
      </c>
      <c r="K30" s="43">
        <v>11093484.25</v>
      </c>
      <c r="L30" s="43">
        <v>11016360.140000001</v>
      </c>
      <c r="M30" s="43">
        <v>10787272.189999999</v>
      </c>
    </row>
    <row r="31" spans="1:13" x14ac:dyDescent="0.25">
      <c r="B31" s="30"/>
      <c r="C31" s="38"/>
      <c r="D31" s="44" t="s">
        <v>38</v>
      </c>
      <c r="E31" s="45"/>
      <c r="F31" s="46">
        <f t="shared" ref="F31:M31" si="4">SUM(F25:F30)</f>
        <v>41197800.979999997</v>
      </c>
      <c r="G31" s="46">
        <f t="shared" si="4"/>
        <v>45398940.82</v>
      </c>
      <c r="H31" s="46">
        <f t="shared" si="4"/>
        <v>47537354.100000009</v>
      </c>
      <c r="I31" s="46">
        <f t="shared" si="4"/>
        <v>50518636.269999996</v>
      </c>
      <c r="J31" s="46">
        <f t="shared" si="4"/>
        <v>53184542.32</v>
      </c>
      <c r="K31" s="46">
        <f t="shared" si="4"/>
        <v>56206282.100000001</v>
      </c>
      <c r="L31" s="46">
        <f t="shared" si="4"/>
        <v>59412911.020000003</v>
      </c>
      <c r="M31" s="46">
        <f t="shared" si="4"/>
        <v>63084700.689999998</v>
      </c>
    </row>
    <row r="32" spans="1:13" x14ac:dyDescent="0.25">
      <c r="B32" s="31"/>
      <c r="C32" s="36"/>
      <c r="D32" s="37"/>
      <c r="E32" s="37"/>
      <c r="F32" s="47"/>
      <c r="G32" s="47"/>
      <c r="H32" s="47"/>
      <c r="I32" s="47"/>
      <c r="J32" s="47"/>
      <c r="K32" s="47"/>
      <c r="L32" s="47"/>
      <c r="M32" s="47"/>
    </row>
    <row r="33" spans="2:13" x14ac:dyDescent="0.25">
      <c r="B33" s="30"/>
      <c r="C33" s="38"/>
      <c r="D33" s="48" t="s">
        <v>39</v>
      </c>
      <c r="E33" s="48"/>
      <c r="F33" s="49"/>
      <c r="G33" s="49"/>
      <c r="H33" s="49"/>
      <c r="I33" s="49"/>
      <c r="J33" s="49"/>
      <c r="K33" s="49"/>
      <c r="L33" s="49"/>
      <c r="M33" s="49"/>
    </row>
    <row r="34" spans="2:13" x14ac:dyDescent="0.25">
      <c r="B34" s="29">
        <v>16400</v>
      </c>
      <c r="C34" s="34"/>
      <c r="D34" s="42" t="str">
        <f>"Vehicles, Total"</f>
        <v>Vehicles, Total</v>
      </c>
      <c r="E34" s="38"/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</row>
    <row r="35" spans="2:13" x14ac:dyDescent="0.25">
      <c r="B35" s="29">
        <v>17300</v>
      </c>
      <c r="C35" s="34"/>
      <c r="D35" s="42" t="str">
        <f>"Operating Equipment, Total"</f>
        <v>Operating Equipment, Total</v>
      </c>
      <c r="E35" s="38"/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</row>
    <row r="36" spans="2:13" x14ac:dyDescent="0.25">
      <c r="B36" s="29">
        <v>18300</v>
      </c>
      <c r="C36" s="34"/>
      <c r="D36" s="42" t="str">
        <f>"Land and Buildings, Total"</f>
        <v>Land and Buildings, Total</v>
      </c>
      <c r="E36" s="38"/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3">
        <v>0</v>
      </c>
      <c r="M36" s="43">
        <v>0</v>
      </c>
    </row>
    <row r="37" spans="2:13" x14ac:dyDescent="0.25">
      <c r="B37" s="30"/>
      <c r="C37" s="38"/>
      <c r="D37" s="44" t="s">
        <v>38</v>
      </c>
      <c r="E37" s="45"/>
      <c r="F37" s="46">
        <f t="shared" ref="F37:M37" si="5">SUM(F34:F36)</f>
        <v>0</v>
      </c>
      <c r="G37" s="46">
        <f t="shared" si="5"/>
        <v>0</v>
      </c>
      <c r="H37" s="46">
        <f t="shared" si="5"/>
        <v>0</v>
      </c>
      <c r="I37" s="46">
        <f t="shared" si="5"/>
        <v>0</v>
      </c>
      <c r="J37" s="46">
        <f t="shared" si="5"/>
        <v>0</v>
      </c>
      <c r="K37" s="46">
        <f t="shared" si="5"/>
        <v>0</v>
      </c>
      <c r="L37" s="46">
        <f t="shared" si="5"/>
        <v>0</v>
      </c>
      <c r="M37" s="46">
        <f t="shared" si="5"/>
        <v>0</v>
      </c>
    </row>
    <row r="38" spans="2:13" x14ac:dyDescent="0.25">
      <c r="B38" s="30"/>
      <c r="C38" s="38"/>
      <c r="D38" s="38"/>
      <c r="E38" s="38"/>
      <c r="F38" s="43"/>
      <c r="G38" s="43"/>
      <c r="H38" s="43"/>
      <c r="I38" s="43"/>
      <c r="J38" s="43"/>
      <c r="K38" s="43"/>
      <c r="L38" s="43"/>
      <c r="M38" s="43"/>
    </row>
    <row r="39" spans="2:13" x14ac:dyDescent="0.25">
      <c r="B39" s="30"/>
      <c r="C39" s="38"/>
      <c r="D39" s="38"/>
      <c r="E39" s="38"/>
      <c r="F39" s="43"/>
      <c r="G39" s="43"/>
      <c r="H39" s="43"/>
      <c r="I39" s="43"/>
      <c r="J39" s="43"/>
      <c r="K39" s="43"/>
      <c r="L39" s="43"/>
      <c r="M39" s="43"/>
    </row>
    <row r="40" spans="2:13" ht="15.75" thickBot="1" x14ac:dyDescent="0.3">
      <c r="B40" s="32"/>
      <c r="D40" s="50" t="s">
        <v>40</v>
      </c>
      <c r="E40" s="50"/>
      <c r="F40" s="50">
        <f t="shared" ref="F40:M40" si="6">F37+F31</f>
        <v>41197800.979999997</v>
      </c>
      <c r="G40" s="50">
        <f t="shared" si="6"/>
        <v>45398940.82</v>
      </c>
      <c r="H40" s="50">
        <f t="shared" si="6"/>
        <v>47537354.100000009</v>
      </c>
      <c r="I40" s="50">
        <f t="shared" si="6"/>
        <v>50518636.269999996</v>
      </c>
      <c r="J40" s="50">
        <f t="shared" si="6"/>
        <v>53184542.32</v>
      </c>
      <c r="K40" s="50">
        <f t="shared" si="6"/>
        <v>56206282.100000001</v>
      </c>
      <c r="L40" s="50">
        <f t="shared" si="6"/>
        <v>59412911.020000003</v>
      </c>
      <c r="M40" s="50">
        <f t="shared" si="6"/>
        <v>63084700.689999998</v>
      </c>
    </row>
    <row r="41" spans="2:13" ht="15.75" thickTop="1" x14ac:dyDescent="0.25">
      <c r="B41" s="30"/>
      <c r="C41" s="38"/>
      <c r="D41" s="38"/>
      <c r="E41" s="38"/>
      <c r="F41" s="43"/>
      <c r="G41" s="43"/>
      <c r="H41" s="43"/>
      <c r="I41" s="43"/>
      <c r="J41" s="43"/>
      <c r="K41" s="43"/>
      <c r="L41" s="43"/>
      <c r="M41" s="43"/>
    </row>
    <row r="42" spans="2:13" x14ac:dyDescent="0.25">
      <c r="B42" s="30"/>
      <c r="C42" s="38"/>
      <c r="D42" s="38"/>
      <c r="E42" s="38"/>
      <c r="F42" s="43"/>
      <c r="G42" s="43"/>
      <c r="H42" s="43"/>
      <c r="I42" s="43"/>
      <c r="J42" s="43"/>
      <c r="K42" s="43"/>
      <c r="L42" s="43"/>
      <c r="M42" s="43"/>
    </row>
    <row r="43" spans="2:13" x14ac:dyDescent="0.25">
      <c r="B43" s="32"/>
      <c r="D43" s="36" t="s">
        <v>41</v>
      </c>
      <c r="E43" s="38"/>
      <c r="F43" s="43"/>
      <c r="G43" s="43"/>
      <c r="H43" s="43"/>
      <c r="I43" s="43"/>
      <c r="J43" s="43"/>
      <c r="K43" s="43"/>
      <c r="L43" s="43"/>
      <c r="M43" s="43"/>
    </row>
    <row r="44" spans="2:13" x14ac:dyDescent="0.25">
      <c r="B44" s="33"/>
      <c r="C44" s="51"/>
      <c r="D44" s="51" t="s">
        <v>42</v>
      </c>
      <c r="E44" s="51"/>
      <c r="F44" s="52"/>
      <c r="G44" s="52"/>
      <c r="H44" s="52"/>
      <c r="I44" s="52"/>
      <c r="J44" s="52"/>
      <c r="K44" s="52"/>
      <c r="L44" s="52"/>
      <c r="M44" s="52"/>
    </row>
    <row r="45" spans="2:13" x14ac:dyDescent="0.25">
      <c r="B45" s="29">
        <v>22100</v>
      </c>
      <c r="C45" s="34"/>
      <c r="D45" s="42" t="str">
        <f>"Revolving Credit"</f>
        <v>Revolving Credit</v>
      </c>
      <c r="E45" s="38"/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3">
        <v>0</v>
      </c>
      <c r="M45" s="43">
        <v>0</v>
      </c>
    </row>
    <row r="46" spans="2:13" x14ac:dyDescent="0.25">
      <c r="B46" s="29">
        <v>22190</v>
      </c>
      <c r="C46" s="34"/>
      <c r="D46" s="42" t="str">
        <f>"Sales Prepayments, Total"</f>
        <v>Sales Prepayments, Total</v>
      </c>
      <c r="E46" s="38"/>
      <c r="F46" s="43">
        <v>0</v>
      </c>
      <c r="G46" s="43">
        <v>0</v>
      </c>
      <c r="H46" s="43">
        <v>0</v>
      </c>
      <c r="I46" s="43">
        <v>0</v>
      </c>
      <c r="J46" s="43">
        <v>0</v>
      </c>
      <c r="K46" s="43">
        <v>0</v>
      </c>
      <c r="L46" s="43">
        <v>0</v>
      </c>
      <c r="M46" s="43">
        <v>0</v>
      </c>
    </row>
    <row r="47" spans="2:13" x14ac:dyDescent="0.25">
      <c r="B47" s="29">
        <v>22500</v>
      </c>
      <c r="C47" s="34"/>
      <c r="D47" s="42" t="str">
        <f>"Accounts Payable, Total"</f>
        <v>Accounts Payable, Total</v>
      </c>
      <c r="E47" s="38"/>
      <c r="F47" s="43">
        <v>-32655144.319999997</v>
      </c>
      <c r="G47" s="43">
        <v>-36476284.990000002</v>
      </c>
      <c r="H47" s="43">
        <v>-38442118.579999998</v>
      </c>
      <c r="I47" s="43">
        <v>-41150622.619999997</v>
      </c>
      <c r="J47" s="43">
        <v>-43603028.530000001</v>
      </c>
      <c r="K47" s="43">
        <v>-46456197.950000003</v>
      </c>
      <c r="L47" s="43">
        <v>-49405321.490000002</v>
      </c>
      <c r="M47" s="43">
        <v>-52698939.600000001</v>
      </c>
    </row>
    <row r="48" spans="2:13" x14ac:dyDescent="0.25">
      <c r="B48" s="29">
        <v>22590</v>
      </c>
      <c r="C48" s="34"/>
      <c r="D48" s="42" t="str">
        <f>"Inv. Adjmt. (Interim), Total"</f>
        <v>Inv. Adjmt. (Interim), Total</v>
      </c>
      <c r="E48" s="38"/>
      <c r="F48" s="43">
        <v>0</v>
      </c>
      <c r="G48" s="43">
        <v>0</v>
      </c>
      <c r="H48" s="43">
        <v>0</v>
      </c>
      <c r="I48" s="43">
        <v>0</v>
      </c>
      <c r="J48" s="43">
        <v>0</v>
      </c>
      <c r="K48" s="43">
        <v>0</v>
      </c>
      <c r="L48" s="43">
        <v>0</v>
      </c>
      <c r="M48" s="43">
        <v>0</v>
      </c>
    </row>
    <row r="49" spans="2:13" x14ac:dyDescent="0.25">
      <c r="B49" s="29">
        <v>22790</v>
      </c>
      <c r="C49" s="34"/>
      <c r="D49" s="42" t="str">
        <f>"Taxes Payables, Total"</f>
        <v>Taxes Payables, Total</v>
      </c>
      <c r="E49" s="38"/>
      <c r="F49" s="43">
        <v>0</v>
      </c>
      <c r="G49" s="43">
        <v>0</v>
      </c>
      <c r="H49" s="43">
        <v>0</v>
      </c>
      <c r="I49" s="43">
        <v>0</v>
      </c>
      <c r="J49" s="43">
        <v>0</v>
      </c>
      <c r="K49" s="43">
        <v>0</v>
      </c>
      <c r="L49" s="43">
        <v>0</v>
      </c>
      <c r="M49" s="43">
        <v>0</v>
      </c>
    </row>
    <row r="50" spans="2:13" x14ac:dyDescent="0.25">
      <c r="B50" s="29">
        <v>23900</v>
      </c>
      <c r="C50" s="34"/>
      <c r="D50" s="42" t="str">
        <f>"Total Personnel-related Items"</f>
        <v>Total Personnel-related Items</v>
      </c>
      <c r="E50" s="38"/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0</v>
      </c>
      <c r="L50" s="43">
        <v>0</v>
      </c>
      <c r="M50" s="43">
        <v>0</v>
      </c>
    </row>
    <row r="51" spans="2:13" x14ac:dyDescent="0.25">
      <c r="B51" s="29">
        <v>24400</v>
      </c>
      <c r="C51" s="34"/>
      <c r="D51" s="42" t="str">
        <f>"Other Liabilities, Total"</f>
        <v>Other Liabilities, Total</v>
      </c>
      <c r="E51" s="38"/>
      <c r="F51" s="43">
        <v>0</v>
      </c>
      <c r="G51" s="43">
        <v>0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M51" s="43">
        <v>0</v>
      </c>
    </row>
    <row r="52" spans="2:13" x14ac:dyDescent="0.25">
      <c r="B52" s="30"/>
      <c r="C52" s="38"/>
      <c r="D52" s="44" t="s">
        <v>38</v>
      </c>
      <c r="E52" s="45"/>
      <c r="F52" s="46">
        <f t="shared" ref="F52:M52" si="7">SUM(F45:F51)</f>
        <v>-32655144.319999997</v>
      </c>
      <c r="G52" s="46">
        <f t="shared" si="7"/>
        <v>-36476284.990000002</v>
      </c>
      <c r="H52" s="46">
        <f t="shared" si="7"/>
        <v>-38442118.579999998</v>
      </c>
      <c r="I52" s="46">
        <f t="shared" si="7"/>
        <v>-41150622.619999997</v>
      </c>
      <c r="J52" s="46">
        <f t="shared" si="7"/>
        <v>-43603028.530000001</v>
      </c>
      <c r="K52" s="46">
        <f t="shared" si="7"/>
        <v>-46456197.950000003</v>
      </c>
      <c r="L52" s="46">
        <f t="shared" si="7"/>
        <v>-49405321.490000002</v>
      </c>
      <c r="M52" s="46">
        <f t="shared" si="7"/>
        <v>-52698939.600000001</v>
      </c>
    </row>
    <row r="53" spans="2:13" x14ac:dyDescent="0.25">
      <c r="B53" s="31"/>
      <c r="C53" s="36"/>
      <c r="D53" s="53"/>
      <c r="E53" s="54"/>
      <c r="F53" s="55"/>
      <c r="G53" s="55"/>
      <c r="H53" s="55"/>
      <c r="I53" s="55"/>
      <c r="J53" s="55"/>
      <c r="K53" s="55"/>
      <c r="L53" s="55"/>
      <c r="M53" s="55"/>
    </row>
    <row r="54" spans="2:13" x14ac:dyDescent="0.25">
      <c r="B54" s="30"/>
      <c r="C54" s="38"/>
      <c r="D54" s="56" t="s">
        <v>43</v>
      </c>
      <c r="E54" s="56"/>
      <c r="F54" s="57"/>
      <c r="G54" s="57"/>
      <c r="H54" s="57"/>
      <c r="I54" s="57"/>
      <c r="J54" s="57"/>
      <c r="K54" s="57"/>
      <c r="L54" s="57"/>
      <c r="M54" s="57"/>
    </row>
    <row r="55" spans="2:13" x14ac:dyDescent="0.25">
      <c r="B55" s="29">
        <v>25100</v>
      </c>
      <c r="C55" s="34"/>
      <c r="D55" s="42" t="str">
        <f>"Long-term Bank Loans"</f>
        <v>Long-term Bank Loans</v>
      </c>
      <c r="E55" s="38"/>
      <c r="F55" s="43">
        <v>0</v>
      </c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43">
        <v>0</v>
      </c>
    </row>
    <row r="56" spans="2:13" x14ac:dyDescent="0.25">
      <c r="B56" s="29">
        <v>25200</v>
      </c>
      <c r="C56" s="34"/>
      <c r="D56" s="42" t="str">
        <f>"Mortgage"</f>
        <v>Mortgage</v>
      </c>
      <c r="E56" s="38"/>
      <c r="F56" s="43">
        <v>0</v>
      </c>
      <c r="G56" s="43">
        <v>0</v>
      </c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43">
        <v>0</v>
      </c>
    </row>
    <row r="57" spans="2:13" x14ac:dyDescent="0.25">
      <c r="B57" s="29">
        <v>25300</v>
      </c>
      <c r="C57" s="34"/>
      <c r="D57" s="42" t="str">
        <f>"Deferred Taxes"</f>
        <v>Deferred Taxes</v>
      </c>
      <c r="E57" s="38"/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</row>
    <row r="58" spans="2:13" x14ac:dyDescent="0.25">
      <c r="B58" s="30"/>
      <c r="C58" s="38"/>
      <c r="D58" s="44" t="s">
        <v>38</v>
      </c>
      <c r="E58" s="45"/>
      <c r="F58" s="46">
        <f t="shared" ref="F58:M58" si="8">SUM(F55:F57)</f>
        <v>0</v>
      </c>
      <c r="G58" s="46">
        <f t="shared" si="8"/>
        <v>0</v>
      </c>
      <c r="H58" s="46">
        <f t="shared" si="8"/>
        <v>0</v>
      </c>
      <c r="I58" s="46">
        <f t="shared" si="8"/>
        <v>0</v>
      </c>
      <c r="J58" s="46">
        <f t="shared" si="8"/>
        <v>0</v>
      </c>
      <c r="K58" s="46">
        <f t="shared" si="8"/>
        <v>0</v>
      </c>
      <c r="L58" s="46">
        <f t="shared" si="8"/>
        <v>0</v>
      </c>
      <c r="M58" s="46">
        <f t="shared" si="8"/>
        <v>0</v>
      </c>
    </row>
    <row r="59" spans="2:13" x14ac:dyDescent="0.25">
      <c r="B59" s="30"/>
      <c r="C59" s="38"/>
      <c r="D59" s="38"/>
      <c r="E59" s="38"/>
      <c r="F59" s="43"/>
      <c r="G59" s="43"/>
      <c r="H59" s="43"/>
      <c r="I59" s="43"/>
      <c r="J59" s="43"/>
      <c r="K59" s="43"/>
      <c r="L59" s="43"/>
      <c r="M59" s="43"/>
    </row>
    <row r="60" spans="2:13" x14ac:dyDescent="0.25">
      <c r="B60" s="30"/>
      <c r="C60" s="38"/>
      <c r="D60" s="58" t="s">
        <v>44</v>
      </c>
      <c r="E60" s="58"/>
      <c r="F60" s="58">
        <f t="shared" ref="F60:M60" si="9">F58+F52</f>
        <v>-32655144.319999997</v>
      </c>
      <c r="G60" s="58">
        <f t="shared" si="9"/>
        <v>-36476284.990000002</v>
      </c>
      <c r="H60" s="58">
        <f t="shared" si="9"/>
        <v>-38442118.579999998</v>
      </c>
      <c r="I60" s="58">
        <f t="shared" si="9"/>
        <v>-41150622.619999997</v>
      </c>
      <c r="J60" s="58">
        <f t="shared" si="9"/>
        <v>-43603028.530000001</v>
      </c>
      <c r="K60" s="58">
        <f t="shared" si="9"/>
        <v>-46456197.950000003</v>
      </c>
      <c r="L60" s="58">
        <f t="shared" si="9"/>
        <v>-49405321.490000002</v>
      </c>
      <c r="M60" s="58">
        <f t="shared" si="9"/>
        <v>-52698939.600000001</v>
      </c>
    </row>
    <row r="61" spans="2:13" ht="0.95" customHeight="1" x14ac:dyDescent="0.25">
      <c r="B61" s="30"/>
      <c r="C61" s="38"/>
      <c r="D61" t="s">
        <v>54</v>
      </c>
      <c r="F61" s="35">
        <f t="shared" ref="F61:M61" si="10">-F60</f>
        <v>32655144.319999997</v>
      </c>
      <c r="G61" s="35">
        <f t="shared" si="10"/>
        <v>36476284.990000002</v>
      </c>
      <c r="H61" s="35">
        <f t="shared" si="10"/>
        <v>38442118.579999998</v>
      </c>
      <c r="I61" s="35">
        <f t="shared" si="10"/>
        <v>41150622.619999997</v>
      </c>
      <c r="J61" s="35">
        <f t="shared" si="10"/>
        <v>43603028.530000001</v>
      </c>
      <c r="K61" s="35">
        <f t="shared" si="10"/>
        <v>46456197.950000003</v>
      </c>
      <c r="L61" s="35">
        <f t="shared" si="10"/>
        <v>49405321.490000002</v>
      </c>
      <c r="M61" s="35">
        <f t="shared" si="10"/>
        <v>52698939.600000001</v>
      </c>
    </row>
    <row r="62" spans="2:13" x14ac:dyDescent="0.25">
      <c r="B62" s="30"/>
      <c r="C62" s="38"/>
      <c r="D62" s="39"/>
      <c r="E62" s="39"/>
      <c r="F62" s="59"/>
      <c r="G62" s="59"/>
      <c r="H62" s="59"/>
      <c r="I62" s="59"/>
      <c r="J62" s="59"/>
      <c r="K62" s="59"/>
      <c r="L62" s="59"/>
      <c r="M62" s="59"/>
    </row>
    <row r="63" spans="2:13" x14ac:dyDescent="0.25">
      <c r="B63" s="30"/>
      <c r="C63" s="38"/>
      <c r="D63" s="58" t="s">
        <v>53</v>
      </c>
      <c r="E63" s="58"/>
      <c r="F63" s="60">
        <f t="shared" ref="F63:M63" si="11">-F60/F40</f>
        <v>0.79264289702872381</v>
      </c>
      <c r="G63" s="60">
        <f t="shared" si="11"/>
        <v>0.80346114537391977</v>
      </c>
      <c r="H63" s="60">
        <f t="shared" si="11"/>
        <v>0.80867181835852309</v>
      </c>
      <c r="I63" s="60">
        <f t="shared" si="11"/>
        <v>0.81456321188220393</v>
      </c>
      <c r="J63" s="60">
        <f t="shared" si="11"/>
        <v>0.81984401158610931</v>
      </c>
      <c r="K63" s="60">
        <f t="shared" si="11"/>
        <v>0.82653034882020782</v>
      </c>
      <c r="L63" s="60">
        <f t="shared" si="11"/>
        <v>0.83155867372613379</v>
      </c>
      <c r="M63" s="60">
        <f t="shared" si="11"/>
        <v>0.83536798975973714</v>
      </c>
    </row>
    <row r="64" spans="2:13" x14ac:dyDescent="0.25">
      <c r="B64" s="30"/>
      <c r="C64" s="39"/>
      <c r="D64" s="39"/>
      <c r="E64" s="39"/>
      <c r="F64" s="59"/>
      <c r="G64" s="59"/>
      <c r="H64" s="59"/>
      <c r="I64" s="59"/>
      <c r="J64" s="59"/>
      <c r="K64" s="59"/>
      <c r="L64" s="59"/>
      <c r="M64" s="59"/>
    </row>
    <row r="65" spans="2:13" x14ac:dyDescent="0.25">
      <c r="B65" s="31"/>
      <c r="C65" s="36"/>
      <c r="D65" s="51" t="s">
        <v>45</v>
      </c>
      <c r="E65" s="61"/>
      <c r="F65" s="43"/>
      <c r="G65" s="43"/>
      <c r="H65" s="43"/>
      <c r="I65" s="43"/>
      <c r="J65" s="43"/>
      <c r="K65" s="43"/>
      <c r="L65" s="43"/>
      <c r="M65" s="43"/>
    </row>
    <row r="66" spans="2:13" x14ac:dyDescent="0.25">
      <c r="B66" s="29">
        <v>30100</v>
      </c>
      <c r="C66" s="34"/>
      <c r="D66" s="42" t="str">
        <f>"Capital Stock"</f>
        <v>Capital Stock</v>
      </c>
      <c r="E66" s="38"/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</row>
    <row r="67" spans="2:13" x14ac:dyDescent="0.25">
      <c r="B67" s="29">
        <v>30200</v>
      </c>
      <c r="C67" s="34"/>
      <c r="D67" s="42" t="str">
        <f>"Retained Earnings"</f>
        <v>Retained Earnings</v>
      </c>
      <c r="E67" s="38"/>
      <c r="F67" s="43">
        <v>0</v>
      </c>
      <c r="G67" s="43">
        <v>0</v>
      </c>
      <c r="H67" s="43">
        <v>0</v>
      </c>
      <c r="I67" s="43">
        <v>0</v>
      </c>
      <c r="J67" s="43">
        <v>0</v>
      </c>
      <c r="K67" s="43">
        <v>0</v>
      </c>
      <c r="L67" s="43">
        <v>0</v>
      </c>
      <c r="M67" s="43">
        <v>0</v>
      </c>
    </row>
    <row r="68" spans="2:13" x14ac:dyDescent="0.25">
      <c r="B68" s="29">
        <v>30400</v>
      </c>
      <c r="C68" s="34"/>
      <c r="D68" s="42" t="str">
        <f>"Net Income for the Year"</f>
        <v>Net Income for the Year</v>
      </c>
      <c r="E68" s="38"/>
      <c r="F68" s="43">
        <v>-8542656.6600000001</v>
      </c>
      <c r="G68" s="43">
        <v>-8922655.8300000001</v>
      </c>
      <c r="H68" s="43">
        <v>-9095235.5199999996</v>
      </c>
      <c r="I68" s="43">
        <v>-9368013.6500000004</v>
      </c>
      <c r="J68" s="43">
        <v>-9581513.7899999991</v>
      </c>
      <c r="K68" s="43">
        <v>-9750084.1500000004</v>
      </c>
      <c r="L68" s="43">
        <v>-10007589.529999999</v>
      </c>
      <c r="M68" s="43">
        <v>-10385761.09</v>
      </c>
    </row>
    <row r="69" spans="2:13" x14ac:dyDescent="0.25">
      <c r="B69" s="30"/>
      <c r="C69" s="38"/>
      <c r="D69" s="44" t="s">
        <v>38</v>
      </c>
      <c r="E69" s="45"/>
      <c r="F69" s="46">
        <f>SUM(F66:F68)</f>
        <v>-8542656.6600000001</v>
      </c>
      <c r="G69" s="46">
        <f t="shared" ref="G69:M69" si="12">SUM(G66:G68)</f>
        <v>-8922655.8300000001</v>
      </c>
      <c r="H69" s="46">
        <f t="shared" si="12"/>
        <v>-9095235.5199999996</v>
      </c>
      <c r="I69" s="46">
        <f t="shared" si="12"/>
        <v>-9368013.6500000004</v>
      </c>
      <c r="J69" s="46">
        <f t="shared" si="12"/>
        <v>-9581513.7899999991</v>
      </c>
      <c r="K69" s="46">
        <f t="shared" si="12"/>
        <v>-9750084.1500000004</v>
      </c>
      <c r="L69" s="46">
        <f t="shared" si="12"/>
        <v>-10007589.529999999</v>
      </c>
      <c r="M69" s="46">
        <f t="shared" si="12"/>
        <v>-10385761.09</v>
      </c>
    </row>
    <row r="70" spans="2:13" x14ac:dyDescent="0.25">
      <c r="B70" s="30"/>
      <c r="C70" s="38"/>
      <c r="D70" s="38"/>
      <c r="E70" s="38"/>
      <c r="F70" s="43"/>
      <c r="G70" s="43"/>
      <c r="H70" s="43"/>
      <c r="I70" s="43"/>
      <c r="J70" s="43"/>
      <c r="K70" s="43"/>
      <c r="L70" s="43"/>
      <c r="M70" s="43"/>
    </row>
    <row r="71" spans="2:13" ht="15.75" thickBot="1" x14ac:dyDescent="0.3">
      <c r="B71" s="32"/>
      <c r="D71" s="50"/>
      <c r="E71" s="50"/>
      <c r="F71" s="50">
        <f>F60+F69</f>
        <v>-41197800.979999997</v>
      </c>
      <c r="G71" s="50">
        <f t="shared" ref="G71:M71" si="13">G60+G69</f>
        <v>-45398940.82</v>
      </c>
      <c r="H71" s="50">
        <f t="shared" si="13"/>
        <v>-47537354.099999994</v>
      </c>
      <c r="I71" s="50">
        <f t="shared" si="13"/>
        <v>-50518636.269999996</v>
      </c>
      <c r="J71" s="50">
        <f t="shared" si="13"/>
        <v>-53184542.32</v>
      </c>
      <c r="K71" s="50">
        <f t="shared" si="13"/>
        <v>-56206282.100000001</v>
      </c>
      <c r="L71" s="50">
        <f t="shared" si="13"/>
        <v>-59412911.020000003</v>
      </c>
      <c r="M71" s="50">
        <f t="shared" si="13"/>
        <v>-63084700.689999998</v>
      </c>
    </row>
    <row r="72" spans="2:13" ht="15.75" thickTop="1" x14ac:dyDescent="0.25"/>
    <row r="76" spans="2:13" ht="5.25" customHeight="1" x14ac:dyDescent="0.25"/>
  </sheetData>
  <mergeCells count="1">
    <mergeCell ref="B17:B21"/>
  </mergeCells>
  <pageMargins left="0.7" right="0.7" top="0.75" bottom="0.75" header="0.3" footer="0.3"/>
  <pageSetup scale="7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Z47"/>
  <sheetViews>
    <sheetView showGridLines="0" topLeftCell="C14" zoomScale="130" zoomScaleNormal="130" workbookViewId="0">
      <selection activeCell="E27" sqref="E27"/>
    </sheetView>
  </sheetViews>
  <sheetFormatPr defaultRowHeight="15" x14ac:dyDescent="0.25"/>
  <cols>
    <col min="1" max="1" width="17.625" hidden="1" customWidth="1"/>
    <col min="2" max="2" width="24.625" hidden="1" customWidth="1"/>
    <col min="3" max="3" width="11.625" customWidth="1"/>
    <col min="4" max="4" width="41.75" customWidth="1"/>
    <col min="5" max="12" width="13" bestFit="1" customWidth="1"/>
    <col min="13" max="13" width="1.375" hidden="1" customWidth="1"/>
    <col min="15" max="15" width="19.75" customWidth="1"/>
    <col min="26" max="26" width="9.625" customWidth="1"/>
    <col min="28" max="29" width="8"/>
  </cols>
  <sheetData>
    <row r="1" spans="1:26" hidden="1" x14ac:dyDescent="0.25">
      <c r="A1" t="s">
        <v>995</v>
      </c>
      <c r="B1" s="1" t="s">
        <v>35</v>
      </c>
      <c r="E1" t="s">
        <v>25</v>
      </c>
      <c r="F1" t="s">
        <v>247</v>
      </c>
      <c r="G1" t="s">
        <v>247</v>
      </c>
      <c r="H1" t="s">
        <v>247</v>
      </c>
      <c r="I1" t="s">
        <v>247</v>
      </c>
      <c r="J1" t="s">
        <v>247</v>
      </c>
      <c r="K1" t="s">
        <v>247</v>
      </c>
      <c r="L1" t="s">
        <v>247</v>
      </c>
      <c r="M1" t="s">
        <v>35</v>
      </c>
    </row>
    <row r="2" spans="1:26" hidden="1" x14ac:dyDescent="0.25">
      <c r="A2" t="s">
        <v>35</v>
      </c>
      <c r="B2" s="1"/>
      <c r="E2" t="s">
        <v>48</v>
      </c>
      <c r="F2" t="s">
        <v>48</v>
      </c>
      <c r="G2" t="s">
        <v>48</v>
      </c>
      <c r="H2" t="s">
        <v>48</v>
      </c>
      <c r="I2" t="s">
        <v>48</v>
      </c>
      <c r="J2" t="s">
        <v>48</v>
      </c>
      <c r="K2" t="s">
        <v>48</v>
      </c>
      <c r="L2" t="s">
        <v>48</v>
      </c>
    </row>
    <row r="3" spans="1:26" x14ac:dyDescent="0.25">
      <c r="B3" s="1"/>
    </row>
    <row r="4" spans="1:26" ht="23.25" x14ac:dyDescent="0.35">
      <c r="B4" s="1"/>
      <c r="D4" s="13" t="s">
        <v>51</v>
      </c>
    </row>
    <row r="5" spans="1:26" x14ac:dyDescent="0.25">
      <c r="B5" s="1"/>
    </row>
    <row r="6" spans="1:26" x14ac:dyDescent="0.25">
      <c r="B6" s="1"/>
    </row>
    <row r="7" spans="1:26" x14ac:dyDescent="0.25">
      <c r="B7" s="1"/>
    </row>
    <row r="8" spans="1:26" x14ac:dyDescent="0.25">
      <c r="B8" s="1"/>
    </row>
    <row r="9" spans="1:26" x14ac:dyDescent="0.25">
      <c r="B9" s="1"/>
    </row>
    <row r="10" spans="1:26" x14ac:dyDescent="0.25">
      <c r="B10" s="1"/>
    </row>
    <row r="11" spans="1:26" x14ac:dyDescent="0.25">
      <c r="B11" s="1"/>
    </row>
    <row r="12" spans="1:26" x14ac:dyDescent="0.25">
      <c r="B12" s="1"/>
    </row>
    <row r="13" spans="1:26" x14ac:dyDescent="0.25">
      <c r="B13" s="1"/>
    </row>
    <row r="14" spans="1:26" x14ac:dyDescent="0.25">
      <c r="B14" s="1"/>
    </row>
    <row r="15" spans="1:26" ht="15" hidden="1" customHeight="1" x14ac:dyDescent="0.25">
      <c r="A15" t="s">
        <v>35</v>
      </c>
      <c r="B15" s="91" t="s">
        <v>56</v>
      </c>
      <c r="E15" s="4">
        <v>42736</v>
      </c>
      <c r="F15" s="4">
        <v>42826</v>
      </c>
      <c r="G15" s="4">
        <v>42917</v>
      </c>
      <c r="H15" s="4">
        <v>43009</v>
      </c>
      <c r="I15" s="4">
        <v>43101</v>
      </c>
      <c r="J15" s="4">
        <v>43191</v>
      </c>
      <c r="K15" s="4">
        <v>43282</v>
      </c>
      <c r="L15" s="4">
        <v>43374</v>
      </c>
      <c r="Y15" s="3"/>
      <c r="Z15" s="4"/>
    </row>
    <row r="16" spans="1:26" hidden="1" x14ac:dyDescent="0.25">
      <c r="A16" t="s">
        <v>35</v>
      </c>
      <c r="B16" s="91"/>
      <c r="E16" s="4">
        <v>42825</v>
      </c>
      <c r="F16" s="4">
        <v>42916</v>
      </c>
      <c r="G16" s="4">
        <v>43008</v>
      </c>
      <c r="H16" s="4">
        <v>43100</v>
      </c>
      <c r="I16" s="4">
        <v>43190</v>
      </c>
      <c r="J16" s="4">
        <v>43281</v>
      </c>
      <c r="K16" s="4">
        <v>43373</v>
      </c>
      <c r="L16" s="4">
        <v>43465</v>
      </c>
      <c r="Y16" s="3"/>
      <c r="Z16" s="4"/>
    </row>
    <row r="17" spans="1:26" hidden="1" x14ac:dyDescent="0.25">
      <c r="A17" t="s">
        <v>35</v>
      </c>
      <c r="B17" s="91"/>
      <c r="E17" s="11" t="str">
        <f t="shared" ref="E17:L17" si="0">TEXT(E16,"mmm yy")</f>
        <v>Mar 17</v>
      </c>
      <c r="F17" s="11" t="str">
        <f t="shared" si="0"/>
        <v>Jun 17</v>
      </c>
      <c r="G17" s="11" t="str">
        <f t="shared" si="0"/>
        <v>Sep 17</v>
      </c>
      <c r="H17" s="11" t="str">
        <f t="shared" si="0"/>
        <v>Dec 17</v>
      </c>
      <c r="I17" s="11" t="str">
        <f t="shared" si="0"/>
        <v>Mar 18</v>
      </c>
      <c r="J17" s="11" t="str">
        <f t="shared" si="0"/>
        <v>Jun 18</v>
      </c>
      <c r="K17" s="11" t="str">
        <f t="shared" si="0"/>
        <v>Sep 18</v>
      </c>
      <c r="L17" s="11" t="str">
        <f t="shared" si="0"/>
        <v>Dec 18</v>
      </c>
      <c r="Y17" s="3"/>
      <c r="Z17" s="5"/>
    </row>
    <row r="18" spans="1:26" hidden="1" x14ac:dyDescent="0.25">
      <c r="A18" t="s">
        <v>35</v>
      </c>
      <c r="B18" s="91"/>
      <c r="E18" s="11">
        <f t="shared" ref="E18:L18" si="1">YEAR(E16)</f>
        <v>2017</v>
      </c>
      <c r="F18" s="11">
        <f t="shared" si="1"/>
        <v>2017</v>
      </c>
      <c r="G18" s="11">
        <f t="shared" si="1"/>
        <v>2017</v>
      </c>
      <c r="H18" s="11">
        <f t="shared" si="1"/>
        <v>2017</v>
      </c>
      <c r="I18" s="11">
        <f t="shared" si="1"/>
        <v>2018</v>
      </c>
      <c r="J18" s="11">
        <f t="shared" si="1"/>
        <v>2018</v>
      </c>
      <c r="K18" s="11">
        <f t="shared" si="1"/>
        <v>2018</v>
      </c>
      <c r="L18" s="11">
        <f t="shared" si="1"/>
        <v>2018</v>
      </c>
    </row>
    <row r="19" spans="1:26" hidden="1" x14ac:dyDescent="0.25">
      <c r="A19" t="s">
        <v>35</v>
      </c>
      <c r="B19" s="91"/>
      <c r="E19" s="11" t="str">
        <f t="shared" ref="E19:L19" si="2">"Q"&amp;ROUNDUP(MONTH(E16)/3,0)&amp; "  "&amp;YEAR(E16)</f>
        <v>Q1  2017</v>
      </c>
      <c r="F19" s="11" t="str">
        <f t="shared" si="2"/>
        <v>Q2  2017</v>
      </c>
      <c r="G19" s="11" t="str">
        <f t="shared" si="2"/>
        <v>Q3  2017</v>
      </c>
      <c r="H19" s="11" t="str">
        <f t="shared" si="2"/>
        <v>Q4  2017</v>
      </c>
      <c r="I19" s="11" t="str">
        <f t="shared" si="2"/>
        <v>Q1  2018</v>
      </c>
      <c r="J19" s="11" t="str">
        <f t="shared" si="2"/>
        <v>Q2  2018</v>
      </c>
      <c r="K19" s="11" t="str">
        <f t="shared" si="2"/>
        <v>Q3  2018</v>
      </c>
      <c r="L19" s="11" t="str">
        <f t="shared" si="2"/>
        <v>Q4  2018</v>
      </c>
    </row>
    <row r="20" spans="1:26" x14ac:dyDescent="0.25">
      <c r="B20" s="91"/>
      <c r="E20" s="10" t="str">
        <f t="shared" ref="E20:L20" si="3">IF(PeriodType="Month",E17,IF(PeriodType="Year",E18,IF(PeriodType="Quarter",E19,"???")))</f>
        <v>Q1  2017</v>
      </c>
      <c r="F20" s="10" t="str">
        <f t="shared" si="3"/>
        <v>Q2  2017</v>
      </c>
      <c r="G20" s="10" t="str">
        <f t="shared" si="3"/>
        <v>Q3  2017</v>
      </c>
      <c r="H20" s="10" t="str">
        <f t="shared" si="3"/>
        <v>Q4  2017</v>
      </c>
      <c r="I20" s="10" t="str">
        <f t="shared" si="3"/>
        <v>Q1  2018</v>
      </c>
      <c r="J20" s="10" t="str">
        <f t="shared" si="3"/>
        <v>Q2  2018</v>
      </c>
      <c r="K20" s="10" t="str">
        <f t="shared" si="3"/>
        <v>Q3  2018</v>
      </c>
      <c r="L20" s="10" t="str">
        <f t="shared" si="3"/>
        <v>Q4  2018</v>
      </c>
    </row>
    <row r="21" spans="1:26" x14ac:dyDescent="0.25">
      <c r="B21" s="25">
        <v>99999</v>
      </c>
      <c r="D21" s="72" t="str">
        <f>"Net Income"</f>
        <v>Net Income</v>
      </c>
      <c r="E21" s="81">
        <v>84355.27</v>
      </c>
      <c r="F21" s="81">
        <v>379999.17000000004</v>
      </c>
      <c r="G21" s="81">
        <v>172579.69</v>
      </c>
      <c r="H21" s="81">
        <v>272778.13</v>
      </c>
      <c r="I21" s="81">
        <v>213500.14</v>
      </c>
      <c r="J21" s="81">
        <v>168570.36000000002</v>
      </c>
      <c r="K21" s="81">
        <v>257505.38</v>
      </c>
      <c r="L21" s="81">
        <v>378171.56</v>
      </c>
    </row>
    <row r="22" spans="1:26" x14ac:dyDescent="0.25">
      <c r="B22" s="25"/>
      <c r="D22" s="72" t="s">
        <v>66</v>
      </c>
      <c r="E22" s="82"/>
      <c r="F22" s="82"/>
      <c r="G22" s="82"/>
      <c r="H22" s="82"/>
      <c r="I22" s="82"/>
      <c r="J22" s="82"/>
      <c r="K22" s="82"/>
      <c r="L22" s="82"/>
    </row>
    <row r="23" spans="1:26" x14ac:dyDescent="0.25">
      <c r="B23" s="25" t="s">
        <v>0</v>
      </c>
      <c r="D23" s="62" t="str">
        <f>"Accum. Depreciation, Vehicles"</f>
        <v>Accum. Depreciation, Vehicles</v>
      </c>
      <c r="E23" s="81">
        <v>0</v>
      </c>
      <c r="F23" s="81">
        <v>0</v>
      </c>
      <c r="G23" s="81">
        <v>0</v>
      </c>
      <c r="H23" s="81">
        <v>0</v>
      </c>
      <c r="I23" s="81">
        <v>0</v>
      </c>
      <c r="J23" s="81">
        <v>0</v>
      </c>
      <c r="K23" s="81">
        <v>0</v>
      </c>
      <c r="L23" s="81">
        <v>0</v>
      </c>
    </row>
    <row r="24" spans="1:26" x14ac:dyDescent="0.25">
      <c r="B24" s="25">
        <v>12300</v>
      </c>
      <c r="D24" s="62" t="str">
        <f>"Securities, Total"</f>
        <v>Securities, Total</v>
      </c>
      <c r="E24" s="81">
        <v>0</v>
      </c>
      <c r="F24" s="81">
        <v>0</v>
      </c>
      <c r="G24" s="81">
        <v>0</v>
      </c>
      <c r="H24" s="81">
        <v>0</v>
      </c>
      <c r="I24" s="81">
        <v>0</v>
      </c>
      <c r="J24" s="81">
        <v>0</v>
      </c>
      <c r="K24" s="81">
        <v>0</v>
      </c>
      <c r="L24" s="81">
        <v>0</v>
      </c>
    </row>
    <row r="25" spans="1:26" x14ac:dyDescent="0.25">
      <c r="B25" s="25">
        <v>13400</v>
      </c>
      <c r="D25" s="62" t="str">
        <f>"Accounts Receivable, Total"</f>
        <v>Accounts Receivable, Total</v>
      </c>
      <c r="E25" s="81">
        <v>-2025411.45</v>
      </c>
      <c r="F25" s="81">
        <v>-2528119.34</v>
      </c>
      <c r="G25" s="81">
        <v>-1532885.07</v>
      </c>
      <c r="H25" s="81">
        <v>-2130056.2000000002</v>
      </c>
      <c r="I25" s="81">
        <v>-1677089.1099999999</v>
      </c>
      <c r="J25" s="81">
        <v>-2293049.6</v>
      </c>
      <c r="K25" s="81">
        <v>-2111474.15</v>
      </c>
      <c r="L25" s="81">
        <v>-2823479.88</v>
      </c>
    </row>
    <row r="26" spans="1:26" x14ac:dyDescent="0.25">
      <c r="B26" s="25">
        <v>14500</v>
      </c>
      <c r="D26" s="62" t="str">
        <f>"Inventory, Total"</f>
        <v>Inventory, Total</v>
      </c>
      <c r="E26" s="81">
        <v>2706056.0999999996</v>
      </c>
      <c r="F26" s="81">
        <v>-535198.81000000006</v>
      </c>
      <c r="G26" s="81">
        <v>886690.45000000007</v>
      </c>
      <c r="H26" s="81">
        <v>141461.12</v>
      </c>
      <c r="I26" s="81">
        <v>217761.12</v>
      </c>
      <c r="J26" s="81">
        <v>129359.43</v>
      </c>
      <c r="K26" s="81">
        <v>77124.11</v>
      </c>
      <c r="L26" s="81">
        <v>229087.94999999998</v>
      </c>
    </row>
    <row r="27" spans="1:26" x14ac:dyDescent="0.25">
      <c r="B27" s="25">
        <v>13540</v>
      </c>
      <c r="D27" s="62" t="str">
        <f>"Purchase Prepayments, Total"</f>
        <v>Purchase Prepayments, Total</v>
      </c>
      <c r="E27" s="81">
        <v>0</v>
      </c>
      <c r="F27" s="81">
        <v>0</v>
      </c>
      <c r="G27" s="81">
        <v>0</v>
      </c>
      <c r="H27" s="81">
        <v>0</v>
      </c>
      <c r="I27" s="81">
        <v>0</v>
      </c>
      <c r="J27" s="81">
        <v>0</v>
      </c>
      <c r="K27" s="81">
        <v>0</v>
      </c>
      <c r="L27" s="81">
        <v>0</v>
      </c>
    </row>
    <row r="28" spans="1:26" x14ac:dyDescent="0.25">
      <c r="B28" s="25">
        <v>22500</v>
      </c>
      <c r="D28" s="62" t="str">
        <f>"Accounts Payable, Total"</f>
        <v>Accounts Payable, Total</v>
      </c>
      <c r="E28" s="81">
        <v>434026.83</v>
      </c>
      <c r="F28" s="81">
        <v>3821140.6700000004</v>
      </c>
      <c r="G28" s="81">
        <v>1965833.59</v>
      </c>
      <c r="H28" s="81">
        <v>2708504.04</v>
      </c>
      <c r="I28" s="81">
        <v>2452405.9099999997</v>
      </c>
      <c r="J28" s="81">
        <v>2853169.42</v>
      </c>
      <c r="K28" s="81">
        <v>2949123.54</v>
      </c>
      <c r="L28" s="81">
        <v>3293618.11</v>
      </c>
    </row>
    <row r="29" spans="1:26" x14ac:dyDescent="0.25">
      <c r="B29" s="25">
        <v>22100</v>
      </c>
      <c r="D29" s="62" t="str">
        <f>"Revolving Credit"</f>
        <v>Revolving Credit</v>
      </c>
      <c r="E29" s="81">
        <v>0</v>
      </c>
      <c r="F29" s="81">
        <v>0</v>
      </c>
      <c r="G29" s="81">
        <v>0</v>
      </c>
      <c r="H29" s="81">
        <v>0</v>
      </c>
      <c r="I29" s="81">
        <v>0</v>
      </c>
      <c r="J29" s="81">
        <v>0</v>
      </c>
      <c r="K29" s="81">
        <v>0</v>
      </c>
      <c r="L29" s="81">
        <v>0</v>
      </c>
    </row>
    <row r="30" spans="1:26" x14ac:dyDescent="0.25">
      <c r="B30" s="25">
        <v>23900</v>
      </c>
      <c r="D30" s="62" t="str">
        <f>"Total Personnel-related Items"</f>
        <v>Total Personnel-related Items</v>
      </c>
      <c r="E30" s="81">
        <v>0</v>
      </c>
      <c r="F30" s="81">
        <v>0</v>
      </c>
      <c r="G30" s="81">
        <v>0</v>
      </c>
      <c r="H30" s="81">
        <v>0</v>
      </c>
      <c r="I30" s="81">
        <v>0</v>
      </c>
      <c r="J30" s="81">
        <v>0</v>
      </c>
      <c r="K30" s="81">
        <v>0</v>
      </c>
      <c r="L30" s="81">
        <v>0</v>
      </c>
    </row>
    <row r="31" spans="1:26" x14ac:dyDescent="0.25">
      <c r="B31" s="25">
        <v>24400</v>
      </c>
      <c r="D31" s="62" t="str">
        <f>"Other Liabilities, Total"</f>
        <v>Other Liabilities, Total</v>
      </c>
      <c r="E31" s="81">
        <v>0</v>
      </c>
      <c r="F31" s="81">
        <v>0</v>
      </c>
      <c r="G31" s="81">
        <v>0</v>
      </c>
      <c r="H31" s="81">
        <v>0</v>
      </c>
      <c r="I31" s="81">
        <v>0</v>
      </c>
      <c r="J31" s="81">
        <v>0</v>
      </c>
      <c r="K31" s="81">
        <v>0</v>
      </c>
      <c r="L31" s="81">
        <v>0</v>
      </c>
    </row>
    <row r="32" spans="1:26" ht="15.75" thickBot="1" x14ac:dyDescent="0.3">
      <c r="B32" s="25"/>
      <c r="D32" s="70" t="s">
        <v>1</v>
      </c>
      <c r="E32" s="83">
        <f t="shared" ref="E32:L32" si="4">SUM(E21:E31)</f>
        <v>1199026.7499999998</v>
      </c>
      <c r="F32" s="83">
        <f t="shared" si="4"/>
        <v>1137821.6900000004</v>
      </c>
      <c r="G32" s="83">
        <f t="shared" si="4"/>
        <v>1492218.6600000001</v>
      </c>
      <c r="H32" s="83">
        <f t="shared" si="4"/>
        <v>992687.08999999985</v>
      </c>
      <c r="I32" s="83">
        <f t="shared" si="4"/>
        <v>1206578.06</v>
      </c>
      <c r="J32" s="83">
        <f t="shared" si="4"/>
        <v>858049.60999999964</v>
      </c>
      <c r="K32" s="83">
        <f t="shared" si="4"/>
        <v>1172278.8800000001</v>
      </c>
      <c r="L32" s="83">
        <f t="shared" si="4"/>
        <v>1077397.7400000002</v>
      </c>
    </row>
    <row r="33" spans="1:12" x14ac:dyDescent="0.25">
      <c r="B33" s="25" t="s">
        <v>2</v>
      </c>
      <c r="D33" s="62" t="str">
        <f>"Land and Buildings"</f>
        <v>Land and Buildings</v>
      </c>
      <c r="E33" s="81">
        <v>0</v>
      </c>
      <c r="F33" s="81">
        <v>0</v>
      </c>
      <c r="G33" s="81">
        <v>0</v>
      </c>
      <c r="H33" s="81">
        <v>0</v>
      </c>
      <c r="I33" s="81">
        <v>0</v>
      </c>
      <c r="J33" s="81">
        <v>0</v>
      </c>
      <c r="K33" s="81">
        <v>0</v>
      </c>
      <c r="L33" s="81">
        <v>0</v>
      </c>
    </row>
    <row r="34" spans="1:12" x14ac:dyDescent="0.25">
      <c r="B34" s="25" t="s">
        <v>3</v>
      </c>
      <c r="D34" s="62" t="str">
        <f>"Vehicles"</f>
        <v>Vehicles</v>
      </c>
      <c r="E34" s="81">
        <v>0</v>
      </c>
      <c r="F34" s="81">
        <v>0</v>
      </c>
      <c r="G34" s="81">
        <v>0</v>
      </c>
      <c r="H34" s="81">
        <v>0</v>
      </c>
      <c r="I34" s="81">
        <v>0</v>
      </c>
      <c r="J34" s="81">
        <v>0</v>
      </c>
      <c r="K34" s="81">
        <v>0</v>
      </c>
      <c r="L34" s="81">
        <v>0</v>
      </c>
    </row>
    <row r="35" spans="1:12" ht="15.75" thickBot="1" x14ac:dyDescent="0.3">
      <c r="B35" s="25"/>
      <c r="D35" s="70" t="s">
        <v>4</v>
      </c>
      <c r="E35" s="83">
        <f t="shared" ref="E35:L35" si="5">SUM(E33:E34)</f>
        <v>0</v>
      </c>
      <c r="F35" s="83">
        <f t="shared" si="5"/>
        <v>0</v>
      </c>
      <c r="G35" s="83">
        <f t="shared" si="5"/>
        <v>0</v>
      </c>
      <c r="H35" s="83">
        <f t="shared" si="5"/>
        <v>0</v>
      </c>
      <c r="I35" s="83">
        <f t="shared" si="5"/>
        <v>0</v>
      </c>
      <c r="J35" s="83">
        <f t="shared" si="5"/>
        <v>0</v>
      </c>
      <c r="K35" s="83">
        <f t="shared" si="5"/>
        <v>0</v>
      </c>
      <c r="L35" s="83">
        <f t="shared" si="5"/>
        <v>0</v>
      </c>
    </row>
    <row r="36" spans="1:12" x14ac:dyDescent="0.25">
      <c r="B36" s="25" t="s">
        <v>5</v>
      </c>
      <c r="D36" s="62" t="str">
        <f>"Long-term Liabilities"</f>
        <v>Long-term Liabilities</v>
      </c>
      <c r="E36" s="81">
        <v>0</v>
      </c>
      <c r="F36" s="81">
        <v>0</v>
      </c>
      <c r="G36" s="81">
        <v>0</v>
      </c>
      <c r="H36" s="81">
        <v>0</v>
      </c>
      <c r="I36" s="81">
        <v>0</v>
      </c>
      <c r="J36" s="81">
        <v>0</v>
      </c>
      <c r="K36" s="81">
        <v>0</v>
      </c>
      <c r="L36" s="81">
        <v>0</v>
      </c>
    </row>
    <row r="37" spans="1:12" x14ac:dyDescent="0.25">
      <c r="B37" s="25" t="s">
        <v>6</v>
      </c>
      <c r="D37" s="62" t="str">
        <f>"Capital Stock"</f>
        <v>Capital Stock</v>
      </c>
      <c r="E37" s="81">
        <v>0</v>
      </c>
      <c r="F37" s="81">
        <v>0</v>
      </c>
      <c r="G37" s="81">
        <v>0</v>
      </c>
      <c r="H37" s="81">
        <v>0</v>
      </c>
      <c r="I37" s="81">
        <v>0</v>
      </c>
      <c r="J37" s="81">
        <v>0</v>
      </c>
      <c r="K37" s="81">
        <v>0</v>
      </c>
      <c r="L37" s="81">
        <v>0</v>
      </c>
    </row>
    <row r="38" spans="1:12" x14ac:dyDescent="0.25">
      <c r="B38" s="25">
        <v>30200</v>
      </c>
      <c r="D38" s="62" t="str">
        <f>"Retained Earnings"</f>
        <v>Retained Earnings</v>
      </c>
      <c r="E38" s="81">
        <v>0</v>
      </c>
      <c r="F38" s="81">
        <v>0</v>
      </c>
      <c r="G38" s="81">
        <v>0</v>
      </c>
      <c r="H38" s="81">
        <v>0</v>
      </c>
      <c r="I38" s="81">
        <v>0</v>
      </c>
      <c r="J38" s="81">
        <v>0</v>
      </c>
      <c r="K38" s="81">
        <v>0</v>
      </c>
      <c r="L38" s="81">
        <v>0</v>
      </c>
    </row>
    <row r="39" spans="1:12" ht="15.75" thickBot="1" x14ac:dyDescent="0.3">
      <c r="B39" s="25"/>
      <c r="D39" s="70" t="s">
        <v>7</v>
      </c>
      <c r="E39" s="84">
        <f t="shared" ref="E39:L39" si="6">SUM(E36:E38)</f>
        <v>0</v>
      </c>
      <c r="F39" s="84">
        <f t="shared" si="6"/>
        <v>0</v>
      </c>
      <c r="G39" s="84">
        <f t="shared" si="6"/>
        <v>0</v>
      </c>
      <c r="H39" s="84">
        <f t="shared" si="6"/>
        <v>0</v>
      </c>
      <c r="I39" s="84">
        <f t="shared" si="6"/>
        <v>0</v>
      </c>
      <c r="J39" s="84">
        <f t="shared" si="6"/>
        <v>0</v>
      </c>
      <c r="K39" s="84">
        <f t="shared" si="6"/>
        <v>0</v>
      </c>
      <c r="L39" s="84">
        <f t="shared" si="6"/>
        <v>0</v>
      </c>
    </row>
    <row r="40" spans="1:12" x14ac:dyDescent="0.25">
      <c r="B40" s="25"/>
      <c r="D40" s="67"/>
      <c r="E40" s="85"/>
      <c r="F40" s="85"/>
      <c r="G40" s="85"/>
      <c r="H40" s="85"/>
      <c r="I40" s="85"/>
      <c r="J40" s="85"/>
      <c r="K40" s="85"/>
      <c r="L40" s="85"/>
    </row>
    <row r="41" spans="1:12" x14ac:dyDescent="0.25">
      <c r="B41" s="25"/>
      <c r="D41" s="68" t="s">
        <v>8</v>
      </c>
      <c r="E41" s="81">
        <f t="shared" ref="E41:L41" si="7">E32+E35+E39</f>
        <v>1199026.7499999998</v>
      </c>
      <c r="F41" s="81">
        <f t="shared" si="7"/>
        <v>1137821.6900000004</v>
      </c>
      <c r="G41" s="81">
        <f t="shared" si="7"/>
        <v>1492218.6600000001</v>
      </c>
      <c r="H41" s="81">
        <f t="shared" si="7"/>
        <v>992687.08999999985</v>
      </c>
      <c r="I41" s="81">
        <f t="shared" si="7"/>
        <v>1206578.06</v>
      </c>
      <c r="J41" s="81">
        <f t="shared" si="7"/>
        <v>858049.60999999964</v>
      </c>
      <c r="K41" s="81">
        <f t="shared" si="7"/>
        <v>1172278.8800000001</v>
      </c>
      <c r="L41" s="81">
        <f t="shared" si="7"/>
        <v>1077397.7400000002</v>
      </c>
    </row>
    <row r="42" spans="1:12" x14ac:dyDescent="0.25">
      <c r="B42" s="25" t="s">
        <v>9</v>
      </c>
      <c r="D42" s="68" t="s">
        <v>10</v>
      </c>
      <c r="E42" s="81">
        <v>2797940.72</v>
      </c>
      <c r="F42" s="81">
        <v>3996967.47</v>
      </c>
      <c r="G42" s="81">
        <v>5134789.16</v>
      </c>
      <c r="H42" s="81">
        <v>6627007.8200000003</v>
      </c>
      <c r="I42" s="81">
        <v>7619694.9099999992</v>
      </c>
      <c r="J42" s="81">
        <v>8826272.9700000007</v>
      </c>
      <c r="K42" s="81">
        <v>9684322.5800000001</v>
      </c>
      <c r="L42" s="81">
        <v>10856601.460000001</v>
      </c>
    </row>
    <row r="43" spans="1:12" ht="15.75" thickBot="1" x14ac:dyDescent="0.3">
      <c r="B43" s="25"/>
      <c r="D43" s="70" t="s">
        <v>11</v>
      </c>
      <c r="E43" s="84">
        <f t="shared" ref="E43:L43" si="8">SUM(E41:E42)</f>
        <v>3996967.4699999997</v>
      </c>
      <c r="F43" s="84">
        <f t="shared" si="8"/>
        <v>5134789.16</v>
      </c>
      <c r="G43" s="84">
        <f t="shared" si="8"/>
        <v>6627007.8200000003</v>
      </c>
      <c r="H43" s="84">
        <f t="shared" si="8"/>
        <v>7619694.9100000001</v>
      </c>
      <c r="I43" s="84">
        <f t="shared" si="8"/>
        <v>8826272.9699999988</v>
      </c>
      <c r="J43" s="84">
        <f t="shared" si="8"/>
        <v>9684322.5800000001</v>
      </c>
      <c r="K43" s="84">
        <f t="shared" si="8"/>
        <v>10856601.460000001</v>
      </c>
      <c r="L43" s="84">
        <f t="shared" si="8"/>
        <v>11933999.200000001</v>
      </c>
    </row>
    <row r="47" spans="1:12" hidden="1" x14ac:dyDescent="0.25">
      <c r="A47" t="s">
        <v>35</v>
      </c>
      <c r="D47" t="s">
        <v>26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</row>
  </sheetData>
  <mergeCells count="1">
    <mergeCell ref="B15:B20"/>
  </mergeCells>
  <pageMargins left="0.7" right="0.7" top="0.75" bottom="0.75" header="0.3" footer="0.3"/>
  <pageSetup scale="9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EB5DC-360B-4D69-BD7F-142484928017}">
  <dimension ref="A1:I14"/>
  <sheetViews>
    <sheetView workbookViewId="0"/>
  </sheetViews>
  <sheetFormatPr defaultRowHeight="15" x14ac:dyDescent="0.25"/>
  <sheetData>
    <row r="1" spans="1:9" x14ac:dyDescent="0.25">
      <c r="A1" s="88" t="s">
        <v>849</v>
      </c>
      <c r="B1" s="88" t="s">
        <v>12</v>
      </c>
      <c r="C1" s="88" t="s">
        <v>13</v>
      </c>
      <c r="D1" s="88" t="s">
        <v>14</v>
      </c>
      <c r="E1" s="88" t="s">
        <v>67</v>
      </c>
      <c r="I1" s="88" t="s">
        <v>24</v>
      </c>
    </row>
    <row r="3" spans="1:9" x14ac:dyDescent="0.25">
      <c r="B3" s="88" t="s">
        <v>15</v>
      </c>
    </row>
    <row r="4" spans="1:9" x14ac:dyDescent="0.25">
      <c r="A4" s="88" t="s">
        <v>16</v>
      </c>
      <c r="B4" s="88" t="s">
        <v>18</v>
      </c>
      <c r="C4" s="88" t="s">
        <v>997</v>
      </c>
      <c r="E4" s="88" t="s">
        <v>68</v>
      </c>
    </row>
    <row r="5" spans="1:9" x14ac:dyDescent="0.25">
      <c r="A5" s="88" t="s">
        <v>16</v>
      </c>
      <c r="B5" s="88" t="s">
        <v>19</v>
      </c>
      <c r="C5" s="88" t="s">
        <v>998</v>
      </c>
      <c r="D5" s="88" t="s">
        <v>71</v>
      </c>
    </row>
    <row r="6" spans="1:9" x14ac:dyDescent="0.25">
      <c r="A6" s="88" t="s">
        <v>16</v>
      </c>
      <c r="B6" s="88" t="s">
        <v>20</v>
      </c>
      <c r="C6" s="88" t="s">
        <v>999</v>
      </c>
    </row>
    <row r="8" spans="1:9" x14ac:dyDescent="0.25">
      <c r="C8" s="88" t="s">
        <v>21</v>
      </c>
      <c r="E8" s="88" t="s">
        <v>22</v>
      </c>
      <c r="G8" s="88" t="s">
        <v>23</v>
      </c>
    </row>
    <row r="9" spans="1:9" x14ac:dyDescent="0.25">
      <c r="B9" s="88" t="s">
        <v>17</v>
      </c>
      <c r="C9" s="88" t="s">
        <v>72</v>
      </c>
      <c r="E9" s="88" t="s">
        <v>73</v>
      </c>
      <c r="G9" s="88" t="s">
        <v>74</v>
      </c>
    </row>
    <row r="10" spans="1:9" x14ac:dyDescent="0.25">
      <c r="B10" s="88" t="s">
        <v>18</v>
      </c>
      <c r="C10" s="88" t="s">
        <v>75</v>
      </c>
      <c r="E10" s="88" t="s">
        <v>76</v>
      </c>
      <c r="G10" s="88" t="s">
        <v>77</v>
      </c>
    </row>
    <row r="13" spans="1:9" x14ac:dyDescent="0.25">
      <c r="B13" s="88" t="s">
        <v>17</v>
      </c>
      <c r="C13" s="88" t="s">
        <v>78</v>
      </c>
    </row>
    <row r="14" spans="1:9" x14ac:dyDescent="0.25">
      <c r="B14" s="88" t="s">
        <v>18</v>
      </c>
      <c r="C14" s="88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DF232-8654-417A-8C4C-BCC050CC2944}">
  <dimension ref="A1:I14"/>
  <sheetViews>
    <sheetView workbookViewId="0"/>
  </sheetViews>
  <sheetFormatPr defaultRowHeight="15" x14ac:dyDescent="0.25"/>
  <sheetData>
    <row r="1" spans="1:9" x14ac:dyDescent="0.25">
      <c r="A1" s="88" t="s">
        <v>849</v>
      </c>
      <c r="B1" s="88" t="s">
        <v>12</v>
      </c>
      <c r="C1" s="88" t="s">
        <v>13</v>
      </c>
      <c r="D1" s="88" t="s">
        <v>14</v>
      </c>
      <c r="E1" s="88" t="s">
        <v>67</v>
      </c>
      <c r="I1" s="88" t="s">
        <v>24</v>
      </c>
    </row>
    <row r="3" spans="1:9" x14ac:dyDescent="0.25">
      <c r="B3" s="88" t="s">
        <v>15</v>
      </c>
    </row>
    <row r="4" spans="1:9" x14ac:dyDescent="0.25">
      <c r="A4" s="88" t="s">
        <v>16</v>
      </c>
      <c r="B4" s="88" t="s">
        <v>18</v>
      </c>
      <c r="C4" s="88" t="s">
        <v>997</v>
      </c>
      <c r="E4" s="88" t="s">
        <v>68</v>
      </c>
    </row>
    <row r="5" spans="1:9" x14ac:dyDescent="0.25">
      <c r="A5" s="88" t="s">
        <v>16</v>
      </c>
      <c r="B5" s="88" t="s">
        <v>19</v>
      </c>
      <c r="C5" s="88" t="s">
        <v>998</v>
      </c>
      <c r="D5" s="88" t="s">
        <v>71</v>
      </c>
    </row>
    <row r="6" spans="1:9" x14ac:dyDescent="0.25">
      <c r="A6" s="88" t="s">
        <v>16</v>
      </c>
      <c r="B6" s="88" t="s">
        <v>20</v>
      </c>
      <c r="C6" s="88" t="s">
        <v>999</v>
      </c>
    </row>
    <row r="8" spans="1:9" x14ac:dyDescent="0.25">
      <c r="C8" s="88" t="s">
        <v>21</v>
      </c>
      <c r="E8" s="88" t="s">
        <v>22</v>
      </c>
      <c r="G8" s="88" t="s">
        <v>23</v>
      </c>
    </row>
    <row r="9" spans="1:9" x14ac:dyDescent="0.25">
      <c r="B9" s="88" t="s">
        <v>17</v>
      </c>
      <c r="C9" s="88" t="s">
        <v>72</v>
      </c>
      <c r="E9" s="88" t="s">
        <v>73</v>
      </c>
      <c r="G9" s="88" t="s">
        <v>74</v>
      </c>
    </row>
    <row r="10" spans="1:9" x14ac:dyDescent="0.25">
      <c r="B10" s="88" t="s">
        <v>18</v>
      </c>
      <c r="C10" s="88" t="s">
        <v>75</v>
      </c>
      <c r="E10" s="88" t="s">
        <v>76</v>
      </c>
      <c r="G10" s="88" t="s">
        <v>77</v>
      </c>
    </row>
    <row r="13" spans="1:9" x14ac:dyDescent="0.25">
      <c r="B13" s="88" t="s">
        <v>17</v>
      </c>
      <c r="C13" s="88" t="s">
        <v>78</v>
      </c>
    </row>
    <row r="14" spans="1:9" x14ac:dyDescent="0.25">
      <c r="B14" s="88" t="s">
        <v>18</v>
      </c>
      <c r="C14" s="88" t="s">
        <v>79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44731-6C65-4380-863E-D6F70631BBC1}">
  <dimension ref="A1:M71"/>
  <sheetViews>
    <sheetView workbookViewId="0"/>
  </sheetViews>
  <sheetFormatPr defaultRowHeight="15" x14ac:dyDescent="0.25"/>
  <sheetData>
    <row r="1" spans="1:13" x14ac:dyDescent="0.25">
      <c r="A1" s="88" t="s">
        <v>866</v>
      </c>
      <c r="B1" s="88" t="s">
        <v>47</v>
      </c>
      <c r="C1" s="88" t="s">
        <v>35</v>
      </c>
      <c r="F1" s="88" t="s">
        <v>25</v>
      </c>
      <c r="G1" s="88" t="s">
        <v>35</v>
      </c>
    </row>
    <row r="2" spans="1:13" x14ac:dyDescent="0.25">
      <c r="A2" s="88" t="s">
        <v>35</v>
      </c>
      <c r="F2" s="88" t="s">
        <v>48</v>
      </c>
    </row>
    <row r="4" spans="1:13" x14ac:dyDescent="0.25">
      <c r="E4" s="88" t="s">
        <v>50</v>
      </c>
    </row>
    <row r="11" spans="1:13" x14ac:dyDescent="0.25">
      <c r="M11" s="88" t="s">
        <v>69</v>
      </c>
    </row>
    <row r="17" spans="1:6" x14ac:dyDescent="0.25">
      <c r="A17" s="88" t="s">
        <v>35</v>
      </c>
      <c r="C17" s="88" t="s">
        <v>55</v>
      </c>
    </row>
    <row r="18" spans="1:6" x14ac:dyDescent="0.25">
      <c r="A18" s="88" t="s">
        <v>35</v>
      </c>
      <c r="F18" s="88" t="s">
        <v>80</v>
      </c>
    </row>
    <row r="19" spans="1:6" x14ac:dyDescent="0.25">
      <c r="A19" s="88" t="s">
        <v>35</v>
      </c>
      <c r="F19" s="88" t="s">
        <v>81</v>
      </c>
    </row>
    <row r="20" spans="1:6" x14ac:dyDescent="0.25">
      <c r="A20" s="88" t="s">
        <v>35</v>
      </c>
      <c r="F20" s="88" t="s">
        <v>82</v>
      </c>
    </row>
    <row r="21" spans="1:6" x14ac:dyDescent="0.25">
      <c r="A21" s="88" t="s">
        <v>35</v>
      </c>
      <c r="F21" s="88" t="s">
        <v>83</v>
      </c>
    </row>
    <row r="22" spans="1:6" x14ac:dyDescent="0.25">
      <c r="A22" s="88" t="s">
        <v>35</v>
      </c>
      <c r="F22" s="88" t="s">
        <v>84</v>
      </c>
    </row>
    <row r="23" spans="1:6" x14ac:dyDescent="0.25">
      <c r="F23" s="88" t="s">
        <v>85</v>
      </c>
    </row>
    <row r="24" spans="1:6" x14ac:dyDescent="0.25">
      <c r="E24" s="88" t="s">
        <v>57</v>
      </c>
    </row>
    <row r="25" spans="1:6" x14ac:dyDescent="0.25">
      <c r="C25" s="88" t="s">
        <v>86</v>
      </c>
      <c r="E25" s="88" t="s">
        <v>197</v>
      </c>
      <c r="F25" s="88" t="s">
        <v>87</v>
      </c>
    </row>
    <row r="26" spans="1:6" x14ac:dyDescent="0.25">
      <c r="C26" s="88" t="s">
        <v>95</v>
      </c>
      <c r="E26" s="88" t="s">
        <v>198</v>
      </c>
      <c r="F26" s="88" t="s">
        <v>89</v>
      </c>
    </row>
    <row r="27" spans="1:6" x14ac:dyDescent="0.25">
      <c r="C27" s="88" t="s">
        <v>96</v>
      </c>
      <c r="E27" s="88" t="s">
        <v>199</v>
      </c>
      <c r="F27" s="88" t="s">
        <v>91</v>
      </c>
    </row>
    <row r="28" spans="1:6" x14ac:dyDescent="0.25">
      <c r="C28" s="88" t="s">
        <v>94</v>
      </c>
      <c r="E28" s="88" t="s">
        <v>200</v>
      </c>
      <c r="F28" s="88" t="s">
        <v>93</v>
      </c>
    </row>
    <row r="29" spans="1:6" x14ac:dyDescent="0.25">
      <c r="C29" s="88" t="s">
        <v>88</v>
      </c>
      <c r="E29" s="88" t="s">
        <v>825</v>
      </c>
      <c r="F29" s="88" t="s">
        <v>822</v>
      </c>
    </row>
    <row r="30" spans="1:6" x14ac:dyDescent="0.25">
      <c r="C30" s="88" t="s">
        <v>90</v>
      </c>
      <c r="E30" s="88" t="s">
        <v>869</v>
      </c>
      <c r="F30" s="88" t="s">
        <v>850</v>
      </c>
    </row>
    <row r="31" spans="1:6" x14ac:dyDescent="0.25">
      <c r="C31" s="88" t="s">
        <v>92</v>
      </c>
      <c r="E31" s="88" t="s">
        <v>870</v>
      </c>
      <c r="F31" s="88" t="s">
        <v>851</v>
      </c>
    </row>
    <row r="32" spans="1:6" x14ac:dyDescent="0.25">
      <c r="E32" s="88" t="s">
        <v>59</v>
      </c>
      <c r="F32" s="88" t="s">
        <v>852</v>
      </c>
    </row>
    <row r="33" spans="3:6" x14ac:dyDescent="0.25">
      <c r="E33" s="88" t="s">
        <v>58</v>
      </c>
    </row>
    <row r="34" spans="3:6" x14ac:dyDescent="0.25">
      <c r="C34" s="88" t="s">
        <v>27</v>
      </c>
      <c r="E34" s="88" t="s">
        <v>201</v>
      </c>
      <c r="F34" s="88" t="s">
        <v>97</v>
      </c>
    </row>
    <row r="35" spans="3:6" x14ac:dyDescent="0.25">
      <c r="C35" s="88" t="s">
        <v>94</v>
      </c>
      <c r="E35" s="88" t="s">
        <v>202</v>
      </c>
      <c r="F35" s="88" t="s">
        <v>99</v>
      </c>
    </row>
    <row r="36" spans="3:6" x14ac:dyDescent="0.25">
      <c r="C36" s="88" t="s">
        <v>95</v>
      </c>
      <c r="E36" s="88" t="s">
        <v>203</v>
      </c>
      <c r="F36" s="88" t="s">
        <v>101</v>
      </c>
    </row>
    <row r="37" spans="3:6" x14ac:dyDescent="0.25">
      <c r="C37" s="88" t="s">
        <v>96</v>
      </c>
      <c r="E37" s="88" t="s">
        <v>204</v>
      </c>
      <c r="F37" s="88" t="s">
        <v>103</v>
      </c>
    </row>
    <row r="38" spans="3:6" x14ac:dyDescent="0.25">
      <c r="C38" s="88" t="s">
        <v>98</v>
      </c>
      <c r="E38" s="88" t="s">
        <v>205</v>
      </c>
      <c r="F38" s="88" t="s">
        <v>105</v>
      </c>
    </row>
    <row r="39" spans="3:6" x14ac:dyDescent="0.25">
      <c r="C39" s="88" t="s">
        <v>100</v>
      </c>
      <c r="E39" s="88" t="s">
        <v>826</v>
      </c>
      <c r="F39" s="88" t="s">
        <v>823</v>
      </c>
    </row>
    <row r="40" spans="3:6" x14ac:dyDescent="0.25">
      <c r="C40" s="88" t="s">
        <v>102</v>
      </c>
      <c r="E40" s="88" t="s">
        <v>871</v>
      </c>
      <c r="F40" s="88" t="s">
        <v>853</v>
      </c>
    </row>
    <row r="41" spans="3:6" x14ac:dyDescent="0.25">
      <c r="C41" s="88" t="s">
        <v>104</v>
      </c>
      <c r="E41" s="88" t="s">
        <v>872</v>
      </c>
      <c r="F41" s="88" t="s">
        <v>854</v>
      </c>
    </row>
    <row r="42" spans="3:6" x14ac:dyDescent="0.25">
      <c r="E42" s="88" t="s">
        <v>60</v>
      </c>
      <c r="F42" s="88" t="s">
        <v>855</v>
      </c>
    </row>
    <row r="44" spans="3:6" x14ac:dyDescent="0.25">
      <c r="E44" s="88" t="s">
        <v>61</v>
      </c>
      <c r="F44" s="88" t="s">
        <v>856</v>
      </c>
    </row>
    <row r="45" spans="3:6" x14ac:dyDescent="0.25">
      <c r="E45" s="88" t="s">
        <v>63</v>
      </c>
      <c r="F45" s="88" t="s">
        <v>857</v>
      </c>
    </row>
    <row r="47" spans="3:6" x14ac:dyDescent="0.25">
      <c r="E47" s="88" t="s">
        <v>62</v>
      </c>
    </row>
    <row r="48" spans="3:6" x14ac:dyDescent="0.25">
      <c r="C48" s="88" t="s">
        <v>28</v>
      </c>
      <c r="E48" s="88" t="s">
        <v>206</v>
      </c>
      <c r="F48" s="88" t="s">
        <v>106</v>
      </c>
    </row>
    <row r="49" spans="3:6" x14ac:dyDescent="0.25">
      <c r="C49" s="88" t="s">
        <v>27</v>
      </c>
      <c r="E49" s="88" t="s">
        <v>207</v>
      </c>
      <c r="F49" s="88" t="s">
        <v>107</v>
      </c>
    </row>
    <row r="50" spans="3:6" x14ac:dyDescent="0.25">
      <c r="C50" s="88" t="s">
        <v>94</v>
      </c>
      <c r="E50" s="88" t="s">
        <v>208</v>
      </c>
      <c r="F50" s="88" t="s">
        <v>108</v>
      </c>
    </row>
    <row r="51" spans="3:6" x14ac:dyDescent="0.25">
      <c r="C51" s="88" t="s">
        <v>29</v>
      </c>
      <c r="E51" s="88" t="s">
        <v>209</v>
      </c>
      <c r="F51" s="88" t="s">
        <v>109</v>
      </c>
    </row>
    <row r="52" spans="3:6" x14ac:dyDescent="0.25">
      <c r="C52" s="88" t="s">
        <v>30</v>
      </c>
      <c r="E52" s="88" t="s">
        <v>827</v>
      </c>
      <c r="F52" s="88" t="s">
        <v>824</v>
      </c>
    </row>
    <row r="53" spans="3:6" x14ac:dyDescent="0.25">
      <c r="C53" s="88" t="s">
        <v>31</v>
      </c>
      <c r="E53" s="88" t="s">
        <v>873</v>
      </c>
      <c r="F53" s="88" t="s">
        <v>858</v>
      </c>
    </row>
    <row r="54" spans="3:6" x14ac:dyDescent="0.25">
      <c r="C54" s="88" t="s">
        <v>32</v>
      </c>
      <c r="E54" s="88" t="s">
        <v>874</v>
      </c>
      <c r="F54" s="88" t="s">
        <v>859</v>
      </c>
    </row>
    <row r="55" spans="3:6" x14ac:dyDescent="0.25">
      <c r="C55" s="88" t="s">
        <v>33</v>
      </c>
      <c r="E55" s="88" t="s">
        <v>875</v>
      </c>
      <c r="F55" s="88" t="s">
        <v>860</v>
      </c>
    </row>
    <row r="56" spans="3:6" x14ac:dyDescent="0.25">
      <c r="C56" s="88" t="s">
        <v>34</v>
      </c>
      <c r="E56" s="88" t="s">
        <v>876</v>
      </c>
      <c r="F56" s="88" t="s">
        <v>861</v>
      </c>
    </row>
    <row r="57" spans="3:6" x14ac:dyDescent="0.25">
      <c r="E57" s="88" t="s">
        <v>64</v>
      </c>
      <c r="F57" s="88" t="s">
        <v>862</v>
      </c>
    </row>
    <row r="59" spans="3:6" x14ac:dyDescent="0.25">
      <c r="E59" s="88" t="s">
        <v>46</v>
      </c>
      <c r="F59" s="88" t="s">
        <v>863</v>
      </c>
    </row>
    <row r="60" spans="3:6" x14ac:dyDescent="0.25">
      <c r="E60" s="88" t="s">
        <v>65</v>
      </c>
      <c r="F60" s="88" t="s">
        <v>864</v>
      </c>
    </row>
    <row r="71" spans="5:6" x14ac:dyDescent="0.25">
      <c r="E71" s="88" t="s">
        <v>49</v>
      </c>
      <c r="F71" s="88" t="s">
        <v>865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39736-70CC-4E5C-AADC-05F0F3B44AAC}">
  <dimension ref="A1:M71"/>
  <sheetViews>
    <sheetView workbookViewId="0"/>
  </sheetViews>
  <sheetFormatPr defaultRowHeight="15" x14ac:dyDescent="0.25"/>
  <sheetData>
    <row r="1" spans="1:13" x14ac:dyDescent="0.25">
      <c r="A1" s="88" t="s">
        <v>866</v>
      </c>
      <c r="B1" s="88" t="s">
        <v>47</v>
      </c>
      <c r="C1" s="88" t="s">
        <v>35</v>
      </c>
      <c r="F1" s="88" t="s">
        <v>25</v>
      </c>
      <c r="G1" s="88" t="s">
        <v>35</v>
      </c>
    </row>
    <row r="2" spans="1:13" x14ac:dyDescent="0.25">
      <c r="A2" s="88" t="s">
        <v>35</v>
      </c>
      <c r="F2" s="88" t="s">
        <v>48</v>
      </c>
    </row>
    <row r="4" spans="1:13" x14ac:dyDescent="0.25">
      <c r="E4" s="88" t="s">
        <v>50</v>
      </c>
    </row>
    <row r="11" spans="1:13" x14ac:dyDescent="0.25">
      <c r="M11" s="88" t="s">
        <v>69</v>
      </c>
    </row>
    <row r="17" spans="1:6" x14ac:dyDescent="0.25">
      <c r="A17" s="88" t="s">
        <v>35</v>
      </c>
      <c r="C17" s="88" t="s">
        <v>55</v>
      </c>
    </row>
    <row r="18" spans="1:6" x14ac:dyDescent="0.25">
      <c r="A18" s="88" t="s">
        <v>35</v>
      </c>
      <c r="F18" s="88" t="s">
        <v>80</v>
      </c>
    </row>
    <row r="19" spans="1:6" x14ac:dyDescent="0.25">
      <c r="A19" s="88" t="s">
        <v>35</v>
      </c>
      <c r="F19" s="88" t="s">
        <v>81</v>
      </c>
    </row>
    <row r="20" spans="1:6" x14ac:dyDescent="0.25">
      <c r="A20" s="88" t="s">
        <v>35</v>
      </c>
      <c r="F20" s="88" t="s">
        <v>82</v>
      </c>
    </row>
    <row r="21" spans="1:6" x14ac:dyDescent="0.25">
      <c r="A21" s="88" t="s">
        <v>35</v>
      </c>
      <c r="F21" s="88" t="s">
        <v>83</v>
      </c>
    </row>
    <row r="22" spans="1:6" x14ac:dyDescent="0.25">
      <c r="A22" s="88" t="s">
        <v>35</v>
      </c>
      <c r="F22" s="88" t="s">
        <v>84</v>
      </c>
    </row>
    <row r="23" spans="1:6" x14ac:dyDescent="0.25">
      <c r="F23" s="88" t="s">
        <v>85</v>
      </c>
    </row>
    <row r="24" spans="1:6" x14ac:dyDescent="0.25">
      <c r="E24" s="88" t="s">
        <v>57</v>
      </c>
    </row>
    <row r="25" spans="1:6" x14ac:dyDescent="0.25">
      <c r="C25" s="88" t="s">
        <v>86</v>
      </c>
      <c r="E25" s="88" t="s">
        <v>70</v>
      </c>
      <c r="F25" s="88" t="s">
        <v>87</v>
      </c>
    </row>
    <row r="26" spans="1:6" x14ac:dyDescent="0.25">
      <c r="C26" s="88" t="s">
        <v>95</v>
      </c>
      <c r="E26" s="88" t="s">
        <v>70</v>
      </c>
      <c r="F26" s="88" t="s">
        <v>89</v>
      </c>
    </row>
    <row r="27" spans="1:6" x14ac:dyDescent="0.25">
      <c r="C27" s="88" t="s">
        <v>96</v>
      </c>
      <c r="E27" s="88" t="s">
        <v>70</v>
      </c>
      <c r="F27" s="88" t="s">
        <v>91</v>
      </c>
    </row>
    <row r="28" spans="1:6" x14ac:dyDescent="0.25">
      <c r="C28" s="88" t="s">
        <v>94</v>
      </c>
      <c r="E28" s="88" t="s">
        <v>70</v>
      </c>
      <c r="F28" s="88" t="s">
        <v>93</v>
      </c>
    </row>
    <row r="29" spans="1:6" x14ac:dyDescent="0.25">
      <c r="C29" s="88" t="s">
        <v>88</v>
      </c>
      <c r="E29" s="88" t="s">
        <v>70</v>
      </c>
      <c r="F29" s="88" t="s">
        <v>822</v>
      </c>
    </row>
    <row r="30" spans="1:6" x14ac:dyDescent="0.25">
      <c r="C30" s="88" t="s">
        <v>90</v>
      </c>
      <c r="E30" s="88" t="s">
        <v>70</v>
      </c>
      <c r="F30" s="88" t="s">
        <v>850</v>
      </c>
    </row>
    <row r="31" spans="1:6" x14ac:dyDescent="0.25">
      <c r="C31" s="88" t="s">
        <v>92</v>
      </c>
      <c r="E31" s="88" t="s">
        <v>70</v>
      </c>
      <c r="F31" s="88" t="s">
        <v>851</v>
      </c>
    </row>
    <row r="32" spans="1:6" x14ac:dyDescent="0.25">
      <c r="E32" s="88" t="s">
        <v>59</v>
      </c>
      <c r="F32" s="88" t="s">
        <v>852</v>
      </c>
    </row>
    <row r="33" spans="3:6" x14ac:dyDescent="0.25">
      <c r="E33" s="88" t="s">
        <v>58</v>
      </c>
    </row>
    <row r="34" spans="3:6" x14ac:dyDescent="0.25">
      <c r="C34" s="88" t="s">
        <v>27</v>
      </c>
      <c r="E34" s="88" t="s">
        <v>70</v>
      </c>
      <c r="F34" s="88" t="s">
        <v>97</v>
      </c>
    </row>
    <row r="35" spans="3:6" x14ac:dyDescent="0.25">
      <c r="C35" s="88" t="s">
        <v>94</v>
      </c>
      <c r="E35" s="88" t="s">
        <v>70</v>
      </c>
      <c r="F35" s="88" t="s">
        <v>99</v>
      </c>
    </row>
    <row r="36" spans="3:6" x14ac:dyDescent="0.25">
      <c r="C36" s="88" t="s">
        <v>95</v>
      </c>
      <c r="E36" s="88" t="s">
        <v>70</v>
      </c>
      <c r="F36" s="88" t="s">
        <v>101</v>
      </c>
    </row>
    <row r="37" spans="3:6" x14ac:dyDescent="0.25">
      <c r="C37" s="88" t="s">
        <v>96</v>
      </c>
      <c r="E37" s="88" t="s">
        <v>70</v>
      </c>
      <c r="F37" s="88" t="s">
        <v>103</v>
      </c>
    </row>
    <row r="38" spans="3:6" x14ac:dyDescent="0.25">
      <c r="C38" s="88" t="s">
        <v>98</v>
      </c>
      <c r="E38" s="88" t="s">
        <v>70</v>
      </c>
      <c r="F38" s="88" t="s">
        <v>105</v>
      </c>
    </row>
    <row r="39" spans="3:6" x14ac:dyDescent="0.25">
      <c r="C39" s="88" t="s">
        <v>100</v>
      </c>
      <c r="E39" s="88" t="s">
        <v>70</v>
      </c>
      <c r="F39" s="88" t="s">
        <v>823</v>
      </c>
    </row>
    <row r="40" spans="3:6" x14ac:dyDescent="0.25">
      <c r="C40" s="88" t="s">
        <v>102</v>
      </c>
      <c r="E40" s="88" t="s">
        <v>70</v>
      </c>
      <c r="F40" s="88" t="s">
        <v>853</v>
      </c>
    </row>
    <row r="41" spans="3:6" x14ac:dyDescent="0.25">
      <c r="C41" s="88" t="s">
        <v>104</v>
      </c>
      <c r="E41" s="88" t="s">
        <v>70</v>
      </c>
      <c r="F41" s="88" t="s">
        <v>854</v>
      </c>
    </row>
    <row r="42" spans="3:6" x14ac:dyDescent="0.25">
      <c r="E42" s="88" t="s">
        <v>60</v>
      </c>
      <c r="F42" s="88" t="s">
        <v>855</v>
      </c>
    </row>
    <row r="44" spans="3:6" x14ac:dyDescent="0.25">
      <c r="E44" s="88" t="s">
        <v>61</v>
      </c>
      <c r="F44" s="88" t="s">
        <v>856</v>
      </c>
    </row>
    <row r="45" spans="3:6" x14ac:dyDescent="0.25">
      <c r="E45" s="88" t="s">
        <v>63</v>
      </c>
      <c r="F45" s="88" t="s">
        <v>857</v>
      </c>
    </row>
    <row r="47" spans="3:6" x14ac:dyDescent="0.25">
      <c r="E47" s="88" t="s">
        <v>62</v>
      </c>
    </row>
    <row r="48" spans="3:6" x14ac:dyDescent="0.25">
      <c r="C48" s="88" t="s">
        <v>28</v>
      </c>
      <c r="E48" s="88" t="s">
        <v>70</v>
      </c>
      <c r="F48" s="88" t="s">
        <v>106</v>
      </c>
    </row>
    <row r="49" spans="3:6" x14ac:dyDescent="0.25">
      <c r="C49" s="88" t="s">
        <v>27</v>
      </c>
      <c r="E49" s="88" t="s">
        <v>70</v>
      </c>
      <c r="F49" s="88" t="s">
        <v>107</v>
      </c>
    </row>
    <row r="50" spans="3:6" x14ac:dyDescent="0.25">
      <c r="C50" s="88" t="s">
        <v>94</v>
      </c>
      <c r="E50" s="88" t="s">
        <v>70</v>
      </c>
      <c r="F50" s="88" t="s">
        <v>108</v>
      </c>
    </row>
    <row r="51" spans="3:6" x14ac:dyDescent="0.25">
      <c r="C51" s="88" t="s">
        <v>29</v>
      </c>
      <c r="E51" s="88" t="s">
        <v>70</v>
      </c>
      <c r="F51" s="88" t="s">
        <v>109</v>
      </c>
    </row>
    <row r="52" spans="3:6" x14ac:dyDescent="0.25">
      <c r="C52" s="88" t="s">
        <v>30</v>
      </c>
      <c r="E52" s="88" t="s">
        <v>70</v>
      </c>
      <c r="F52" s="88" t="s">
        <v>824</v>
      </c>
    </row>
    <row r="53" spans="3:6" x14ac:dyDescent="0.25">
      <c r="C53" s="88" t="s">
        <v>31</v>
      </c>
      <c r="E53" s="88" t="s">
        <v>70</v>
      </c>
      <c r="F53" s="88" t="s">
        <v>858</v>
      </c>
    </row>
    <row r="54" spans="3:6" x14ac:dyDescent="0.25">
      <c r="C54" s="88" t="s">
        <v>32</v>
      </c>
      <c r="E54" s="88" t="s">
        <v>70</v>
      </c>
      <c r="F54" s="88" t="s">
        <v>859</v>
      </c>
    </row>
    <row r="55" spans="3:6" x14ac:dyDescent="0.25">
      <c r="C55" s="88" t="s">
        <v>33</v>
      </c>
      <c r="E55" s="88" t="s">
        <v>70</v>
      </c>
      <c r="F55" s="88" t="s">
        <v>860</v>
      </c>
    </row>
    <row r="56" spans="3:6" x14ac:dyDescent="0.25">
      <c r="C56" s="88" t="s">
        <v>34</v>
      </c>
      <c r="E56" s="88" t="s">
        <v>70</v>
      </c>
      <c r="F56" s="88" t="s">
        <v>861</v>
      </c>
    </row>
    <row r="57" spans="3:6" x14ac:dyDescent="0.25">
      <c r="E57" s="88" t="s">
        <v>64</v>
      </c>
      <c r="F57" s="88" t="s">
        <v>862</v>
      </c>
    </row>
    <row r="59" spans="3:6" x14ac:dyDescent="0.25">
      <c r="E59" s="88" t="s">
        <v>46</v>
      </c>
      <c r="F59" s="88" t="s">
        <v>863</v>
      </c>
    </row>
    <row r="60" spans="3:6" x14ac:dyDescent="0.25">
      <c r="E60" s="88" t="s">
        <v>65</v>
      </c>
      <c r="F60" s="88" t="s">
        <v>864</v>
      </c>
    </row>
    <row r="71" spans="5:6" x14ac:dyDescent="0.25">
      <c r="E71" s="88" t="s">
        <v>49</v>
      </c>
      <c r="F71" s="88" t="s">
        <v>865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6E288-F2EE-4C77-BF4D-F52ECEE065D7}">
  <dimension ref="A1:G71"/>
  <sheetViews>
    <sheetView workbookViewId="0"/>
  </sheetViews>
  <sheetFormatPr defaultRowHeight="15" x14ac:dyDescent="0.25"/>
  <sheetData>
    <row r="1" spans="1:7" x14ac:dyDescent="0.25">
      <c r="A1" s="88" t="s">
        <v>867</v>
      </c>
      <c r="B1" s="88" t="s">
        <v>35</v>
      </c>
      <c r="F1" s="88" t="s">
        <v>25</v>
      </c>
      <c r="G1" s="88" t="s">
        <v>35</v>
      </c>
    </row>
    <row r="2" spans="1:7" x14ac:dyDescent="0.25">
      <c r="A2" s="88" t="s">
        <v>35</v>
      </c>
      <c r="F2" s="88" t="s">
        <v>48</v>
      </c>
    </row>
    <row r="4" spans="1:7" x14ac:dyDescent="0.25">
      <c r="D4" s="88" t="s">
        <v>52</v>
      </c>
    </row>
    <row r="17" spans="1:6" x14ac:dyDescent="0.25">
      <c r="A17" s="88" t="s">
        <v>35</v>
      </c>
      <c r="B17" s="88" t="s">
        <v>56</v>
      </c>
      <c r="F17" s="88" t="s">
        <v>80</v>
      </c>
    </row>
    <row r="18" spans="1:6" x14ac:dyDescent="0.25">
      <c r="A18" s="88" t="s">
        <v>35</v>
      </c>
      <c r="F18" s="88" t="s">
        <v>111</v>
      </c>
    </row>
    <row r="19" spans="1:6" x14ac:dyDescent="0.25">
      <c r="A19" s="88" t="s">
        <v>35</v>
      </c>
      <c r="F19" s="88" t="s">
        <v>112</v>
      </c>
    </row>
    <row r="20" spans="1:6" x14ac:dyDescent="0.25">
      <c r="A20" s="88" t="s">
        <v>35</v>
      </c>
      <c r="F20" s="88" t="s">
        <v>113</v>
      </c>
    </row>
    <row r="21" spans="1:6" x14ac:dyDescent="0.25">
      <c r="A21" s="88" t="s">
        <v>35</v>
      </c>
      <c r="F21" s="88" t="s">
        <v>114</v>
      </c>
    </row>
    <row r="22" spans="1:6" x14ac:dyDescent="0.25">
      <c r="F22" s="88" t="s">
        <v>115</v>
      </c>
    </row>
    <row r="23" spans="1:6" x14ac:dyDescent="0.25">
      <c r="D23" s="88" t="s">
        <v>36</v>
      </c>
    </row>
    <row r="24" spans="1:6" x14ac:dyDescent="0.25">
      <c r="D24" s="88" t="s">
        <v>37</v>
      </c>
    </row>
    <row r="25" spans="1:6" x14ac:dyDescent="0.25">
      <c r="B25" s="88" t="s">
        <v>116</v>
      </c>
      <c r="D25" s="88" t="s">
        <v>210</v>
      </c>
      <c r="F25" s="88" t="s">
        <v>117</v>
      </c>
    </row>
    <row r="26" spans="1:6" x14ac:dyDescent="0.25">
      <c r="B26" s="88" t="s">
        <v>118</v>
      </c>
      <c r="D26" s="88" t="s">
        <v>211</v>
      </c>
      <c r="F26" s="88" t="s">
        <v>119</v>
      </c>
    </row>
    <row r="27" spans="1:6" x14ac:dyDescent="0.25">
      <c r="B27" s="88" t="s">
        <v>120</v>
      </c>
      <c r="D27" s="88" t="s">
        <v>212</v>
      </c>
      <c r="F27" s="88" t="s">
        <v>121</v>
      </c>
    </row>
    <row r="28" spans="1:6" x14ac:dyDescent="0.25">
      <c r="B28" s="88" t="s">
        <v>122</v>
      </c>
      <c r="D28" s="88" t="s">
        <v>213</v>
      </c>
      <c r="F28" s="88" t="s">
        <v>123</v>
      </c>
    </row>
    <row r="29" spans="1:6" x14ac:dyDescent="0.25">
      <c r="B29" s="88" t="s">
        <v>124</v>
      </c>
      <c r="D29" s="88" t="s">
        <v>214</v>
      </c>
      <c r="F29" s="88" t="s">
        <v>125</v>
      </c>
    </row>
    <row r="30" spans="1:6" x14ac:dyDescent="0.25">
      <c r="B30" s="88" t="s">
        <v>126</v>
      </c>
      <c r="D30" s="88" t="s">
        <v>215</v>
      </c>
      <c r="F30" s="88" t="s">
        <v>127</v>
      </c>
    </row>
    <row r="31" spans="1:6" x14ac:dyDescent="0.25">
      <c r="D31" s="88" t="s">
        <v>38</v>
      </c>
      <c r="F31" s="88" t="s">
        <v>128</v>
      </c>
    </row>
    <row r="33" spans="2:6" x14ac:dyDescent="0.25">
      <c r="D33" s="88" t="s">
        <v>39</v>
      </c>
    </row>
    <row r="34" spans="2:6" x14ac:dyDescent="0.25">
      <c r="B34" s="88" t="s">
        <v>129</v>
      </c>
      <c r="D34" s="88" t="s">
        <v>216</v>
      </c>
      <c r="F34" s="88" t="s">
        <v>130</v>
      </c>
    </row>
    <row r="35" spans="2:6" x14ac:dyDescent="0.25">
      <c r="B35" s="88" t="s">
        <v>131</v>
      </c>
      <c r="D35" s="88" t="s">
        <v>217</v>
      </c>
      <c r="F35" s="88" t="s">
        <v>132</v>
      </c>
    </row>
    <row r="36" spans="2:6" x14ac:dyDescent="0.25">
      <c r="B36" s="88" t="s">
        <v>133</v>
      </c>
      <c r="D36" s="88" t="s">
        <v>218</v>
      </c>
      <c r="F36" s="88" t="s">
        <v>134</v>
      </c>
    </row>
    <row r="37" spans="2:6" x14ac:dyDescent="0.25">
      <c r="D37" s="88" t="s">
        <v>38</v>
      </c>
      <c r="F37" s="88" t="s">
        <v>135</v>
      </c>
    </row>
    <row r="40" spans="2:6" x14ac:dyDescent="0.25">
      <c r="D40" s="88" t="s">
        <v>40</v>
      </c>
      <c r="F40" s="88" t="s">
        <v>136</v>
      </c>
    </row>
    <row r="43" spans="2:6" x14ac:dyDescent="0.25">
      <c r="D43" s="88" t="s">
        <v>41</v>
      </c>
    </row>
    <row r="44" spans="2:6" x14ac:dyDescent="0.25">
      <c r="D44" s="88" t="s">
        <v>42</v>
      </c>
    </row>
    <row r="45" spans="2:6" x14ac:dyDescent="0.25">
      <c r="B45" s="88" t="s">
        <v>137</v>
      </c>
      <c r="D45" s="88" t="s">
        <v>219</v>
      </c>
      <c r="F45" s="88" t="s">
        <v>138</v>
      </c>
    </row>
    <row r="46" spans="2:6" x14ac:dyDescent="0.25">
      <c r="B46" s="88" t="s">
        <v>139</v>
      </c>
      <c r="D46" s="88" t="s">
        <v>220</v>
      </c>
      <c r="F46" s="88" t="s">
        <v>140</v>
      </c>
    </row>
    <row r="47" spans="2:6" x14ac:dyDescent="0.25">
      <c r="B47" s="88" t="s">
        <v>141</v>
      </c>
      <c r="D47" s="88" t="s">
        <v>221</v>
      </c>
      <c r="F47" s="88" t="s">
        <v>142</v>
      </c>
    </row>
    <row r="48" spans="2:6" x14ac:dyDescent="0.25">
      <c r="B48" s="88" t="s">
        <v>143</v>
      </c>
      <c r="D48" s="88" t="s">
        <v>222</v>
      </c>
      <c r="F48" s="88" t="s">
        <v>144</v>
      </c>
    </row>
    <row r="49" spans="2:6" x14ac:dyDescent="0.25">
      <c r="B49" s="88" t="s">
        <v>145</v>
      </c>
      <c r="D49" s="88" t="s">
        <v>223</v>
      </c>
      <c r="F49" s="88" t="s">
        <v>146</v>
      </c>
    </row>
    <row r="50" spans="2:6" x14ac:dyDescent="0.25">
      <c r="B50" s="88" t="s">
        <v>147</v>
      </c>
      <c r="D50" s="88" t="s">
        <v>224</v>
      </c>
      <c r="F50" s="88" t="s">
        <v>148</v>
      </c>
    </row>
    <row r="51" spans="2:6" x14ac:dyDescent="0.25">
      <c r="B51" s="88" t="s">
        <v>149</v>
      </c>
      <c r="D51" s="88" t="s">
        <v>225</v>
      </c>
      <c r="F51" s="88" t="s">
        <v>150</v>
      </c>
    </row>
    <row r="52" spans="2:6" x14ac:dyDescent="0.25">
      <c r="D52" s="88" t="s">
        <v>38</v>
      </c>
      <c r="F52" s="88" t="s">
        <v>110</v>
      </c>
    </row>
    <row r="54" spans="2:6" x14ac:dyDescent="0.25">
      <c r="D54" s="88" t="s">
        <v>43</v>
      </c>
    </row>
    <row r="55" spans="2:6" x14ac:dyDescent="0.25">
      <c r="B55" s="88" t="s">
        <v>151</v>
      </c>
      <c r="D55" s="88" t="s">
        <v>226</v>
      </c>
      <c r="F55" s="88" t="s">
        <v>152</v>
      </c>
    </row>
    <row r="56" spans="2:6" x14ac:dyDescent="0.25">
      <c r="B56" s="88" t="s">
        <v>153</v>
      </c>
      <c r="D56" s="88" t="s">
        <v>227</v>
      </c>
      <c r="F56" s="88" t="s">
        <v>154</v>
      </c>
    </row>
    <row r="57" spans="2:6" x14ac:dyDescent="0.25">
      <c r="B57" s="88" t="s">
        <v>155</v>
      </c>
      <c r="D57" s="88" t="s">
        <v>228</v>
      </c>
      <c r="F57" s="88" t="s">
        <v>156</v>
      </c>
    </row>
    <row r="58" spans="2:6" x14ac:dyDescent="0.25">
      <c r="D58" s="88" t="s">
        <v>38</v>
      </c>
      <c r="F58" s="88" t="s">
        <v>157</v>
      </c>
    </row>
    <row r="60" spans="2:6" x14ac:dyDescent="0.25">
      <c r="D60" s="88" t="s">
        <v>44</v>
      </c>
      <c r="F60" s="88" t="s">
        <v>158</v>
      </c>
    </row>
    <row r="61" spans="2:6" x14ac:dyDescent="0.25">
      <c r="D61" s="88" t="s">
        <v>54</v>
      </c>
      <c r="F61" s="88" t="s">
        <v>159</v>
      </c>
    </row>
    <row r="63" spans="2:6" x14ac:dyDescent="0.25">
      <c r="D63" s="88" t="s">
        <v>53</v>
      </c>
      <c r="F63" s="88" t="s">
        <v>160</v>
      </c>
    </row>
    <row r="65" spans="2:6" x14ac:dyDescent="0.25">
      <c r="D65" s="88" t="s">
        <v>45</v>
      </c>
    </row>
    <row r="66" spans="2:6" x14ac:dyDescent="0.25">
      <c r="B66" s="88" t="s">
        <v>161</v>
      </c>
      <c r="D66" s="88" t="s">
        <v>229</v>
      </c>
      <c r="F66" s="88" t="s">
        <v>162</v>
      </c>
    </row>
    <row r="67" spans="2:6" x14ac:dyDescent="0.25">
      <c r="B67" s="88" t="s">
        <v>163</v>
      </c>
      <c r="D67" s="88" t="s">
        <v>230</v>
      </c>
      <c r="F67" s="88" t="s">
        <v>164</v>
      </c>
    </row>
    <row r="68" spans="2:6" x14ac:dyDescent="0.25">
      <c r="B68" s="88" t="s">
        <v>165</v>
      </c>
      <c r="D68" s="88" t="s">
        <v>231</v>
      </c>
      <c r="F68" s="88" t="s">
        <v>166</v>
      </c>
    </row>
    <row r="69" spans="2:6" x14ac:dyDescent="0.25">
      <c r="D69" s="88" t="s">
        <v>38</v>
      </c>
      <c r="F69" s="88" t="s">
        <v>167</v>
      </c>
    </row>
    <row r="71" spans="2:6" x14ac:dyDescent="0.25">
      <c r="F71" s="88" t="s">
        <v>168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3C337A40-4F8E-417A-AAB5-CDF429F09AF2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Options</vt:lpstr>
      <vt:lpstr>Income Statement</vt:lpstr>
      <vt:lpstr>Balance Sheet</vt:lpstr>
      <vt:lpstr>Cash Flow</vt:lpstr>
      <vt:lpstr>AnalysisDate</vt:lpstr>
      <vt:lpstr>EndDate</vt:lpstr>
      <vt:lpstr>PeriodType</vt:lpstr>
      <vt:lpstr>StartDate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 Reports Quarterly Review</dc:title>
  <dc:subject>Jet Reports</dc:subject>
  <dc:creator>Steve Little</dc:creator>
  <dc:description>Provides Financial info for a company. It includes Cash Flow, Income Statement &amp; Balance Sheet and is segmented by Quarter.</dc:description>
  <cp:lastModifiedBy>Haseeb Tariq</cp:lastModifiedBy>
  <cp:lastPrinted>2014-01-20T21:19:55Z</cp:lastPrinted>
  <dcterms:created xsi:type="dcterms:W3CDTF">2014-01-15T21:51:19Z</dcterms:created>
  <dcterms:modified xsi:type="dcterms:W3CDTF">2024-05-27T12:54:58Z</dcterms:modified>
  <cp:category>Finance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