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" documentId="11_FCCD136D4DCEC2D89A0662AE57D40FAE3A959B03" xr6:coauthVersionLast="47" xr6:coauthVersionMax="47" xr10:uidLastSave="{6EB9E391-A652-4615-B45D-55125E8A259C}"/>
  <bookViews>
    <workbookView xWindow="-120" yWindow="-120" windowWidth="29040" windowHeight="17520" tabRatio="763" firstSheet="1" activeTab="1" xr2:uid="{00000000-000D-0000-FFFF-FFFF00000000}"/>
  </bookViews>
  <sheets>
    <sheet name="Options" sheetId="5" state="hidden" r:id="rId1"/>
    <sheet name="CORPORATE" sheetId="2" r:id="rId2"/>
    <sheet name="EVENTS" sheetId="722" r:id="rId3"/>
    <sheet name="INTERCOMPANY" sheetId="723" r:id="rId4"/>
    <sheet name="SPORTS" sheetId="724" r:id="rId5"/>
    <sheet name="Sheet19" sheetId="264" state="veryHidden" r:id="rId6"/>
    <sheet name="Sheet18" sheetId="263" state="veryHidden" r:id="rId7"/>
    <sheet name="Sheet17" sheetId="262" state="veryHidden" r:id="rId8"/>
    <sheet name="Sheet25" sheetId="270" state="veryHidden" r:id="rId9"/>
    <sheet name="Sheet24" sheetId="269" state="veryHidden" r:id="rId10"/>
    <sheet name="Sheet23" sheetId="268" state="veryHidden" r:id="rId11"/>
    <sheet name="Sheet1" sheetId="718" state="veryHidden" r:id="rId12"/>
    <sheet name="Sheet2" sheetId="719" state="veryHidden" r:id="rId13"/>
    <sheet name="Sheet3" sheetId="720" state="veryHidden" r:id="rId14"/>
    <sheet name="Sheet4" sheetId="721" state="veryHidden" r:id="rId15"/>
    <sheet name="Sheet8" sheetId="725" state="veryHidden" r:id="rId16"/>
    <sheet name="Sheet9" sheetId="726" state="veryHidden" r:id="rId17"/>
    <sheet name="Sheet10" sheetId="727" state="veryHidden" r:id="rId18"/>
    <sheet name="Sheet11" sheetId="728" state="veryHidden" r:id="rId19"/>
    <sheet name="Sheet12" sheetId="729" state="veryHidden" r:id="rId20"/>
  </sheets>
  <definedNames>
    <definedName name="Budget">Options!$G$13</definedName>
    <definedName name="DeptIS" localSheetId="2">EVENTS!$F$7</definedName>
    <definedName name="DeptIS" localSheetId="3">INTERCOMPANY!$F$7</definedName>
    <definedName name="DeptIS" localSheetId="4">SPORTS!$F$7</definedName>
    <definedName name="DeptIS">CORPORATE!$F$7</definedName>
    <definedName name="Dim_Filter">Options!$G$12</definedName>
    <definedName name="Sheet_Dimension">Options!$G$11</definedName>
    <definedName name="StartDate">Options!$G$9</definedName>
    <definedName name="YearStartDate">Options!$G$10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" i="2" l="1"/>
  <c r="O2" i="2" s="1"/>
  <c r="F4" i="2"/>
  <c r="G4" i="2"/>
  <c r="H4" i="2"/>
  <c r="J4" i="2"/>
  <c r="K4" i="2"/>
  <c r="N4" i="2"/>
  <c r="O4" i="2"/>
  <c r="R4" i="2"/>
  <c r="S4" i="2"/>
  <c r="T4" i="2"/>
  <c r="U4" i="2"/>
  <c r="E6" i="2"/>
  <c r="E13" i="2" s="1"/>
  <c r="E14" i="2"/>
  <c r="E20" i="2"/>
  <c r="L20" i="2"/>
  <c r="P20" i="2"/>
  <c r="E21" i="2"/>
  <c r="L21" i="2"/>
  <c r="P21" i="2"/>
  <c r="E22" i="2"/>
  <c r="L22" i="2"/>
  <c r="P22" i="2"/>
  <c r="E23" i="2"/>
  <c r="L23" i="2"/>
  <c r="L24" i="2" s="1"/>
  <c r="P23" i="2"/>
  <c r="F24" i="2"/>
  <c r="F35" i="2" s="1"/>
  <c r="G24" i="2"/>
  <c r="H24" i="2"/>
  <c r="J24" i="2"/>
  <c r="J35" i="2" s="1"/>
  <c r="K24" i="2"/>
  <c r="N24" i="2"/>
  <c r="N35" i="2" s="1"/>
  <c r="O24" i="2"/>
  <c r="O35" i="2" s="1"/>
  <c r="R24" i="2"/>
  <c r="S24" i="2"/>
  <c r="S35" i="2" s="1"/>
  <c r="T24" i="2"/>
  <c r="T35" i="2" s="1"/>
  <c r="U24" i="2"/>
  <c r="E26" i="2"/>
  <c r="L26" i="2"/>
  <c r="P26" i="2"/>
  <c r="E27" i="2"/>
  <c r="L27" i="2"/>
  <c r="P27" i="2"/>
  <c r="E28" i="2"/>
  <c r="L28" i="2"/>
  <c r="P28" i="2"/>
  <c r="E29" i="2"/>
  <c r="L29" i="2"/>
  <c r="P29" i="2"/>
  <c r="E30" i="2"/>
  <c r="L30" i="2"/>
  <c r="P30" i="2"/>
  <c r="E31" i="2"/>
  <c r="L31" i="2"/>
  <c r="P31" i="2"/>
  <c r="E32" i="2"/>
  <c r="L32" i="2"/>
  <c r="P32" i="2"/>
  <c r="E33" i="2"/>
  <c r="L33" i="2"/>
  <c r="P33" i="2"/>
  <c r="F34" i="2"/>
  <c r="G34" i="2"/>
  <c r="H34" i="2"/>
  <c r="J34" i="2"/>
  <c r="K34" i="2"/>
  <c r="N34" i="2"/>
  <c r="O34" i="2"/>
  <c r="R34" i="2"/>
  <c r="S34" i="2"/>
  <c r="T34" i="2"/>
  <c r="U34" i="2"/>
  <c r="U35" i="2" s="1"/>
  <c r="H35" i="2"/>
  <c r="K35" i="2"/>
  <c r="E37" i="2"/>
  <c r="L37" i="2"/>
  <c r="P37" i="2"/>
  <c r="E38" i="2"/>
  <c r="L38" i="2"/>
  <c r="P38" i="2"/>
  <c r="E39" i="2"/>
  <c r="L39" i="2"/>
  <c r="P39" i="2"/>
  <c r="E40" i="2"/>
  <c r="L40" i="2"/>
  <c r="P40" i="2"/>
  <c r="E41" i="2"/>
  <c r="L41" i="2"/>
  <c r="P41" i="2"/>
  <c r="E42" i="2"/>
  <c r="L42" i="2"/>
  <c r="P42" i="2"/>
  <c r="E43" i="2"/>
  <c r="L43" i="2"/>
  <c r="P43" i="2"/>
  <c r="N2" i="724"/>
  <c r="O2" i="724" s="1"/>
  <c r="F4" i="724"/>
  <c r="G4" i="724"/>
  <c r="H4" i="724"/>
  <c r="J4" i="724"/>
  <c r="K4" i="724"/>
  <c r="N4" i="724"/>
  <c r="O4" i="724"/>
  <c r="R4" i="724"/>
  <c r="S4" i="724"/>
  <c r="T4" i="724"/>
  <c r="U4" i="724"/>
  <c r="E6" i="724"/>
  <c r="E13" i="724" s="1"/>
  <c r="E14" i="724"/>
  <c r="E20" i="724"/>
  <c r="L20" i="724"/>
  <c r="L24" i="724" s="1"/>
  <c r="L35" i="724" s="1"/>
  <c r="P20" i="724"/>
  <c r="E21" i="724"/>
  <c r="L21" i="724"/>
  <c r="P21" i="724"/>
  <c r="P24" i="724" s="1"/>
  <c r="E22" i="724"/>
  <c r="L22" i="724"/>
  <c r="P22" i="724"/>
  <c r="E23" i="724"/>
  <c r="L23" i="724"/>
  <c r="P23" i="724"/>
  <c r="F24" i="724"/>
  <c r="G24" i="724"/>
  <c r="H24" i="724"/>
  <c r="J24" i="724"/>
  <c r="J35" i="724" s="1"/>
  <c r="K24" i="724"/>
  <c r="K35" i="724" s="1"/>
  <c r="N24" i="724"/>
  <c r="O24" i="724"/>
  <c r="R24" i="724"/>
  <c r="S24" i="724"/>
  <c r="S35" i="724" s="1"/>
  <c r="T24" i="724"/>
  <c r="U24" i="724"/>
  <c r="E26" i="724"/>
  <c r="L26" i="724"/>
  <c r="P26" i="724"/>
  <c r="E27" i="724"/>
  <c r="L27" i="724"/>
  <c r="P27" i="724"/>
  <c r="P34" i="724" s="1"/>
  <c r="E28" i="724"/>
  <c r="L28" i="724"/>
  <c r="L34" i="724" s="1"/>
  <c r="P28" i="724"/>
  <c r="E29" i="724"/>
  <c r="L29" i="724"/>
  <c r="P29" i="724"/>
  <c r="E30" i="724"/>
  <c r="L30" i="724"/>
  <c r="P30" i="724"/>
  <c r="E31" i="724"/>
  <c r="L31" i="724"/>
  <c r="P31" i="724"/>
  <c r="E32" i="724"/>
  <c r="L32" i="724"/>
  <c r="P32" i="724"/>
  <c r="E33" i="724"/>
  <c r="L33" i="724"/>
  <c r="P33" i="724"/>
  <c r="F34" i="724"/>
  <c r="G34" i="724"/>
  <c r="H34" i="724"/>
  <c r="J34" i="724"/>
  <c r="K34" i="724"/>
  <c r="N34" i="724"/>
  <c r="O34" i="724"/>
  <c r="O35" i="724" s="1"/>
  <c r="R34" i="724"/>
  <c r="S34" i="724"/>
  <c r="T34" i="724"/>
  <c r="T35" i="724" s="1"/>
  <c r="U34" i="724"/>
  <c r="G35" i="724"/>
  <c r="H35" i="724"/>
  <c r="N35" i="724"/>
  <c r="R35" i="724"/>
  <c r="E37" i="724"/>
  <c r="L37" i="724"/>
  <c r="P37" i="724"/>
  <c r="E38" i="724"/>
  <c r="L38" i="724"/>
  <c r="P38" i="724"/>
  <c r="E39" i="724"/>
  <c r="L39" i="724"/>
  <c r="P39" i="724"/>
  <c r="E40" i="724"/>
  <c r="L40" i="724"/>
  <c r="P40" i="724"/>
  <c r="E41" i="724"/>
  <c r="L41" i="724"/>
  <c r="P41" i="724"/>
  <c r="E42" i="724"/>
  <c r="L42" i="724"/>
  <c r="P42" i="724"/>
  <c r="E43" i="724"/>
  <c r="L43" i="724"/>
  <c r="P43" i="724"/>
  <c r="H11" i="5"/>
  <c r="H12" i="5"/>
  <c r="H13" i="5"/>
  <c r="N2" i="723"/>
  <c r="O2" i="723"/>
  <c r="F4" i="723"/>
  <c r="G4" i="723"/>
  <c r="H4" i="723"/>
  <c r="J4" i="723"/>
  <c r="K4" i="723"/>
  <c r="N4" i="723"/>
  <c r="O4" i="723"/>
  <c r="R4" i="723"/>
  <c r="S4" i="723"/>
  <c r="T4" i="723"/>
  <c r="U4" i="723"/>
  <c r="E6" i="723"/>
  <c r="E13" i="723"/>
  <c r="E14" i="723"/>
  <c r="E20" i="723"/>
  <c r="L20" i="723"/>
  <c r="P20" i="723"/>
  <c r="E21" i="723"/>
  <c r="L21" i="723"/>
  <c r="L24" i="723" s="1"/>
  <c r="P21" i="723"/>
  <c r="E22" i="723"/>
  <c r="L22" i="723"/>
  <c r="P22" i="723"/>
  <c r="E23" i="723"/>
  <c r="L23" i="723"/>
  <c r="P23" i="723"/>
  <c r="F24" i="723"/>
  <c r="F35" i="723" s="1"/>
  <c r="G24" i="723"/>
  <c r="G35" i="723" s="1"/>
  <c r="H24" i="723"/>
  <c r="H35" i="723" s="1"/>
  <c r="J24" i="723"/>
  <c r="K24" i="723"/>
  <c r="N24" i="723"/>
  <c r="O24" i="723"/>
  <c r="R24" i="723"/>
  <c r="R35" i="723" s="1"/>
  <c r="S24" i="723"/>
  <c r="T24" i="723"/>
  <c r="U24" i="723"/>
  <c r="U35" i="723" s="1"/>
  <c r="E26" i="723"/>
  <c r="L26" i="723"/>
  <c r="L34" i="723" s="1"/>
  <c r="P26" i="723"/>
  <c r="E27" i="723"/>
  <c r="L27" i="723"/>
  <c r="P27" i="723"/>
  <c r="E28" i="723"/>
  <c r="L28" i="723"/>
  <c r="P28" i="723"/>
  <c r="E29" i="723"/>
  <c r="L29" i="723"/>
  <c r="P29" i="723"/>
  <c r="E30" i="723"/>
  <c r="L30" i="723"/>
  <c r="P30" i="723"/>
  <c r="E31" i="723"/>
  <c r="L31" i="723"/>
  <c r="P31" i="723"/>
  <c r="E32" i="723"/>
  <c r="L32" i="723"/>
  <c r="P32" i="723"/>
  <c r="E33" i="723"/>
  <c r="L33" i="723"/>
  <c r="P33" i="723"/>
  <c r="F34" i="723"/>
  <c r="G34" i="723"/>
  <c r="H34" i="723"/>
  <c r="J34" i="723"/>
  <c r="J35" i="723" s="1"/>
  <c r="K34" i="723"/>
  <c r="N34" i="723"/>
  <c r="O34" i="723"/>
  <c r="R34" i="723"/>
  <c r="S34" i="723"/>
  <c r="T34" i="723"/>
  <c r="T35" i="723" s="1"/>
  <c r="U34" i="723"/>
  <c r="N35" i="723"/>
  <c r="O35" i="723"/>
  <c r="E37" i="723"/>
  <c r="L37" i="723"/>
  <c r="P37" i="723"/>
  <c r="E38" i="723"/>
  <c r="L38" i="723"/>
  <c r="P38" i="723"/>
  <c r="E39" i="723"/>
  <c r="L39" i="723"/>
  <c r="P39" i="723"/>
  <c r="E40" i="723"/>
  <c r="L40" i="723"/>
  <c r="P40" i="723"/>
  <c r="E41" i="723"/>
  <c r="L41" i="723"/>
  <c r="P41" i="723"/>
  <c r="E42" i="723"/>
  <c r="L42" i="723"/>
  <c r="P42" i="723"/>
  <c r="E43" i="723"/>
  <c r="L43" i="723"/>
  <c r="P43" i="723"/>
  <c r="N2" i="722"/>
  <c r="O2" i="722"/>
  <c r="F4" i="722"/>
  <c r="G4" i="722"/>
  <c r="H4" i="722"/>
  <c r="J4" i="722"/>
  <c r="K4" i="722"/>
  <c r="N4" i="722"/>
  <c r="O4" i="722"/>
  <c r="R4" i="722"/>
  <c r="S4" i="722"/>
  <c r="T4" i="722"/>
  <c r="U4" i="722"/>
  <c r="E6" i="722"/>
  <c r="E13" i="722" s="1"/>
  <c r="E14" i="722"/>
  <c r="E20" i="722"/>
  <c r="L20" i="722"/>
  <c r="P20" i="722"/>
  <c r="E21" i="722"/>
  <c r="L21" i="722"/>
  <c r="L24" i="722" s="1"/>
  <c r="P21" i="722"/>
  <c r="P24" i="722" s="1"/>
  <c r="E22" i="722"/>
  <c r="L22" i="722"/>
  <c r="P22" i="722"/>
  <c r="E23" i="722"/>
  <c r="L23" i="722"/>
  <c r="P23" i="722"/>
  <c r="F24" i="722"/>
  <c r="G24" i="722"/>
  <c r="H24" i="722"/>
  <c r="J24" i="722"/>
  <c r="K24" i="722"/>
  <c r="N24" i="722"/>
  <c r="O24" i="722"/>
  <c r="O35" i="722" s="1"/>
  <c r="R24" i="722"/>
  <c r="R35" i="722" s="1"/>
  <c r="S24" i="722"/>
  <c r="T24" i="722"/>
  <c r="U24" i="722"/>
  <c r="E26" i="722"/>
  <c r="L26" i="722"/>
  <c r="P26" i="722"/>
  <c r="E27" i="722"/>
  <c r="L27" i="722"/>
  <c r="P27" i="722"/>
  <c r="E28" i="722"/>
  <c r="L28" i="722"/>
  <c r="P28" i="722"/>
  <c r="E29" i="722"/>
  <c r="L29" i="722"/>
  <c r="P29" i="722"/>
  <c r="E30" i="722"/>
  <c r="L30" i="722"/>
  <c r="P30" i="722"/>
  <c r="E31" i="722"/>
  <c r="L31" i="722"/>
  <c r="P31" i="722"/>
  <c r="E32" i="722"/>
  <c r="L32" i="722"/>
  <c r="P32" i="722"/>
  <c r="E33" i="722"/>
  <c r="L33" i="722"/>
  <c r="P33" i="722"/>
  <c r="F34" i="722"/>
  <c r="G34" i="722"/>
  <c r="H34" i="722"/>
  <c r="H35" i="722" s="1"/>
  <c r="J34" i="722"/>
  <c r="J35" i="722" s="1"/>
  <c r="K34" i="722"/>
  <c r="K35" i="722" s="1"/>
  <c r="N34" i="722"/>
  <c r="N35" i="722" s="1"/>
  <c r="O34" i="722"/>
  <c r="R34" i="722"/>
  <c r="S34" i="722"/>
  <c r="T34" i="722"/>
  <c r="U34" i="722"/>
  <c r="U35" i="722" s="1"/>
  <c r="E37" i="722"/>
  <c r="L37" i="722"/>
  <c r="P37" i="722"/>
  <c r="E38" i="722"/>
  <c r="L38" i="722"/>
  <c r="P38" i="722"/>
  <c r="E39" i="722"/>
  <c r="L39" i="722"/>
  <c r="P39" i="722"/>
  <c r="E40" i="722"/>
  <c r="L40" i="722"/>
  <c r="P40" i="722"/>
  <c r="E41" i="722"/>
  <c r="L41" i="722"/>
  <c r="P41" i="722"/>
  <c r="E42" i="722"/>
  <c r="L42" i="722"/>
  <c r="P42" i="722"/>
  <c r="E43" i="722"/>
  <c r="L43" i="722"/>
  <c r="P43" i="722"/>
  <c r="P35" i="724" l="1"/>
  <c r="P34" i="2"/>
  <c r="L34" i="2"/>
  <c r="L35" i="2" s="1"/>
  <c r="R35" i="2"/>
  <c r="F35" i="722"/>
  <c r="S35" i="723"/>
  <c r="L35" i="723"/>
  <c r="G35" i="722"/>
  <c r="U35" i="724"/>
  <c r="P24" i="723"/>
  <c r="P35" i="723" s="1"/>
  <c r="L34" i="722"/>
  <c r="L35" i="722" s="1"/>
  <c r="G35" i="2"/>
  <c r="P34" i="723"/>
  <c r="P34" i="722"/>
  <c r="P35" i="722" s="1"/>
  <c r="T35" i="722"/>
  <c r="K35" i="723"/>
  <c r="F35" i="724"/>
  <c r="P24" i="2"/>
  <c r="P35" i="2" s="1"/>
  <c r="S35" i="722"/>
  <c r="F44" i="723"/>
  <c r="F44" i="724"/>
  <c r="F45" i="724" s="1"/>
  <c r="F46" i="724" s="1"/>
  <c r="G44" i="724"/>
  <c r="F45" i="723" l="1"/>
  <c r="F46" i="723" s="1"/>
  <c r="R44" i="724"/>
  <c r="G45" i="724"/>
  <c r="G46" i="724" s="1"/>
  <c r="S44" i="724" l="1"/>
  <c r="G44" i="723"/>
  <c r="R44" i="722"/>
  <c r="H44" i="724"/>
  <c r="R44" i="723"/>
  <c r="R45" i="724"/>
  <c r="R46" i="724" s="1"/>
  <c r="S44" i="722"/>
  <c r="G44" i="722"/>
  <c r="G45" i="722" s="1"/>
  <c r="G46" i="722" s="1"/>
  <c r="H45" i="724"/>
  <c r="H46" i="724" s="1"/>
  <c r="F44" i="722"/>
  <c r="F45" i="722" s="1"/>
  <c r="F46" i="722" s="1"/>
  <c r="G13" i="5"/>
  <c r="G12" i="5"/>
  <c r="G11" i="5"/>
  <c r="G10" i="5"/>
  <c r="G9" i="5"/>
  <c r="E7" i="722" l="1"/>
  <c r="E7" i="2"/>
  <c r="E7" i="723"/>
  <c r="E7" i="724"/>
  <c r="F2" i="2"/>
  <c r="F2" i="723"/>
  <c r="F2" i="722"/>
  <c r="F2" i="724"/>
  <c r="E4" i="723"/>
  <c r="E12" i="722"/>
  <c r="E12" i="2"/>
  <c r="E12" i="723"/>
  <c r="E4" i="2"/>
  <c r="E4" i="722"/>
  <c r="E12" i="724"/>
  <c r="E4" i="724"/>
  <c r="E5" i="2"/>
  <c r="E5" i="722"/>
  <c r="E5" i="724"/>
  <c r="E5" i="723"/>
  <c r="S45" i="722"/>
  <c r="S46" i="722" s="1"/>
  <c r="R45" i="722"/>
  <c r="R46" i="722" s="1"/>
  <c r="G45" i="723"/>
  <c r="G46" i="723" s="1"/>
  <c r="K44" i="724"/>
  <c r="R45" i="723"/>
  <c r="R46" i="723"/>
  <c r="N44" i="724"/>
  <c r="T44" i="722"/>
  <c r="R2" i="724" l="1"/>
  <c r="F3" i="724"/>
  <c r="R2" i="722"/>
  <c r="F3" i="722"/>
  <c r="F3" i="723"/>
  <c r="R2" i="723"/>
  <c r="R2" i="2"/>
  <c r="F3" i="2"/>
  <c r="S45" i="724"/>
  <c r="S46" i="724" s="1"/>
  <c r="P44" i="724"/>
  <c r="K45" i="724"/>
  <c r="N45" i="724"/>
  <c r="N46" i="724" s="1"/>
  <c r="S44" i="723"/>
  <c r="S45" i="723" s="1"/>
  <c r="O44" i="724"/>
  <c r="H44" i="722"/>
  <c r="J44" i="724"/>
  <c r="L44" i="724"/>
  <c r="T45" i="722"/>
  <c r="T46" i="722" s="1"/>
  <c r="S46" i="723"/>
  <c r="G2" i="2" l="1"/>
  <c r="G3" i="2" s="1"/>
  <c r="F18" i="2"/>
  <c r="G2" i="723"/>
  <c r="G3" i="723" s="1"/>
  <c r="F18" i="723"/>
  <c r="R3" i="2"/>
  <c r="S2" i="2" s="1"/>
  <c r="R3" i="723"/>
  <c r="S2" i="723" s="1"/>
  <c r="R18" i="723"/>
  <c r="G2" i="722"/>
  <c r="G3" i="722" s="1"/>
  <c r="F18" i="722"/>
  <c r="R3" i="722"/>
  <c r="S2" i="722" s="1"/>
  <c r="F18" i="724"/>
  <c r="G2" i="724"/>
  <c r="G3" i="724" s="1"/>
  <c r="R3" i="724"/>
  <c r="S2" i="724" s="1"/>
  <c r="J45" i="724"/>
  <c r="J46" i="724" s="1"/>
  <c r="O45" i="724"/>
  <c r="P45" i="724"/>
  <c r="H45" i="722"/>
  <c r="H46" i="722" s="1"/>
  <c r="K44" i="722"/>
  <c r="K45" i="722" s="1"/>
  <c r="U44" i="722"/>
  <c r="T44" i="724"/>
  <c r="T45" i="724" s="1"/>
  <c r="T46" i="724" s="1"/>
  <c r="N44" i="722"/>
  <c r="H44" i="723"/>
  <c r="H45" i="723" s="1"/>
  <c r="H46" i="723" s="1"/>
  <c r="L45" i="724"/>
  <c r="F44" i="2"/>
  <c r="H2" i="724" l="1"/>
  <c r="G18" i="724"/>
  <c r="R18" i="722"/>
  <c r="S3" i="723"/>
  <c r="T2" i="723" s="1"/>
  <c r="S18" i="723"/>
  <c r="R18" i="2"/>
  <c r="G18" i="722"/>
  <c r="H2" i="722"/>
  <c r="S3" i="722"/>
  <c r="T2" i="722" s="1"/>
  <c r="R18" i="724"/>
  <c r="H2" i="723"/>
  <c r="G18" i="723"/>
  <c r="S3" i="724"/>
  <c r="T2" i="724" s="1"/>
  <c r="S3" i="2"/>
  <c r="T2" i="2" s="1"/>
  <c r="H2" i="2"/>
  <c r="G18" i="2"/>
  <c r="N45" i="722"/>
  <c r="N46" i="722" s="1"/>
  <c r="U45" i="722"/>
  <c r="U46" i="722" s="1"/>
  <c r="K44" i="723"/>
  <c r="P44" i="723"/>
  <c r="N44" i="723"/>
  <c r="N45" i="723" s="1"/>
  <c r="N46" i="723" s="1"/>
  <c r="T44" i="723"/>
  <c r="O44" i="722"/>
  <c r="J44" i="722"/>
  <c r="L44" i="722"/>
  <c r="L45" i="722" s="1"/>
  <c r="P44" i="722"/>
  <c r="P45" i="722" s="1"/>
  <c r="F45" i="2"/>
  <c r="F46" i="2" s="1"/>
  <c r="R44" i="2"/>
  <c r="T3" i="2" l="1"/>
  <c r="U2" i="2" s="1"/>
  <c r="T3" i="722"/>
  <c r="U2" i="722" s="1"/>
  <c r="T18" i="722"/>
  <c r="S18" i="722"/>
  <c r="K2" i="722"/>
  <c r="J2" i="722" s="1"/>
  <c r="H3" i="722"/>
  <c r="T3" i="723"/>
  <c r="U2" i="723" s="1"/>
  <c r="K2" i="2"/>
  <c r="J2" i="2" s="1"/>
  <c r="H3" i="2"/>
  <c r="T3" i="724"/>
  <c r="U2" i="724" s="1"/>
  <c r="T18" i="724"/>
  <c r="S18" i="724"/>
  <c r="K2" i="723"/>
  <c r="J2" i="723" s="1"/>
  <c r="H3" i="723"/>
  <c r="S18" i="2"/>
  <c r="K2" i="724"/>
  <c r="J2" i="724" s="1"/>
  <c r="H3" i="724"/>
  <c r="J45" i="722"/>
  <c r="J46" i="722" s="1"/>
  <c r="U44" i="724"/>
  <c r="K45" i="723"/>
  <c r="P45" i="723"/>
  <c r="T45" i="723"/>
  <c r="T46" i="723" s="1"/>
  <c r="O44" i="723"/>
  <c r="O45" i="723" s="1"/>
  <c r="O45" i="722"/>
  <c r="J44" i="723"/>
  <c r="L44" i="723"/>
  <c r="G44" i="2"/>
  <c r="R45" i="2"/>
  <c r="R46" i="2"/>
  <c r="U3" i="724" l="1"/>
  <c r="U18" i="724" s="1"/>
  <c r="V2" i="724"/>
  <c r="H18" i="2"/>
  <c r="K3" i="2"/>
  <c r="J3" i="2" s="1"/>
  <c r="J16" i="2"/>
  <c r="N3" i="2"/>
  <c r="T18" i="723"/>
  <c r="U3" i="723"/>
  <c r="U18" i="723" s="1"/>
  <c r="V2" i="723"/>
  <c r="U3" i="722"/>
  <c r="U18" i="722" s="1"/>
  <c r="V2" i="722"/>
  <c r="H18" i="723"/>
  <c r="N3" i="723"/>
  <c r="J16" i="723"/>
  <c r="K3" i="723"/>
  <c r="J3" i="723" s="1"/>
  <c r="K3" i="724"/>
  <c r="J3" i="724" s="1"/>
  <c r="N3" i="724"/>
  <c r="J16" i="724"/>
  <c r="H18" i="724"/>
  <c r="T18" i="2"/>
  <c r="J16" i="722"/>
  <c r="H18" i="722"/>
  <c r="K3" i="722"/>
  <c r="J3" i="722" s="1"/>
  <c r="N3" i="722"/>
  <c r="U3" i="2"/>
  <c r="U18" i="2" s="1"/>
  <c r="J45" i="723"/>
  <c r="J46" i="723" s="1"/>
  <c r="G45" i="2"/>
  <c r="G46" i="2" s="1"/>
  <c r="U45" i="724"/>
  <c r="U46" i="724" s="1"/>
  <c r="L45" i="723"/>
  <c r="U44" i="723"/>
  <c r="U45" i="723"/>
  <c r="U46" i="723" s="1"/>
  <c r="S44" i="2"/>
  <c r="O3" i="2" l="1"/>
  <c r="N16" i="2"/>
  <c r="O3" i="723"/>
  <c r="N16" i="723"/>
  <c r="O3" i="722"/>
  <c r="N16" i="722"/>
  <c r="O3" i="724"/>
  <c r="N16" i="724"/>
  <c r="S45" i="2"/>
  <c r="S46" i="2" s="1"/>
  <c r="H44" i="2"/>
  <c r="H45" i="2"/>
  <c r="H46" i="2" s="1"/>
  <c r="V2" i="2" l="1"/>
  <c r="K44" i="2"/>
  <c r="K45" i="2" s="1"/>
  <c r="T44" i="2"/>
  <c r="N44" i="2"/>
  <c r="T45" i="2" l="1"/>
  <c r="T46" i="2" s="1"/>
  <c r="O44" i="2"/>
  <c r="N45" i="2"/>
  <c r="N46" i="2" s="1"/>
  <c r="P44" i="2"/>
  <c r="L44" i="2"/>
  <c r="J44" i="2"/>
  <c r="U44" i="2" l="1"/>
  <c r="L45" i="2"/>
  <c r="P45" i="2"/>
  <c r="J45" i="2"/>
  <c r="J46" i="2" s="1"/>
  <c r="O45" i="2"/>
  <c r="U45" i="2" l="1"/>
  <c r="U46" i="2" s="1"/>
</calcChain>
</file>

<file path=xl/sharedStrings.xml><?xml version="1.0" encoding="utf-8"?>
<sst xmlns="http://schemas.openxmlformats.org/spreadsheetml/2006/main" count="3250" uniqueCount="556">
  <si>
    <t>Dimension Filter:</t>
  </si>
  <si>
    <t>Other Revenue</t>
  </si>
  <si>
    <t>Total Revenue</t>
  </si>
  <si>
    <t>Revenue</t>
  </si>
  <si>
    <t>Department</t>
  </si>
  <si>
    <t>Start date</t>
  </si>
  <si>
    <t>Hide</t>
  </si>
  <si>
    <t>Trend Results</t>
  </si>
  <si>
    <t>Jobs</t>
  </si>
  <si>
    <t>Resources</t>
  </si>
  <si>
    <t>Material</t>
  </si>
  <si>
    <t>Retail</t>
  </si>
  <si>
    <t>Income Statement</t>
  </si>
  <si>
    <t>Direct Costs</t>
  </si>
  <si>
    <t>Total Direct Costs</t>
  </si>
  <si>
    <t>Gross Profit</t>
  </si>
  <si>
    <t>General Expenses</t>
  </si>
  <si>
    <t>Departmental Profit</t>
  </si>
  <si>
    <t>Departmental Profit %</t>
  </si>
  <si>
    <t>Actual</t>
  </si>
  <si>
    <t>Budget</t>
  </si>
  <si>
    <t>Variance</t>
  </si>
  <si>
    <t>Quarterly Results</t>
  </si>
  <si>
    <t>Cash Flow Statement</t>
  </si>
  <si>
    <t>CASH FLOWS FROM OPERATING ACTIVITIES:</t>
  </si>
  <si>
    <t xml:space="preserve">Adjustments to reconcile net income (loss) to </t>
  </si>
  <si>
    <t>Total net income (loss)</t>
  </si>
  <si>
    <t>Depreciation</t>
  </si>
  <si>
    <t>Changes in Current Assets and Liabilities</t>
  </si>
  <si>
    <t>Short-term investments</t>
  </si>
  <si>
    <t>Accounts recievable - trade</t>
  </si>
  <si>
    <t>Inventory</t>
  </si>
  <si>
    <t>Accounts payable</t>
  </si>
  <si>
    <t>Short-term debt</t>
  </si>
  <si>
    <t>Taxes payable</t>
  </si>
  <si>
    <t>Accrued expenses</t>
  </si>
  <si>
    <t>CASH FLOWS FROM INVESTING ACTIVITES:</t>
  </si>
  <si>
    <t>Buildings</t>
  </si>
  <si>
    <t>Property, plant and equipment</t>
  </si>
  <si>
    <t>Net cash from (used by) investing activities</t>
  </si>
  <si>
    <t>Net Cash from (used by) operating activities</t>
  </si>
  <si>
    <t>cash from (used by) operating activities:</t>
  </si>
  <si>
    <t>CASH FLOWS FROM FINANCING ACTIVITIES:</t>
  </si>
  <si>
    <t>Long-term debt</t>
  </si>
  <si>
    <t>Common stock</t>
  </si>
  <si>
    <t>Retained earnings</t>
  </si>
  <si>
    <t>Net cash from (used by) financing activities</t>
  </si>
  <si>
    <t>NET INCREASE IN CASH AND CASH EQUIVALENTS</t>
  </si>
  <si>
    <t>Total cash at beginning of year</t>
  </si>
  <si>
    <t>TOTAL CASH AT END OF PERIOD</t>
  </si>
  <si>
    <t>Work in process</t>
  </si>
  <si>
    <t>Personnel related liabilities</t>
  </si>
  <si>
    <t>Other accrued liabilties</t>
  </si>
  <si>
    <t>18100..18120</t>
  </si>
  <si>
    <t>16300|17200|18200</t>
  </si>
  <si>
    <t>16200..16220|17100..17120</t>
  </si>
  <si>
    <t>ABC Products Inc.</t>
  </si>
  <si>
    <t>fit</t>
  </si>
  <si>
    <t>=StartDate</t>
  </si>
  <si>
    <t>=DATE(IF(MONTH(E2)&lt;12,YEAR(E2),YEAR(E2)+1),IF(MONTH(E2)&lt;12,MONTH(E2)+1,MONTH(E2)-11),DAY(E2))</t>
  </si>
  <si>
    <t>=DATE(IF(MONTH(F2)&lt;12,YEAR(F2),YEAR(F2)+1),IF(MONTH(F2)&lt;12,MONTH(F2)+1,MONTH(F2)-11),DAY(F2))</t>
  </si>
  <si>
    <t>=DATE(IF(MONTH(G2)&lt;12,YEAR(G2),YEAR(G2)+1),IF(MONTH(G2)&lt;12,MONTH(G2)+1,MONTH(G2)-11),DAY(G2))</t>
  </si>
  <si>
    <t>=F2-1</t>
  </si>
  <si>
    <t>=G2-1</t>
  </si>
  <si>
    <t>=H2-1</t>
  </si>
  <si>
    <t>=Department</t>
  </si>
  <si>
    <t>=CONCATENATE(Department," - Department Total")</t>
  </si>
  <si>
    <t>="For the Three Months Ended " &amp; NL("Format",EndDate3,"Long Date")</t>
  </si>
  <si>
    <t>=E3</t>
  </si>
  <si>
    <t>=F3</t>
  </si>
  <si>
    <t>=G3</t>
  </si>
  <si>
    <t>=-GL("Balance","41300..41500",E$2,E$3,,Department)</t>
  </si>
  <si>
    <t>=-GL("Balance","41300..41500",F$2,F$3,,Department)</t>
  </si>
  <si>
    <t>=-GL("Balance","41300..41500",G$2,G$3,,Department)</t>
  </si>
  <si>
    <t>=-GL("Balance","42500",E$2,E$3,,Department)</t>
  </si>
  <si>
    <t>=-GL("Balance","42500",F$2,F$3,,Department)</t>
  </si>
  <si>
    <t>=-GL("Balance","42500",G$2,G$3,,Department)</t>
  </si>
  <si>
    <t>=-GL("Balance","43500",E$2,E$3,,Department)</t>
  </si>
  <si>
    <t>=-GL("Balance","43500",F$2,F$3,,Department)</t>
  </si>
  <si>
    <t>=-GL("Balance","43500",G$2,G$3,,Department)</t>
  </si>
  <si>
    <t>=-GL("Balance","44500",E$2,E$3,,Department)</t>
  </si>
  <si>
    <t>=-GL("Balance","44500",F$2,F$3,,Department)</t>
  </si>
  <si>
    <t>=-GL("Balance","44500",G$2,G$3,,Department)</t>
  </si>
  <si>
    <t>=-GL("Balance","45000..49999",E$2,E$3,,Department)</t>
  </si>
  <si>
    <t>=-GL("Balance","45000..49999",F$2,F$3,,Department)</t>
  </si>
  <si>
    <t>=-GL("Balance","45000..49999",G$2,G$3,,Department)</t>
  </si>
  <si>
    <t>=SUM(E13:E17)</t>
  </si>
  <si>
    <t>=SUM(F13:F17)</t>
  </si>
  <si>
    <t>=SUM(G13:G17)</t>
  </si>
  <si>
    <t>="For the "&amp;TEXT(MONTH(EndDate3)-MONTH(YearStartDate)+1,"#")&amp;" Months Ended "&amp;NL("Format",EndDate3,"Long Date")</t>
  </si>
  <si>
    <t>=-GL("Balance",C10,YearStartDate,EndDate3)</t>
  </si>
  <si>
    <t>=-GL("Balance",C14,YearStartDate,EndDate3)</t>
  </si>
  <si>
    <t>=-GL("Balance",C17,YearStartDate,EndDate3)</t>
  </si>
  <si>
    <t>=-GL("Balance",C18,YearStartDate,EndDate3)</t>
  </si>
  <si>
    <t>=-GL("Balance",C19,YearStartDate,EndDate3)</t>
  </si>
  <si>
    <t>=-GL("Balance",C20,YearStartDate,EndDate3)</t>
  </si>
  <si>
    <t>=-GL("Balance",C21,YearStartDate,EndDate3)</t>
  </si>
  <si>
    <t>=-GL("Balance",C22,YearStartDate,EndDate3)</t>
  </si>
  <si>
    <t>=-GL("Balance",C23,YearStartDate,EndDate3)</t>
  </si>
  <si>
    <t>=-GL("Balance",C24,YearStartDate,EndDate3)</t>
  </si>
  <si>
    <t>=-GL("Balance",C25,YearStartDate,EndDate3)</t>
  </si>
  <si>
    <t>=-GL("Balance",C26,YearStartDate,EndDate3)</t>
  </si>
  <si>
    <t>=SUM(E9:E26)</t>
  </si>
  <si>
    <t>=-GL("Balance",C30,YearStartDate,EndDate3)</t>
  </si>
  <si>
    <t>=-GL("Balance",C31,YearStartDate,EndDate3)</t>
  </si>
  <si>
    <t>=SUM(E29:E31)</t>
  </si>
  <si>
    <t>=-GL("Balance",C35,YearStartDate,EndDate3)</t>
  </si>
  <si>
    <t>=-GL("Balance",C36,YearStartDate,EndDate3)</t>
  </si>
  <si>
    <t>=-GL("Balance",C37,YearStartDate,EndDate3)</t>
  </si>
  <si>
    <t>=SUM(E34:E37)</t>
  </si>
  <si>
    <t>=E27+E32+E38</t>
  </si>
  <si>
    <t>=GL("Balance",C42,,NL("Format",StartDate-1,"Short Date"))</t>
  </si>
  <si>
    <t>=E40+E42</t>
  </si>
  <si>
    <t>Financial Analysis</t>
  </si>
  <si>
    <t>Filters:</t>
  </si>
  <si>
    <t>Start date of analysis:</t>
  </si>
  <si>
    <t>Start date of year:</t>
  </si>
  <si>
    <t>FormulasOnly+Auto+Hide+Values+Formulas=Sheet19,Sheet18,Sheet17</t>
  </si>
  <si>
    <t>FormulasOnly+Auto+Hide+Values+Formulas=Sheet25,Sheet24,Sheet23</t>
  </si>
  <si>
    <t>Title</t>
  </si>
  <si>
    <t>Value</t>
  </si>
  <si>
    <t>Lookup</t>
  </si>
  <si>
    <t>Option</t>
  </si>
  <si>
    <t>Sheet Dimension:</t>
  </si>
  <si>
    <t>Sheet Dim</t>
  </si>
  <si>
    <t>Dim Filter</t>
  </si>
  <si>
    <t>="*"</t>
  </si>
  <si>
    <t>=NL("Lookup","Dimension Value",{"Dimension Code"})</t>
  </si>
  <si>
    <t>=NL("Lookup","Dimension Value",{"Code","Name"},"Dimension Code",$G$11)</t>
  </si>
  <si>
    <t>=NP("DateFilter",F$2,F$3)</t>
  </si>
  <si>
    <t>=NP("DateFilter",G$2,G$3)</t>
  </si>
  <si>
    <t>=NP("DateFilter",J$2,J$3)</t>
  </si>
  <si>
    <t>=NP("DateFilter",N$2,N$3)</t>
  </si>
  <si>
    <t>=NP("DateFilter",R$2,R$3)</t>
  </si>
  <si>
    <t>=NP("DateFilter",S$2,S$3)</t>
  </si>
  <si>
    <t>=NP("DateFilter",T$2,T$3)</t>
  </si>
  <si>
    <t>="Dimension: "&amp;Sheet_Dimension</t>
  </si>
  <si>
    <t>=F3+1</t>
  </si>
  <si>
    <t>=R3+1</t>
  </si>
  <si>
    <t>=S3+1</t>
  </si>
  <si>
    <t>=EOMONTH(F2,0)</t>
  </si>
  <si>
    <t>=EOMONTH(G2,0)</t>
  </si>
  <si>
    <t>=EOMONTH(R2,2)</t>
  </si>
  <si>
    <t>=EOMONTH(S2,2)</t>
  </si>
  <si>
    <t>=EOMONTH(T2,2)</t>
  </si>
  <si>
    <t>Budget Name</t>
  </si>
  <si>
    <t>=NL("Lookup","95 G/L Budget Name","1 Name")</t>
  </si>
  <si>
    <t>=CONCATENATE(TEXT(R2,"mmm"),"-",TEXT(R3,"mmm  yy"))</t>
  </si>
  <si>
    <t>=CONCATENATE(TEXT(S2,"mmm"),"-",TEXT(S3,"mmm  yy"))</t>
  </si>
  <si>
    <t>=CONCATENATE(TEXT(T2,"mmm"),"-",TEXT(T3,"mmm  yy"))</t>
  </si>
  <si>
    <t>52000..52999</t>
  </si>
  <si>
    <t>61000..61400</t>
  </si>
  <si>
    <t>62000..62950</t>
  </si>
  <si>
    <t>64000..64400</t>
  </si>
  <si>
    <t>65000..65400</t>
  </si>
  <si>
    <t>65500..65900</t>
  </si>
  <si>
    <t>66000..66400</t>
  </si>
  <si>
    <t>67000..67600</t>
  </si>
  <si>
    <t>44100</t>
  </si>
  <si>
    <t>44200</t>
  </si>
  <si>
    <t>45100</t>
  </si>
  <si>
    <t>45200</t>
  </si>
  <si>
    <t>=SUM(F19:F23)</t>
  </si>
  <si>
    <t>=SUM(G19:G23)</t>
  </si>
  <si>
    <t>=SUM(J19:J23)</t>
  </si>
  <si>
    <t>=SUM(K19:K23)</t>
  </si>
  <si>
    <t>=SUM(N19:N23)</t>
  </si>
  <si>
    <t>=SUM(O19:O23)</t>
  </si>
  <si>
    <t>=SUM(R19:R23)</t>
  </si>
  <si>
    <t>=SUM(S19:S23)</t>
  </si>
  <si>
    <t>=SUM(T19:T23)</t>
  </si>
  <si>
    <t>54100</t>
  </si>
  <si>
    <t>54400</t>
  </si>
  <si>
    <t>54500</t>
  </si>
  <si>
    <t>54702</t>
  </si>
  <si>
    <t>54703</t>
  </si>
  <si>
    <t>54710</t>
  </si>
  <si>
    <t>54800</t>
  </si>
  <si>
    <t>=SUM(F25:F33)</t>
  </si>
  <si>
    <t>=SUM(G25:G33)</t>
  </si>
  <si>
    <t>=SUM(J25:J33)</t>
  </si>
  <si>
    <t>=SUM(K25:K33)</t>
  </si>
  <si>
    <t>=SUM(N25:N33)</t>
  </si>
  <si>
    <t>=SUM(O25:O33)</t>
  </si>
  <si>
    <t>=SUM(R25:R33)</t>
  </si>
  <si>
    <t>=SUM(S25:S33)</t>
  </si>
  <si>
    <t>=SUM(T25:T33)</t>
  </si>
  <si>
    <t>=F24+F34</t>
  </si>
  <si>
    <t>=G24+G34</t>
  </si>
  <si>
    <t>=J24+J34</t>
  </si>
  <si>
    <t>=K24+K34</t>
  </si>
  <si>
    <t>=N24+N34</t>
  </si>
  <si>
    <t>=O24+O34</t>
  </si>
  <si>
    <t>=R24+R34</t>
  </si>
  <si>
    <t>=S24+S34</t>
  </si>
  <si>
    <t>=T24+T34</t>
  </si>
  <si>
    <t>=SUM(F36:F43)</t>
  </si>
  <si>
    <t>=SUM(G36:G43)</t>
  </si>
  <si>
    <t>=SUM(J36:J43)</t>
  </si>
  <si>
    <t>=SUM(K36:K43)</t>
  </si>
  <si>
    <t>=SUM(N36:N43)</t>
  </si>
  <si>
    <t>=SUM(O36:O43)</t>
  </si>
  <si>
    <t>=SUM(R36:R43)</t>
  </si>
  <si>
    <t>=SUM(S36:S43)</t>
  </si>
  <si>
    <t>=SUM(T36:T43)</t>
  </si>
  <si>
    <t>=F35+F44</t>
  </si>
  <si>
    <t>=G35+G44</t>
  </si>
  <si>
    <t>=J35+J44</t>
  </si>
  <si>
    <t>=K35+K44</t>
  </si>
  <si>
    <t>=N35+N44</t>
  </si>
  <si>
    <t>=O35+O44</t>
  </si>
  <si>
    <t>=R35+R44</t>
  </si>
  <si>
    <t>=S35+S44</t>
  </si>
  <si>
    <t>=T35+T44</t>
  </si>
  <si>
    <t>=F45/F24</t>
  </si>
  <si>
    <t>=G45/G24</t>
  </si>
  <si>
    <t>=IF(R24=0,"-",R45/R24)</t>
  </si>
  <si>
    <t>=T45/T24</t>
  </si>
  <si>
    <t>=NP("Eval","=YearStartDate")</t>
  </si>
  <si>
    <t>The list of accounts in column "C" need to match the chart of accounts for the company for this report to operate correctly</t>
  </si>
  <si>
    <t>=G3+1</t>
  </si>
  <si>
    <t>=K2</t>
  </si>
  <si>
    <t>=H2</t>
  </si>
  <si>
    <t>=N2</t>
  </si>
  <si>
    <t>=DATE(IF(MONTH(F2)&lt;10,YEAR(F2)-1,YEAR(F2)),IF(MONTH(F2)&lt;10,MONTH(F2)+3,MONTH(F2)-9),DAY(F2))</t>
  </si>
  <si>
    <t>=T3+1</t>
  </si>
  <si>
    <t>=DATE(IF(MONTH(U2)&lt;10,YEAR(U2),YEAR(U2)+1),IF(MONTH(U2)&lt;10,MONTH(U2)+3,MONTH(U2)-9),DAY(U2))</t>
  </si>
  <si>
    <t>=EOMONTH(H2,0)</t>
  </si>
  <si>
    <t>=K3</t>
  </si>
  <si>
    <t>=H3</t>
  </si>
  <si>
    <t>=N3</t>
  </si>
  <si>
    <t>=EOMONTH(U2,2)</t>
  </si>
  <si>
    <t>=NP("DateFilter",H$2,H$3)</t>
  </si>
  <si>
    <t>=NP("DateFilter",K$2,K$3)</t>
  </si>
  <si>
    <t>=NP("DateFilter",O$2,O$3)</t>
  </si>
  <si>
    <t>=NP("DateFilter",U$2,U$3)</t>
  </si>
  <si>
    <t>=NL("Sheets","Dimension Value","Code","Dimension Code",$E$4,"Code","@@"&amp;$E$5)</t>
  </si>
  <si>
    <t>="Dimension Value: "&amp;$E$6</t>
  </si>
  <si>
    <t>="For the Month Ended " &amp; NL("Format",H3,"Long Date")</t>
  </si>
  <si>
    <t>=CONCATENATE("Current Month - ",TEXT(H3,"mmmm"))</t>
  </si>
  <si>
    <t>=CONCATENATE("Year-to-Date - ",TEXT(N3,"mmmm"))</t>
  </si>
  <si>
    <t>=CONCATENATE(TEXT(U2,"mmm"),"-",TEXT(U3,"mmm  yy"))</t>
  </si>
  <si>
    <t>=NL(,"15 G/L Account","2 Name","1 No.",C20)</t>
  </si>
  <si>
    <t>=-NL("Sum","G/L Entry","Amount","Posting Date",F$4,$E$4,$E$6,"G/L Account No.",$C20)</t>
  </si>
  <si>
    <t>=-NL("Sum","G/L Entry","Amount","Posting Date",G$4,$E$4,$E$6,"G/L Account No.",$C20)</t>
  </si>
  <si>
    <t>=-NL("Sum","G/L Entry","Amount","Posting Date",H$4,$E$4,$E$6,"G/L Account No.",$C20)</t>
  </si>
  <si>
    <t>=-NL("Sum","G/L Entry","Amount","Posting Date",J$4,$E$4,$E$6,"G/L Account No.",$C20)</t>
  </si>
  <si>
    <t>=NL("Sum","G/L Budget Entry","Amount","Date",K$4,$E$4,$E$6,"G/L Account No.",$C20,"2 Budget Name",$E$7)</t>
  </si>
  <si>
    <t>=J20-K20</t>
  </si>
  <si>
    <t>=-NL("Sum","G/L Entry","Amount","Posting Date",N$4,$E$4,$E$6,"G/L Account No.",$C20)</t>
  </si>
  <si>
    <t>=NL("Sum","G/L Budget Entry","Amount","Date",O$4,$E$4,$E$6,"G/L Account No.",$C20,"2 Budget Name",$E$7)</t>
  </si>
  <si>
    <t>=N20-O20</t>
  </si>
  <si>
    <t>=-NL("Sum","G/L Entry","Amount","Posting Date",R$4,$E$4,$E$6,"G/L Account No.",$C20)</t>
  </si>
  <si>
    <t>=-NL("Sum","G/L Entry","Amount","Posting Date",S$4,$E$4,$E$6,"G/L Account No.",$C20)</t>
  </si>
  <si>
    <t>=-NL("Sum","G/L Entry","Amount","Posting Date",T$4,$E$4,$E$6,"G/L Account No.",$C20)</t>
  </si>
  <si>
    <t>=-NL("Sum","G/L Entry","Amount","Posting Date",U$4,$E$4,$E$6,"G/L Account No.",$C20)</t>
  </si>
  <si>
    <t>=NL(,"15 G/L Account","2 Name","1 No.",C21)</t>
  </si>
  <si>
    <t>=-NL("Sum","G/L Entry","Amount","Posting Date",F$4,$E$4,$E$6,"G/L Account No.",$C21)</t>
  </si>
  <si>
    <t>=-NL("Sum","G/L Entry","Amount","Posting Date",G$4,$E$4,$E$6,"G/L Account No.",$C21)</t>
  </si>
  <si>
    <t>=-NL("Sum","G/L Entry","Amount","Posting Date",H$4,$E$4,$E$6,"G/L Account No.",$C21)</t>
  </si>
  <si>
    <t>=-NL("Sum","G/L Entry","Amount","Posting Date",J$4,$E$4,$E$6,"G/L Account No.",$C21)</t>
  </si>
  <si>
    <t>=NL("Sum","G/L Budget Entry","Amount","Date",K$4,$E$4,$E$6,"G/L Account No.",$C21,"2 Budget Name",$E$7)</t>
  </si>
  <si>
    <t>=J21-K21</t>
  </si>
  <si>
    <t>=-NL("Sum","G/L Entry","Amount","Posting Date",N$4,$E$4,$E$6,"G/L Account No.",$C21)</t>
  </si>
  <si>
    <t>=NL("Sum","G/L Budget Entry","Amount","Date",O$4,$E$4,$E$6,"G/L Account No.",$C21,"2 Budget Name",$E$7)</t>
  </si>
  <si>
    <t>=N21-O21</t>
  </si>
  <si>
    <t>=-NL("Sum","G/L Entry","Amount","Posting Date",R$4,$E$4,$E$6,"G/L Account No.",$C21)</t>
  </si>
  <si>
    <t>=-NL("Sum","G/L Entry","Amount","Posting Date",S$4,$E$4,$E$6,"G/L Account No.",$C21)</t>
  </si>
  <si>
    <t>=-NL("Sum","G/L Entry","Amount","Posting Date",T$4,$E$4,$E$6,"G/L Account No.",$C21)</t>
  </si>
  <si>
    <t>=-NL("Sum","G/L Entry","Amount","Posting Date",U$4,$E$4,$E$6,"G/L Account No.",$C21)</t>
  </si>
  <si>
    <t>=NL(,"15 G/L Account","2 Name","1 No.",C22)</t>
  </si>
  <si>
    <t>=-NL("Sum","G/L Entry","Amount","Posting Date",F$4,$E$4,$E$6,"G/L Account No.",$C22)</t>
  </si>
  <si>
    <t>=-NL("Sum","G/L Entry","Amount","Posting Date",G$4,$E$4,$E$6,"G/L Account No.",$C22)</t>
  </si>
  <si>
    <t>=-NL("Sum","G/L Entry","Amount","Posting Date",H$4,$E$4,$E$6,"G/L Account No.",$C22)</t>
  </si>
  <si>
    <t>=-NL("Sum","G/L Entry","Amount","Posting Date",J$4,$E$4,$E$6,"G/L Account No.",$C22)</t>
  </si>
  <si>
    <t>=NL("Sum","G/L Budget Entry","Amount","Date",K$4,$E$4,$E$6,"G/L Account No.",$C22,"2 Budget Name",$E$7)</t>
  </si>
  <si>
    <t>=J22-K22</t>
  </si>
  <si>
    <t>=-NL("Sum","G/L Entry","Amount","Posting Date",N$4,$E$4,$E$6,"G/L Account No.",$C22)</t>
  </si>
  <si>
    <t>=NL("Sum","G/L Budget Entry","Amount","Date",O$4,$E$4,$E$6,"G/L Account No.",$C22,"2 Budget Name",$E$7)</t>
  </si>
  <si>
    <t>=N22-O22</t>
  </si>
  <si>
    <t>=-NL("Sum","G/L Entry","Amount","Posting Date",R$4,$E$4,$E$6,"G/L Account No.",$C22)</t>
  </si>
  <si>
    <t>=-NL("Sum","G/L Entry","Amount","Posting Date",S$4,$E$4,$E$6,"G/L Account No.",$C22)</t>
  </si>
  <si>
    <t>=-NL("Sum","G/L Entry","Amount","Posting Date",T$4,$E$4,$E$6,"G/L Account No.",$C22)</t>
  </si>
  <si>
    <t>=-NL("Sum","G/L Entry","Amount","Posting Date",U$4,$E$4,$E$6,"G/L Account No.",$C22)</t>
  </si>
  <si>
    <t>=NL(,"15 G/L Account","2 Name","1 No.",C23)</t>
  </si>
  <si>
    <t>=-NL("Sum","G/L Entry","Amount","Posting Date",F$4,$E$4,$E$6,"G/L Account No.",$C23)</t>
  </si>
  <si>
    <t>=-NL("Sum","G/L Entry","Amount","Posting Date",G$4,$E$4,$E$6,"G/L Account No.",$C23)</t>
  </si>
  <si>
    <t>=-NL("Sum","G/L Entry","Amount","Posting Date",H$4,$E$4,$E$6,"G/L Account No.",$C23)</t>
  </si>
  <si>
    <t>=-NL("Sum","G/L Entry","Amount","Posting Date",J$4,$E$4,$E$6,"G/L Account No.",$C23)</t>
  </si>
  <si>
    <t>=NL("Sum","G/L Budget Entry","Amount","Date",K$4,$E$4,$E$6,"G/L Account No.",$C23,"2 Budget Name",$E$7)</t>
  </si>
  <si>
    <t>=J23-K23</t>
  </si>
  <si>
    <t>=-NL("Sum","G/L Entry","Amount","Posting Date",N$4,$E$4,$E$6,"G/L Account No.",$C23)</t>
  </si>
  <si>
    <t>=NL("Sum","G/L Budget Entry","Amount","Date",O$4,$E$4,$E$6,"G/L Account No.",$C23,"2 Budget Name",$E$7)</t>
  </si>
  <si>
    <t>=N23-O23</t>
  </si>
  <si>
    <t>=-NL("Sum","G/L Entry","Amount","Posting Date",R$4,$E$4,$E$6,"G/L Account No.",$C23)</t>
  </si>
  <si>
    <t>=-NL("Sum","G/L Entry","Amount","Posting Date",S$4,$E$4,$E$6,"G/L Account No.",$C23)</t>
  </si>
  <si>
    <t>=-NL("Sum","G/L Entry","Amount","Posting Date",T$4,$E$4,$E$6,"G/L Account No.",$C23)</t>
  </si>
  <si>
    <t>=-NL("Sum","G/L Entry","Amount","Posting Date",U$4,$E$4,$E$6,"G/L Account No.",$C23)</t>
  </si>
  <si>
    <t>=SUM(H19:H23)</t>
  </si>
  <si>
    <t>=SUM(L19:L23)</t>
  </si>
  <si>
    <t>=SUM(P19:P23)</t>
  </si>
  <si>
    <t>=SUM(U19:U23)</t>
  </si>
  <si>
    <t>=NL(,"15 G/L Account","2 Name","1 No.",C26)</t>
  </si>
  <si>
    <t>=-NL("Sum","G/L Entry","Amount","Posting Date",F$4,$E$4,$E$6,"G/L Account No.",$C26)</t>
  </si>
  <si>
    <t>=-NL("Sum","G/L Entry","Amount","Posting Date",G$4,$E$4,$E$6,"G/L Account No.",$C26)</t>
  </si>
  <si>
    <t>=-NL("Sum","G/L Entry","Amount","Posting Date",H$4,$E$4,$E$6,"G/L Account No.",$C26)</t>
  </si>
  <si>
    <t>=-NL("Sum","G/L Entry","Amount","Posting Date",J$4,$E$4,$E$6,"G/L Account No.",$C26)</t>
  </si>
  <si>
    <t>=NL("Sum","G/L Budget Entry","Amount","Date",K$4,$E$4,$E$6,"G/L Account No.",$C26,"2 Budget Name",$E$7)</t>
  </si>
  <si>
    <t>=K26-J26</t>
  </si>
  <si>
    <t>=-NL("Sum","G/L Entry","Amount","Posting Date",N$4,$E$4,$E$6,"G/L Account No.",$C26)</t>
  </si>
  <si>
    <t>=NL("Sum","G/L Budget Entry","Amount","Date",O$4,$E$4,$E$6,"G/L Account No.",$C26,"2 Budget Name",$E$7)</t>
  </si>
  <si>
    <t>=O26-N26</t>
  </si>
  <si>
    <t>=-NL("Sum","G/L Entry","Amount","Posting Date",R$4,$E$4,$E$6,"G/L Account No.",$C26)</t>
  </si>
  <si>
    <t>=-NL("Sum","G/L Entry","Amount","Posting Date",S$4,$E$4,$E$6,"G/L Account No.",$C26)</t>
  </si>
  <si>
    <t>=-NL("Sum","G/L Entry","Amount","Posting Date",T$4,$E$4,$E$6,"G/L Account No.",$C26)</t>
  </si>
  <si>
    <t>=-NL("Sum","G/L Entry","Amount","Posting Date",U$4,$E$4,$E$6,"G/L Account No.",$C26)</t>
  </si>
  <si>
    <t>=NL(,"15 G/L Account","2 Name","1 No.",C27)</t>
  </si>
  <si>
    <t>=-NL("Sum","G/L Entry","Amount","Posting Date",F$4,$E$4,$E$6,"G/L Account No.",$C27)</t>
  </si>
  <si>
    <t>=-NL("Sum","G/L Entry","Amount","Posting Date",G$4,$E$4,$E$6,"G/L Account No.",$C27)</t>
  </si>
  <si>
    <t>=-NL("Sum","G/L Entry","Amount","Posting Date",H$4,$E$4,$E$6,"G/L Account No.",$C27)</t>
  </si>
  <si>
    <t>=-NL("Sum","G/L Entry","Amount","Posting Date",J$4,$E$4,$E$6,"G/L Account No.",$C27)</t>
  </si>
  <si>
    <t>=NL("Sum","G/L Budget Entry","Amount","Date",K$4,$E$4,$E$6,"G/L Account No.",$C27,"2 Budget Name",$E$7)</t>
  </si>
  <si>
    <t>=K27-J27</t>
  </si>
  <si>
    <t>=-NL("Sum","G/L Entry","Amount","Posting Date",N$4,$E$4,$E$6,"G/L Account No.",$C27)</t>
  </si>
  <si>
    <t>=NL("Sum","G/L Budget Entry","Amount","Date",O$4,$E$4,$E$6,"G/L Account No.",$C27,"2 Budget Name",$E$7)</t>
  </si>
  <si>
    <t>=O27-N27</t>
  </si>
  <si>
    <t>=-NL("Sum","G/L Entry","Amount","Posting Date",R$4,$E$4,$E$6,"G/L Account No.",$C27)</t>
  </si>
  <si>
    <t>=-NL("Sum","G/L Entry","Amount","Posting Date",S$4,$E$4,$E$6,"G/L Account No.",$C27)</t>
  </si>
  <si>
    <t>=-NL("Sum","G/L Entry","Amount","Posting Date",T$4,$E$4,$E$6,"G/L Account No.",$C27)</t>
  </si>
  <si>
    <t>=-NL("Sum","G/L Entry","Amount","Posting Date",U$4,$E$4,$E$6,"G/L Account No.",$C27)</t>
  </si>
  <si>
    <t>=NL(,"15 G/L Account","2 Name","1 No.",C28)</t>
  </si>
  <si>
    <t>=-NL("Sum","G/L Entry","Amount","Posting Date",F$4,$E$4,$E$6,"G/L Account No.",$C28)</t>
  </si>
  <si>
    <t>=-NL("Sum","G/L Entry","Amount","Posting Date",G$4,$E$4,$E$6,"G/L Account No.",$C28)</t>
  </si>
  <si>
    <t>=-NL("Sum","G/L Entry","Amount","Posting Date",H$4,$E$4,$E$6,"G/L Account No.",$C28)</t>
  </si>
  <si>
    <t>=-NL("Sum","G/L Entry","Amount","Posting Date",J$4,$E$4,$E$6,"G/L Account No.",$C28)</t>
  </si>
  <si>
    <t>=NL("Sum","G/L Budget Entry","Amount","Date",K$4,$E$4,$E$6,"G/L Account No.",$C28,"2 Budget Name",$E$7)</t>
  </si>
  <si>
    <t>=K28-J28</t>
  </si>
  <si>
    <t>=-NL("Sum","G/L Entry","Amount","Posting Date",N$4,$E$4,$E$6,"G/L Account No.",$C28)</t>
  </si>
  <si>
    <t>=NL("Sum","G/L Budget Entry","Amount","Date",O$4,$E$4,$E$6,"G/L Account No.",$C28,"2 Budget Name",$E$7)</t>
  </si>
  <si>
    <t>=O28-N28</t>
  </si>
  <si>
    <t>=-NL("Sum","G/L Entry","Amount","Posting Date",R$4,$E$4,$E$6,"G/L Account No.",$C28)</t>
  </si>
  <si>
    <t>=-NL("Sum","G/L Entry","Amount","Posting Date",S$4,$E$4,$E$6,"G/L Account No.",$C28)</t>
  </si>
  <si>
    <t>=-NL("Sum","G/L Entry","Amount","Posting Date",T$4,$E$4,$E$6,"G/L Account No.",$C28)</t>
  </si>
  <si>
    <t>=-NL("Sum","G/L Entry","Amount","Posting Date",U$4,$E$4,$E$6,"G/L Account No.",$C28)</t>
  </si>
  <si>
    <t>=NL(,"15 G/L Account","2 Name","1 No.",C29)</t>
  </si>
  <si>
    <t>=-NL("Sum","G/L Entry","Amount","Posting Date",F$4,$E$4,$E$6,"G/L Account No.",$C29)</t>
  </si>
  <si>
    <t>=-NL("Sum","G/L Entry","Amount","Posting Date",G$4,$E$4,$E$6,"G/L Account No.",$C29)</t>
  </si>
  <si>
    <t>=-NL("Sum","G/L Entry","Amount","Posting Date",H$4,$E$4,$E$6,"G/L Account No.",$C29)</t>
  </si>
  <si>
    <t>=-NL("Sum","G/L Entry","Amount","Posting Date",J$4,$E$4,$E$6,"G/L Account No.",$C29)</t>
  </si>
  <si>
    <t>=NL("Sum","G/L Budget Entry","Amount","Date",K$4,$E$4,$E$6,"G/L Account No.",$C29,"2 Budget Name",$E$7)</t>
  </si>
  <si>
    <t>=K29-J29</t>
  </si>
  <si>
    <t>=-NL("Sum","G/L Entry","Amount","Posting Date",N$4,$E$4,$E$6,"G/L Account No.",$C29)</t>
  </si>
  <si>
    <t>=NL("Sum","G/L Budget Entry","Amount","Date",O$4,$E$4,$E$6,"G/L Account No.",$C29,"2 Budget Name",$E$7)</t>
  </si>
  <si>
    <t>=O29-N29</t>
  </si>
  <si>
    <t>=-NL("Sum","G/L Entry","Amount","Posting Date",R$4,$E$4,$E$6,"G/L Account No.",$C29)</t>
  </si>
  <si>
    <t>=-NL("Sum","G/L Entry","Amount","Posting Date",S$4,$E$4,$E$6,"G/L Account No.",$C29)</t>
  </si>
  <si>
    <t>=-NL("Sum","G/L Entry","Amount","Posting Date",T$4,$E$4,$E$6,"G/L Account No.",$C29)</t>
  </si>
  <si>
    <t>=-NL("Sum","G/L Entry","Amount","Posting Date",U$4,$E$4,$E$6,"G/L Account No.",$C29)</t>
  </si>
  <si>
    <t>=NL(,"15 G/L Account","2 Name","1 No.",C30)</t>
  </si>
  <si>
    <t>=-NL("Sum","G/L Entry","Amount","Posting Date",F$4,$E$4,$E$6,"G/L Account No.",$C30)</t>
  </si>
  <si>
    <t>=-NL("Sum","G/L Entry","Amount","Posting Date",G$4,$E$4,$E$6,"G/L Account No.",$C30)</t>
  </si>
  <si>
    <t>=-NL("Sum","G/L Entry","Amount","Posting Date",H$4,$E$4,$E$6,"G/L Account No.",$C30)</t>
  </si>
  <si>
    <t>=-NL("Sum","G/L Entry","Amount","Posting Date",J$4,$E$4,$E$6,"G/L Account No.",$C30)</t>
  </si>
  <si>
    <t>=NL("Sum","G/L Budget Entry","Amount","Date",K$4,$E$4,$E$6,"G/L Account No.",$C30,"2 Budget Name",$E$7)</t>
  </si>
  <si>
    <t>=K30-J30</t>
  </si>
  <si>
    <t>=-NL("Sum","G/L Entry","Amount","Posting Date",N$4,$E$4,$E$6,"G/L Account No.",$C30)</t>
  </si>
  <si>
    <t>=NL("Sum","G/L Budget Entry","Amount","Date",O$4,$E$4,$E$6,"G/L Account No.",$C30,"2 Budget Name",$E$7)</t>
  </si>
  <si>
    <t>=O30-N30</t>
  </si>
  <si>
    <t>=-NL("Sum","G/L Entry","Amount","Posting Date",R$4,$E$4,$E$6,"G/L Account No.",$C30)</t>
  </si>
  <si>
    <t>=-NL("Sum","G/L Entry","Amount","Posting Date",S$4,$E$4,$E$6,"G/L Account No.",$C30)</t>
  </si>
  <si>
    <t>=-NL("Sum","G/L Entry","Amount","Posting Date",T$4,$E$4,$E$6,"G/L Account No.",$C30)</t>
  </si>
  <si>
    <t>=-NL("Sum","G/L Entry","Amount","Posting Date",U$4,$E$4,$E$6,"G/L Account No.",$C30)</t>
  </si>
  <si>
    <t>=NL(,"15 G/L Account","2 Name","1 No.",C31)</t>
  </si>
  <si>
    <t>=-NL("Sum","G/L Entry","Amount","Posting Date",F$4,$E$4,$E$6,"G/L Account No.",$C31)</t>
  </si>
  <si>
    <t>=-NL("Sum","G/L Entry","Amount","Posting Date",G$4,$E$4,$E$6,"G/L Account No.",$C31)</t>
  </si>
  <si>
    <t>=-NL("Sum","G/L Entry","Amount","Posting Date",H$4,$E$4,$E$6,"G/L Account No.",$C31)</t>
  </si>
  <si>
    <t>=-NL("Sum","G/L Entry","Amount","Posting Date",J$4,$E$4,$E$6,"G/L Account No.",$C31)</t>
  </si>
  <si>
    <t>=NL("Sum","G/L Budget Entry","Amount","Date",K$4,$E$4,$E$6,"G/L Account No.",$C31,"2 Budget Name",$E$7)</t>
  </si>
  <si>
    <t>=K31-J31</t>
  </si>
  <si>
    <t>=-NL("Sum","G/L Entry","Amount","Posting Date",N$4,$E$4,$E$6,"G/L Account No.",$C31)</t>
  </si>
  <si>
    <t>=NL("Sum","G/L Budget Entry","Amount","Date",O$4,$E$4,$E$6,"G/L Account No.",$C31,"2 Budget Name",$E$7)</t>
  </si>
  <si>
    <t>=O31-N31</t>
  </si>
  <si>
    <t>=-NL("Sum","G/L Entry","Amount","Posting Date",R$4,$E$4,$E$6,"G/L Account No.",$C31)</t>
  </si>
  <si>
    <t>=-NL("Sum","G/L Entry","Amount","Posting Date",S$4,$E$4,$E$6,"G/L Account No.",$C31)</t>
  </si>
  <si>
    <t>=-NL("Sum","G/L Entry","Amount","Posting Date",T$4,$E$4,$E$6,"G/L Account No.",$C31)</t>
  </si>
  <si>
    <t>=-NL("Sum","G/L Entry","Amount","Posting Date",U$4,$E$4,$E$6,"G/L Account No.",$C31)</t>
  </si>
  <si>
    <t>=NL(,"15 G/L Account","2 Name","1 No.",C32)</t>
  </si>
  <si>
    <t>=-NL("Sum","G/L Entry","Amount","Posting Date",F$4,$E$4,$E$6,"G/L Account No.",$C32)</t>
  </si>
  <si>
    <t>=-NL("Sum","G/L Entry","Amount","Posting Date",G$4,$E$4,$E$6,"G/L Account No.",$C32)</t>
  </si>
  <si>
    <t>=-NL("Sum","G/L Entry","Amount","Posting Date",H$4,$E$4,$E$6,"G/L Account No.",$C32)</t>
  </si>
  <si>
    <t>=-NL("Sum","G/L Entry","Amount","Posting Date",J$4,$E$4,$E$6,"G/L Account No.",$C32)</t>
  </si>
  <si>
    <t>=NL("Sum","G/L Budget Entry","Amount","Date",K$4,$E$4,$E$6,"G/L Account No.",$C32,"2 Budget Name",$E$7)</t>
  </si>
  <si>
    <t>=K32-J32</t>
  </si>
  <si>
    <t>=-NL("Sum","G/L Entry","Amount","Posting Date",N$4,$E$4,$E$6,"G/L Account No.",$C32)</t>
  </si>
  <si>
    <t>=NL("Sum","G/L Budget Entry","Amount","Date",O$4,$E$4,$E$6,"G/L Account No.",$C32,"2 Budget Name",$E$7)</t>
  </si>
  <si>
    <t>=O32-N32</t>
  </si>
  <si>
    <t>=-NL("Sum","G/L Entry","Amount","Posting Date",R$4,$E$4,$E$6,"G/L Account No.",$C32)</t>
  </si>
  <si>
    <t>=-NL("Sum","G/L Entry","Amount","Posting Date",S$4,$E$4,$E$6,"G/L Account No.",$C32)</t>
  </si>
  <si>
    <t>=-NL("Sum","G/L Entry","Amount","Posting Date",T$4,$E$4,$E$6,"G/L Account No.",$C32)</t>
  </si>
  <si>
    <t>=-NL("Sum","G/L Entry","Amount","Posting Date",U$4,$E$4,$E$6,"G/L Account No.",$C32)</t>
  </si>
  <si>
    <t>=NL(,"15 G/L Account","2 Name","1 No.",C33)</t>
  </si>
  <si>
    <t>=-NL("Sum","G/L Entry","Amount","Posting Date",F$4,$E$4,$E$6,"G/L Account No.",$C33)</t>
  </si>
  <si>
    <t>=-NL("Sum","G/L Entry","Amount","Posting Date",G$4,$E$4,$E$6,"G/L Account No.",$C33)</t>
  </si>
  <si>
    <t>=-NL("Sum","G/L Entry","Amount","Posting Date",H$4,$E$4,$E$6,"G/L Account No.",$C33)</t>
  </si>
  <si>
    <t>=-NL("Sum","G/L Entry","Amount","Posting Date",J$4,$E$4,$E$6,"G/L Account No.",$C33)</t>
  </si>
  <si>
    <t>=NL("Sum","G/L Budget Entry","Amount","Date",K$4,$E$4,$E$6,"G/L Account No.",$C33,"2 Budget Name",$E$7)</t>
  </si>
  <si>
    <t>=K33-J33</t>
  </si>
  <si>
    <t>=-NL("Sum","G/L Entry","Amount","Posting Date",N$4,$E$4,$E$6,"G/L Account No.",$C33)</t>
  </si>
  <si>
    <t>=NL("Sum","G/L Budget Entry","Amount","Date",O$4,$E$4,$E$6,"G/L Account No.",$C33,"2 Budget Name",$E$7)</t>
  </si>
  <si>
    <t>=O33-N33</t>
  </si>
  <si>
    <t>=-NL("Sum","G/L Entry","Amount","Posting Date",R$4,$E$4,$E$6,"G/L Account No.",$C33)</t>
  </si>
  <si>
    <t>=-NL("Sum","G/L Entry","Amount","Posting Date",S$4,$E$4,$E$6,"G/L Account No.",$C33)</t>
  </si>
  <si>
    <t>=-NL("Sum","G/L Entry","Amount","Posting Date",T$4,$E$4,$E$6,"G/L Account No.",$C33)</t>
  </si>
  <si>
    <t>=-NL("Sum","G/L Entry","Amount","Posting Date",U$4,$E$4,$E$6,"G/L Account No.",$C33)</t>
  </si>
  <si>
    <t>=SUM(H25:H33)</t>
  </si>
  <si>
    <t>=SUM(L25:L33)</t>
  </si>
  <si>
    <t>=SUM(P25:P33)</t>
  </si>
  <si>
    <t>=SUM(U25:U33)</t>
  </si>
  <si>
    <t>=H24+H34</t>
  </si>
  <si>
    <t>=L24+L34</t>
  </si>
  <si>
    <t>=P24+P34</t>
  </si>
  <si>
    <t>=U24+U34</t>
  </si>
  <si>
    <t>=NL(,"15 G/L Account","2 Name","1 No.",C37)</t>
  </si>
  <si>
    <t>=-NL("Sum","G/L Entry","Amount","Posting Date",F$4,$E$4,$E$6,"G/L Account No.",$C37)</t>
  </si>
  <si>
    <t>=-NL("Sum","G/L Entry","Amount","Posting Date",G$4,$E$4,$E$6,"G/L Account No.",$C37)</t>
  </si>
  <si>
    <t>=-NL("Sum","G/L Entry","Amount","Posting Date",H$4,$E$4,$E$6,"G/L Account No.",$C37)</t>
  </si>
  <si>
    <t>=-NL("Sum","G/L Entry","Amount","Posting Date",J$4,$E$4,$E$6,"G/L Account No.",$C37)</t>
  </si>
  <si>
    <t>=NL("Sum","G/L Budget Entry","Amount","Date",K$4,$E$4,$E$6,"G/L Account No.",$C37,"2 Budget Name",$E$7)</t>
  </si>
  <si>
    <t>=J37-K37</t>
  </si>
  <si>
    <t>=-NL("Sum","G/L Entry","Amount","Posting Date",N$4,$E$4,$E$6,"G/L Account No.",$C37)</t>
  </si>
  <si>
    <t>=NL("Sum","G/L Budget Entry","Amount","Date",O$4,$E$4,$E$6,"G/L Account No.",$C37,"2 Budget Name",$E$7)</t>
  </si>
  <si>
    <t>=N37-O37</t>
  </si>
  <si>
    <t>=-NL("Sum","G/L Entry","Amount","Posting Date",R$4,$E$4,$E$6,"G/L Account No.",$C37)</t>
  </si>
  <si>
    <t>=-NL("Sum","G/L Entry","Amount","Posting Date",S$4,$E$4,$E$6,"G/L Account No.",$C37)</t>
  </si>
  <si>
    <t>=-NL("Sum","G/L Entry","Amount","Posting Date",T$4,$E$4,$E$6,"G/L Account No.",$C37)</t>
  </si>
  <si>
    <t>=-NL("Sum","G/L Entry","Amount","Posting Date",U$4,$E$4,$E$6,"G/L Account No.",$C37)</t>
  </si>
  <si>
    <t>=NL(,"15 G/L Account","2 Name","1 No.",C38)</t>
  </si>
  <si>
    <t>=-NL("Sum","G/L Entry","Amount","Posting Date",F$4,$E$4,$E$6,"G/L Account No.",$C38)</t>
  </si>
  <si>
    <t>=-NL("Sum","G/L Entry","Amount","Posting Date",G$4,$E$4,$E$6,"G/L Account No.",$C38)</t>
  </si>
  <si>
    <t>=-NL("Sum","G/L Entry","Amount","Posting Date",H$4,$E$4,$E$6,"G/L Account No.",$C38)</t>
  </si>
  <si>
    <t>=-NL("Sum","G/L Entry","Amount","Posting Date",J$4,$E$4,$E$6,"G/L Account No.",$C38)</t>
  </si>
  <si>
    <t>=NL("Sum","G/L Budget Entry","Amount","Date",K$4,$E$4,$E$6,"G/L Account No.",$C38,"2 Budget Name",$E$7)</t>
  </si>
  <si>
    <t>=J38-K38</t>
  </si>
  <si>
    <t>=-NL("Sum","G/L Entry","Amount","Posting Date",N$4,$E$4,$E$6,"G/L Account No.",$C38)</t>
  </si>
  <si>
    <t>=NL("Sum","G/L Budget Entry","Amount","Date",O$4,$E$4,$E$6,"G/L Account No.",$C38,"2 Budget Name",$E$7)</t>
  </si>
  <si>
    <t>=N38-O38</t>
  </si>
  <si>
    <t>=-NL("Sum","G/L Entry","Amount","Posting Date",R$4,$E$4,$E$6,"G/L Account No.",$C38)</t>
  </si>
  <si>
    <t>=-NL("Sum","G/L Entry","Amount","Posting Date",S$4,$E$4,$E$6,"G/L Account No.",$C38)</t>
  </si>
  <si>
    <t>=-NL("Sum","G/L Entry","Amount","Posting Date",T$4,$E$4,$E$6,"G/L Account No.",$C38)</t>
  </si>
  <si>
    <t>=-NL("Sum","G/L Entry","Amount","Posting Date",U$4,$E$4,$E$6,"G/L Account No.",$C38)</t>
  </si>
  <si>
    <t>=NL(,"15 G/L Account","2 Name","1 No.",C39)</t>
  </si>
  <si>
    <t>=-NL("Sum","G/L Entry","Amount","Posting Date",F$4,$E$4,$E$6,"G/L Account No.",$C39)</t>
  </si>
  <si>
    <t>=-NL("Sum","G/L Entry","Amount","Posting Date",G$4,$E$4,$E$6,"G/L Account No.",$C39)</t>
  </si>
  <si>
    <t>=-NL("Sum","G/L Entry","Amount","Posting Date",H$4,$E$4,$E$6,"G/L Account No.",$C39)</t>
  </si>
  <si>
    <t>=-NL("Sum","G/L Entry","Amount","Posting Date",J$4,$E$4,$E$6,"G/L Account No.",$C39)</t>
  </si>
  <si>
    <t>=NL("Sum","G/L Budget Entry","Amount","Date",K$4,$E$4,$E$6,"G/L Account No.",$C39,"2 Budget Name",$E$7)</t>
  </si>
  <si>
    <t>=J39-K39</t>
  </si>
  <si>
    <t>=-NL("Sum","G/L Entry","Amount","Posting Date",N$4,$E$4,$E$6,"G/L Account No.",$C39)</t>
  </si>
  <si>
    <t>=NL("Sum","G/L Budget Entry","Amount","Date",O$4,$E$4,$E$6,"G/L Account No.",$C39,"2 Budget Name",$E$7)</t>
  </si>
  <si>
    <t>=N39-O39</t>
  </si>
  <si>
    <t>=-NL("Sum","G/L Entry","Amount","Posting Date",R$4,$E$4,$E$6,"G/L Account No.",$C39)</t>
  </si>
  <si>
    <t>=-NL("Sum","G/L Entry","Amount","Posting Date",S$4,$E$4,$E$6,"G/L Account No.",$C39)</t>
  </si>
  <si>
    <t>=-NL("Sum","G/L Entry","Amount","Posting Date",T$4,$E$4,$E$6,"G/L Account No.",$C39)</t>
  </si>
  <si>
    <t>=-NL("Sum","G/L Entry","Amount","Posting Date",U$4,$E$4,$E$6,"G/L Account No.",$C39)</t>
  </si>
  <si>
    <t>=NL(,"15 G/L Account","2 Name","1 No.",C40)</t>
  </si>
  <si>
    <t>=-NL("Sum","G/L Entry","Amount","Posting Date",F$4,$E$4,$E$6,"G/L Account No.",$C40)</t>
  </si>
  <si>
    <t>=-NL("Sum","G/L Entry","Amount","Posting Date",G$4,$E$4,$E$6,"G/L Account No.",$C40)</t>
  </si>
  <si>
    <t>=-NL("Sum","G/L Entry","Amount","Posting Date",H$4,$E$4,$E$6,"G/L Account No.",$C40)</t>
  </si>
  <si>
    <t>=-NL("Sum","G/L Entry","Amount","Posting Date",J$4,$E$4,$E$6,"G/L Account No.",$C40)</t>
  </si>
  <si>
    <t>=NL("Sum","G/L Budget Entry","Amount","Date",K$4,$E$4,$E$6,"G/L Account No.",$C40,"2 Budget Name",$E$7)</t>
  </si>
  <si>
    <t>=J40-K40</t>
  </si>
  <si>
    <t>=-NL("Sum","G/L Entry","Amount","Posting Date",N$4,$E$4,$E$6,"G/L Account No.",$C40)</t>
  </si>
  <si>
    <t>=NL("Sum","G/L Budget Entry","Amount","Date",O$4,$E$4,$E$6,"G/L Account No.",$C40,"2 Budget Name",$E$7)</t>
  </si>
  <si>
    <t>=N40-O40</t>
  </si>
  <si>
    <t>=-NL("Sum","G/L Entry","Amount","Posting Date",R$4,$E$4,$E$6,"G/L Account No.",$C40)</t>
  </si>
  <si>
    <t>=-NL("Sum","G/L Entry","Amount","Posting Date",S$4,$E$4,$E$6,"G/L Account No.",$C40)</t>
  </si>
  <si>
    <t>=-NL("Sum","G/L Entry","Amount","Posting Date",T$4,$E$4,$E$6,"G/L Account No.",$C40)</t>
  </si>
  <si>
    <t>=-NL("Sum","G/L Entry","Amount","Posting Date",U$4,$E$4,$E$6,"G/L Account No.",$C40)</t>
  </si>
  <si>
    <t>=NL(,"15 G/L Account","2 Name","1 No.",C41)</t>
  </si>
  <si>
    <t>=-NL("Sum","G/L Entry","Amount","Posting Date",F$4,$E$4,$E$6,"G/L Account No.",$C41)</t>
  </si>
  <si>
    <t>=-NL("Sum","G/L Entry","Amount","Posting Date",G$4,$E$4,$E$6,"G/L Account No.",$C41)</t>
  </si>
  <si>
    <t>=-NL("Sum","G/L Entry","Amount","Posting Date",H$4,$E$4,$E$6,"G/L Account No.",$C41)</t>
  </si>
  <si>
    <t>=-NL("Sum","G/L Entry","Amount","Posting Date",J$4,$E$4,$E$6,"G/L Account No.",$C41)</t>
  </si>
  <si>
    <t>=NL("Sum","G/L Budget Entry","Amount","Date",K$4,$E$4,$E$6,"G/L Account No.",$C41,"2 Budget Name",$E$7)</t>
  </si>
  <si>
    <t>=J41-K41</t>
  </si>
  <si>
    <t>=-NL("Sum","G/L Entry","Amount","Posting Date",N$4,$E$4,$E$6,"G/L Account No.",$C41)</t>
  </si>
  <si>
    <t>=NL("Sum","G/L Budget Entry","Amount","Date",O$4,$E$4,$E$6,"G/L Account No.",$C41,"2 Budget Name",$E$7)</t>
  </si>
  <si>
    <t>=N41-O41</t>
  </si>
  <si>
    <t>=-NL("Sum","G/L Entry","Amount","Posting Date",R$4,$E$4,$E$6,"G/L Account No.",$C41)</t>
  </si>
  <si>
    <t>=-NL("Sum","G/L Entry","Amount","Posting Date",S$4,$E$4,$E$6,"G/L Account No.",$C41)</t>
  </si>
  <si>
    <t>=-NL("Sum","G/L Entry","Amount","Posting Date",T$4,$E$4,$E$6,"G/L Account No.",$C41)</t>
  </si>
  <si>
    <t>=-NL("Sum","G/L Entry","Amount","Posting Date",U$4,$E$4,$E$6,"G/L Account No.",$C41)</t>
  </si>
  <si>
    <t>=NL(,"15 G/L Account","2 Name","1 No.",C42)</t>
  </si>
  <si>
    <t>=-NL("Sum","G/L Entry","Amount","Posting Date",F$4,$E$4,$E$6,"G/L Account No.",$C42)</t>
  </si>
  <si>
    <t>=-NL("Sum","G/L Entry","Amount","Posting Date",G$4,$E$4,$E$6,"G/L Account No.",$C42)</t>
  </si>
  <si>
    <t>=-NL("Sum","G/L Entry","Amount","Posting Date",H$4,$E$4,$E$6,"G/L Account No.",$C42)</t>
  </si>
  <si>
    <t>=-NL("Sum","G/L Entry","Amount","Posting Date",J$4,$E$4,$E$6,"G/L Account No.",$C42)</t>
  </si>
  <si>
    <t>=NL("Sum","G/L Budget Entry","Amount","Date",K$4,$E$4,$E$6,"G/L Account No.",$C42,"2 Budget Name",$E$7)</t>
  </si>
  <si>
    <t>=J42-K42</t>
  </si>
  <si>
    <t>=-NL("Sum","G/L Entry","Amount","Posting Date",N$4,$E$4,$E$6,"G/L Account No.",$C42)</t>
  </si>
  <si>
    <t>=NL("Sum","G/L Budget Entry","Amount","Date",O$4,$E$4,$E$6,"G/L Account No.",$C42,"2 Budget Name",$E$7)</t>
  </si>
  <si>
    <t>=N42-O42</t>
  </si>
  <si>
    <t>=-NL("Sum","G/L Entry","Amount","Posting Date",R$4,$E$4,$E$6,"G/L Account No.",$C42)</t>
  </si>
  <si>
    <t>=-NL("Sum","G/L Entry","Amount","Posting Date",S$4,$E$4,$E$6,"G/L Account No.",$C42)</t>
  </si>
  <si>
    <t>=-NL("Sum","G/L Entry","Amount","Posting Date",T$4,$E$4,$E$6,"G/L Account No.",$C42)</t>
  </si>
  <si>
    <t>=-NL("Sum","G/L Entry","Amount","Posting Date",U$4,$E$4,$E$6,"G/L Account No.",$C42)</t>
  </si>
  <si>
    <t>=NL(,"15 G/L Account","2 Name","1 No.",C43)</t>
  </si>
  <si>
    <t>=-NL("Sum","G/L Entry","Amount","Posting Date",F$4,$E$4,$E$6,"G/L Account No.",$C43)</t>
  </si>
  <si>
    <t>=-NL("Sum","G/L Entry","Amount","Posting Date",G$4,$E$4,$E$6,"G/L Account No.",$C43)</t>
  </si>
  <si>
    <t>=-NL("Sum","G/L Entry","Amount","Posting Date",H$4,$E$4,$E$6,"G/L Account No.",$C43)</t>
  </si>
  <si>
    <t>=-NL("Sum","G/L Entry","Amount","Posting Date",J$4,$E$4,$E$6,"G/L Account No.",$C43)</t>
  </si>
  <si>
    <t>=NL("Sum","G/L Budget Entry","Amount","Date",K$4,$E$4,$E$6,"G/L Account No.",$C43,"2 Budget Name",$E$7)</t>
  </si>
  <si>
    <t>=J43-K43</t>
  </si>
  <si>
    <t>=-NL("Sum","G/L Entry","Amount","Posting Date",N$4,$E$4,$E$6,"G/L Account No.",$C43)</t>
  </si>
  <si>
    <t>=NL("Sum","G/L Budget Entry","Amount","Date",O$4,$E$4,$E$6,"G/L Account No.",$C43,"2 Budget Name",$E$7)</t>
  </si>
  <si>
    <t>=N43-O43</t>
  </si>
  <si>
    <t>=-NL("Sum","G/L Entry","Amount","Posting Date",R$4,$E$4,$E$6,"G/L Account No.",$C43)</t>
  </si>
  <si>
    <t>=-NL("Sum","G/L Entry","Amount","Posting Date",S$4,$E$4,$E$6,"G/L Account No.",$C43)</t>
  </si>
  <si>
    <t>=-NL("Sum","G/L Entry","Amount","Posting Date",T$4,$E$4,$E$6,"G/L Account No.",$C43)</t>
  </si>
  <si>
    <t>=-NL("Sum","G/L Entry","Amount","Posting Date",U$4,$E$4,$E$6,"G/L Account No.",$C43)</t>
  </si>
  <si>
    <t>=SUM(H36:H43)</t>
  </si>
  <si>
    <t>=SUM(L36:L43)</t>
  </si>
  <si>
    <t>=SUM(P36:P43)</t>
  </si>
  <si>
    <t>=SUM(U36:U43)</t>
  </si>
  <si>
    <t>=H35+H44</t>
  </si>
  <si>
    <t>=L35+L44</t>
  </si>
  <si>
    <t>=P35+P44</t>
  </si>
  <si>
    <t>=U35+U44</t>
  </si>
  <si>
    <t>=H45/H24</t>
  </si>
  <si>
    <t>=J45/J24</t>
  </si>
  <si>
    <t>=N45/N24</t>
  </si>
  <si>
    <t>=IF(S24=0,"-",S45/S24)</t>
  </si>
  <si>
    <t>=U45/U24</t>
  </si>
  <si>
    <t>Tooltip</t>
  </si>
  <si>
    <t>Enter a date using the date format used in your NAV instance</t>
  </si>
  <si>
    <t>="1/1/2018"</t>
  </si>
  <si>
    <t>=Sheet_Dimension</t>
  </si>
  <si>
    <t>=Dim_Filter</t>
  </si>
  <si>
    <t>=Budget</t>
  </si>
  <si>
    <t>="BUSINESSGROUP"</t>
  </si>
  <si>
    <t>="EVENTS"</t>
  </si>
  <si>
    <t>="INTERCOMPANY"</t>
  </si>
  <si>
    <t>="SPORTS"</t>
  </si>
  <si>
    <t>="6/1/2018"</t>
  </si>
  <si>
    <t>Auto+Hide+Hidesheet+Values+Formulas=Sheet1,Sheet2+FormulasOnly</t>
  </si>
  <si>
    <t>Auto+Hide+Values+Formulas=Sheet3,Sheet4+FormulasOnly</t>
  </si>
  <si>
    <t>Auto+Hide+Hidesheet+Values+Formulas=Sheet8,Sheet1,Sheet2</t>
  </si>
  <si>
    <t>Auto+Hide+Hidesheet+Values+Formulas=Sheet8,Sheet1,Sheet2+FormulasOnly</t>
  </si>
  <si>
    <t>Auto+Hide+Values+Formulas=Sheet9,Sheet3,Sheet4</t>
  </si>
  <si>
    <t>Auto+Hide+Values+Formulas=Sheet9,Sheet3,Sheet4+FormulasOnly</t>
  </si>
  <si>
    <t>Auto+Hide+Values+Formulas=Sheet10,Sheet3,Sheet4+AutoSheet</t>
  </si>
  <si>
    <t>Auto+Hide+Values+Formulas=Sheet10,Sheet3,Sheet4+AutoSheet+FormulasOnly</t>
  </si>
  <si>
    <t>Auto+Hide+Values+Formulas=Sheet11,Sheet3,Sheet4+AutoSheet</t>
  </si>
  <si>
    <t>Auto+Hide+Values+Formulas=Sheet11,Sheet3,Sheet4+AutoSheet+FormulasOnly</t>
  </si>
  <si>
    <t>Auto+Hide+Values+Formulas=Sheet12,Sheet3,Sheet4+AutoSheet</t>
  </si>
  <si>
    <t>Auto+Hide+Values+Formulas=Sheet12,Sheet3,Sheet4+AutoSheet+FormulasOnly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</si>
</sst>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mmmm"/>
    <numFmt numFmtId="167" formatCode="0.0%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9"/>
      <name val="Arial"/>
      <family val="2"/>
    </font>
    <font>
      <sz val="8"/>
      <name val="Arial"/>
      <family val="2"/>
    </font>
    <font>
      <i/>
      <sz val="10"/>
      <color indexed="12"/>
      <name val="Arial"/>
      <family val="2"/>
    </font>
    <font>
      <sz val="10"/>
      <name val="Arial"/>
      <family val="2"/>
    </font>
    <font>
      <sz val="10"/>
      <name val="Segoe UI"/>
      <family val="2"/>
    </font>
    <font>
      <sz val="10"/>
      <color indexed="9"/>
      <name val="Segoe UI"/>
      <family val="2"/>
    </font>
    <font>
      <b/>
      <sz val="18"/>
      <name val="Segoe UI"/>
      <family val="2"/>
    </font>
    <font>
      <b/>
      <sz val="22"/>
      <color indexed="9"/>
      <name val="Segoe UI"/>
      <family val="2"/>
    </font>
    <font>
      <b/>
      <sz val="14"/>
      <color indexed="9"/>
      <name val="Segoe UI"/>
      <family val="2"/>
    </font>
    <font>
      <b/>
      <sz val="11"/>
      <name val="Segoe UI"/>
      <family val="2"/>
    </font>
    <font>
      <b/>
      <sz val="10"/>
      <name val="Segoe UI"/>
      <family val="2"/>
    </font>
    <font>
      <b/>
      <u/>
      <sz val="10"/>
      <name val="Segoe UI"/>
      <family val="2"/>
    </font>
    <font>
      <u/>
      <sz val="10"/>
      <color indexed="12"/>
      <name val="Arial"/>
      <family val="2"/>
    </font>
    <font>
      <sz val="10"/>
      <color theme="0" tint="-0.34998626667073579"/>
      <name val="Calibri"/>
      <family val="2"/>
      <scheme val="minor"/>
    </font>
    <font>
      <sz val="10"/>
      <color theme="0" tint="-0.34998626667073579"/>
      <name val="Segoe UI"/>
      <family val="2"/>
    </font>
    <font>
      <sz val="10"/>
      <name val="Arial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9" fillId="0" borderId="0"/>
    <xf numFmtId="0" fontId="4" fillId="0" borderId="0"/>
    <xf numFmtId="0" fontId="3" fillId="0" borderId="0"/>
    <xf numFmtId="0" fontId="2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1" fillId="0" borderId="0"/>
  </cellStyleXfs>
  <cellXfs count="93">
    <xf numFmtId="0" fontId="0" fillId="0" borderId="0" xfId="0"/>
    <xf numFmtId="0" fontId="0" fillId="0" borderId="0" xfId="0" quotePrefix="1"/>
    <xf numFmtId="0" fontId="0" fillId="0" borderId="4" xfId="0" applyBorder="1"/>
    <xf numFmtId="0" fontId="0" fillId="0" borderId="5" xfId="0" applyBorder="1"/>
    <xf numFmtId="0" fontId="5" fillId="0" borderId="3" xfId="0" applyFont="1" applyBorder="1"/>
    <xf numFmtId="0" fontId="5" fillId="0" borderId="0" xfId="0" applyFont="1"/>
    <xf numFmtId="14" fontId="8" fillId="0" borderId="0" xfId="0" applyNumberFormat="1" applyFont="1" applyAlignment="1">
      <alignment horizontal="right"/>
    </xf>
    <xf numFmtId="14" fontId="8" fillId="0" borderId="2" xfId="0" applyNumberFormat="1" applyFont="1" applyBorder="1" applyAlignment="1">
      <alignment horizontal="right"/>
    </xf>
    <xf numFmtId="0" fontId="0" fillId="0" borderId="2" xfId="0" applyBorder="1"/>
    <xf numFmtId="0" fontId="0" fillId="0" borderId="6" xfId="0" applyBorder="1"/>
    <xf numFmtId="0" fontId="0" fillId="0" borderId="3" xfId="0" applyBorder="1"/>
    <xf numFmtId="0" fontId="0" fillId="0" borderId="7" xfId="0" applyBorder="1"/>
    <xf numFmtId="0" fontId="10" fillId="0" borderId="0" xfId="0" applyFont="1"/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left" indent="1"/>
    </xf>
    <xf numFmtId="167" fontId="10" fillId="0" borderId="0" xfId="3" applyNumberFormat="1" applyFont="1"/>
    <xf numFmtId="167" fontId="10" fillId="0" borderId="0" xfId="3" applyNumberFormat="1" applyFont="1" applyAlignment="1">
      <alignment horizontal="center"/>
    </xf>
    <xf numFmtId="0" fontId="11" fillId="3" borderId="6" xfId="0" applyFont="1" applyFill="1" applyBorder="1"/>
    <xf numFmtId="0" fontId="11" fillId="3" borderId="3" xfId="0" applyFont="1" applyFill="1" applyBorder="1"/>
    <xf numFmtId="0" fontId="11" fillId="3" borderId="7" xfId="0" applyFont="1" applyFill="1" applyBorder="1"/>
    <xf numFmtId="166" fontId="16" fillId="5" borderId="8" xfId="0" applyNumberFormat="1" applyFont="1" applyFill="1" applyBorder="1" applyAlignment="1">
      <alignment horizontal="center"/>
    </xf>
    <xf numFmtId="166" fontId="16" fillId="6" borderId="8" xfId="0" applyNumberFormat="1" applyFont="1" applyFill="1" applyBorder="1" applyAlignment="1">
      <alignment horizontal="center"/>
    </xf>
    <xf numFmtId="166" fontId="16" fillId="7" borderId="8" xfId="0" applyNumberFormat="1" applyFont="1" applyFill="1" applyBorder="1" applyAlignment="1">
      <alignment horizontal="center"/>
    </xf>
    <xf numFmtId="166" fontId="16" fillId="8" borderId="8" xfId="0" applyNumberFormat="1" applyFont="1" applyFill="1" applyBorder="1" applyAlignment="1">
      <alignment horizontal="center"/>
    </xf>
    <xf numFmtId="167" fontId="10" fillId="0" borderId="0" xfId="5" applyNumberFormat="1" applyFont="1"/>
    <xf numFmtId="167" fontId="10" fillId="0" borderId="0" xfId="5" applyNumberFormat="1" applyFont="1" applyAlignment="1">
      <alignment horizontal="center"/>
    </xf>
    <xf numFmtId="165" fontId="10" fillId="0" borderId="0" xfId="2" applyNumberFormat="1" applyFont="1"/>
    <xf numFmtId="165" fontId="10" fillId="0" borderId="0" xfId="0" applyNumberFormat="1" applyFont="1"/>
    <xf numFmtId="165" fontId="10" fillId="0" borderId="0" xfId="1" applyFont="1"/>
    <xf numFmtId="165" fontId="10" fillId="0" borderId="2" xfId="1" applyFont="1" applyBorder="1"/>
    <xf numFmtId="165" fontId="10" fillId="0" borderId="1" xfId="2" applyNumberFormat="1" applyFont="1" applyBorder="1"/>
    <xf numFmtId="165" fontId="10" fillId="0" borderId="1" xfId="6" applyNumberFormat="1" applyFont="1" applyBorder="1"/>
    <xf numFmtId="165" fontId="10" fillId="0" borderId="2" xfId="7" applyFont="1" applyBorder="1"/>
    <xf numFmtId="165" fontId="10" fillId="0" borderId="0" xfId="6" applyNumberFormat="1" applyFont="1"/>
    <xf numFmtId="165" fontId="10" fillId="0" borderId="0" xfId="7" applyFont="1"/>
    <xf numFmtId="0" fontId="10" fillId="9" borderId="0" xfId="0" applyFont="1" applyFill="1"/>
    <xf numFmtId="0" fontId="20" fillId="9" borderId="0" xfId="0" applyFont="1" applyFill="1"/>
    <xf numFmtId="14" fontId="20" fillId="9" borderId="0" xfId="0" applyNumberFormat="1" applyFont="1" applyFill="1" applyAlignment="1">
      <alignment horizontal="right"/>
    </xf>
    <xf numFmtId="14" fontId="20" fillId="9" borderId="0" xfId="0" applyNumberFormat="1" applyFont="1" applyFill="1"/>
    <xf numFmtId="0" fontId="20" fillId="11" borderId="0" xfId="0" applyFont="1" applyFill="1"/>
    <xf numFmtId="0" fontId="10" fillId="11" borderId="0" xfId="0" applyFont="1" applyFill="1"/>
    <xf numFmtId="0" fontId="19" fillId="11" borderId="0" xfId="0" applyFont="1" applyFill="1" applyAlignment="1">
      <alignment horizontal="right"/>
    </xf>
    <xf numFmtId="14" fontId="10" fillId="0" borderId="0" xfId="0" applyNumberFormat="1" applyFont="1"/>
    <xf numFmtId="0" fontId="10" fillId="0" borderId="0" xfId="13" applyFont="1"/>
    <xf numFmtId="0" fontId="10" fillId="11" borderId="0" xfId="13" applyFont="1" applyFill="1"/>
    <xf numFmtId="14" fontId="10" fillId="0" borderId="0" xfId="13" applyNumberFormat="1" applyFont="1"/>
    <xf numFmtId="0" fontId="10" fillId="9" borderId="0" xfId="13" applyFont="1" applyFill="1"/>
    <xf numFmtId="165" fontId="10" fillId="0" borderId="0" xfId="13" applyNumberFormat="1" applyFont="1"/>
    <xf numFmtId="0" fontId="17" fillId="0" borderId="0" xfId="13" applyFont="1"/>
    <xf numFmtId="0" fontId="19" fillId="11" borderId="0" xfId="13" applyFont="1" applyFill="1" applyAlignment="1">
      <alignment horizontal="right"/>
    </xf>
    <xf numFmtId="0" fontId="16" fillId="0" borderId="0" xfId="13" applyFont="1" applyAlignment="1">
      <alignment horizontal="left" indent="1"/>
    </xf>
    <xf numFmtId="166" fontId="16" fillId="5" borderId="8" xfId="13" applyNumberFormat="1" applyFont="1" applyFill="1" applyBorder="1" applyAlignment="1">
      <alignment horizontal="center"/>
    </xf>
    <xf numFmtId="0" fontId="16" fillId="0" borderId="0" xfId="13" applyFont="1"/>
    <xf numFmtId="166" fontId="16" fillId="7" borderId="8" xfId="13" applyNumberFormat="1" applyFont="1" applyFill="1" applyBorder="1" applyAlignment="1">
      <alignment horizontal="center"/>
    </xf>
    <xf numFmtId="166" fontId="16" fillId="8" borderId="8" xfId="13" applyNumberFormat="1" applyFont="1" applyFill="1" applyBorder="1" applyAlignment="1">
      <alignment horizontal="center"/>
    </xf>
    <xf numFmtId="166" fontId="16" fillId="6" borderId="8" xfId="13" applyNumberFormat="1" applyFont="1" applyFill="1" applyBorder="1" applyAlignment="1">
      <alignment horizontal="center"/>
    </xf>
    <xf numFmtId="0" fontId="11" fillId="3" borderId="7" xfId="13" applyFont="1" applyFill="1" applyBorder="1"/>
    <xf numFmtId="0" fontId="11" fillId="3" borderId="3" xfId="13" applyFont="1" applyFill="1" applyBorder="1"/>
    <xf numFmtId="0" fontId="11" fillId="3" borderId="6" xfId="13" applyFont="1" applyFill="1" applyBorder="1"/>
    <xf numFmtId="0" fontId="20" fillId="9" borderId="0" xfId="13" applyFont="1" applyFill="1"/>
    <xf numFmtId="14" fontId="20" fillId="9" borderId="0" xfId="13" applyNumberFormat="1" applyFont="1" applyFill="1" applyAlignment="1">
      <alignment horizontal="right"/>
    </xf>
    <xf numFmtId="0" fontId="20" fillId="11" borderId="0" xfId="13" applyFont="1" applyFill="1"/>
    <xf numFmtId="14" fontId="20" fillId="9" borderId="0" xfId="13" applyNumberFormat="1" applyFont="1" applyFill="1"/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3" borderId="12" xfId="0" applyFont="1" applyFill="1" applyBorder="1" applyAlignment="1">
      <alignment horizontal="center"/>
    </xf>
    <xf numFmtId="0" fontId="13" fillId="3" borderId="13" xfId="0" applyFont="1" applyFill="1" applyBorder="1" applyAlignment="1">
      <alignment horizontal="center"/>
    </xf>
    <xf numFmtId="0" fontId="13" fillId="3" borderId="14" xfId="0" applyFont="1" applyFill="1" applyBorder="1" applyAlignment="1">
      <alignment horizontal="center"/>
    </xf>
    <xf numFmtId="0" fontId="14" fillId="3" borderId="4" xfId="0" applyFont="1" applyFill="1" applyBorder="1" applyAlignment="1">
      <alignment horizontal="center"/>
    </xf>
    <xf numFmtId="0" fontId="14" fillId="3" borderId="0" xfId="0" applyFont="1" applyFill="1" applyAlignment="1">
      <alignment horizontal="center"/>
    </xf>
    <xf numFmtId="0" fontId="14" fillId="3" borderId="5" xfId="0" applyFont="1" applyFill="1" applyBorder="1" applyAlignment="1">
      <alignment horizontal="center"/>
    </xf>
    <xf numFmtId="0" fontId="10" fillId="10" borderId="18" xfId="0" applyFont="1" applyFill="1" applyBorder="1" applyAlignment="1">
      <alignment horizontal="center" vertical="top" wrapText="1"/>
    </xf>
    <xf numFmtId="0" fontId="10" fillId="10" borderId="19" xfId="0" applyFont="1" applyFill="1" applyBorder="1" applyAlignment="1">
      <alignment horizontal="center" vertical="top" wrapText="1"/>
    </xf>
    <xf numFmtId="0" fontId="10" fillId="10" borderId="20" xfId="0" applyFont="1" applyFill="1" applyBorder="1" applyAlignment="1">
      <alignment horizontal="center" vertical="top" wrapText="1"/>
    </xf>
    <xf numFmtId="0" fontId="15" fillId="4" borderId="15" xfId="0" applyFont="1" applyFill="1" applyBorder="1" applyAlignment="1">
      <alignment horizontal="center"/>
    </xf>
    <xf numFmtId="0" fontId="15" fillId="4" borderId="16" xfId="0" applyFont="1" applyFill="1" applyBorder="1" applyAlignment="1">
      <alignment horizontal="center"/>
    </xf>
    <xf numFmtId="0" fontId="15" fillId="4" borderId="17" xfId="0" applyFont="1" applyFill="1" applyBorder="1" applyAlignment="1">
      <alignment horizontal="center"/>
    </xf>
    <xf numFmtId="0" fontId="10" fillId="10" borderId="18" xfId="13" applyFont="1" applyFill="1" applyBorder="1" applyAlignment="1">
      <alignment horizontal="center" vertical="top" wrapText="1"/>
    </xf>
    <xf numFmtId="0" fontId="10" fillId="10" borderId="19" xfId="13" applyFont="1" applyFill="1" applyBorder="1" applyAlignment="1">
      <alignment horizontal="center" vertical="top" wrapText="1"/>
    </xf>
    <xf numFmtId="0" fontId="10" fillId="10" borderId="20" xfId="13" applyFont="1" applyFill="1" applyBorder="1" applyAlignment="1">
      <alignment horizontal="center" vertical="top" wrapText="1"/>
    </xf>
    <xf numFmtId="0" fontId="12" fillId="0" borderId="0" xfId="13" applyFont="1" applyAlignment="1">
      <alignment horizontal="center"/>
    </xf>
    <xf numFmtId="0" fontId="13" fillId="3" borderId="12" xfId="13" applyFont="1" applyFill="1" applyBorder="1" applyAlignment="1">
      <alignment horizontal="center"/>
    </xf>
    <xf numFmtId="0" fontId="13" fillId="3" borderId="13" xfId="13" applyFont="1" applyFill="1" applyBorder="1" applyAlignment="1">
      <alignment horizontal="center"/>
    </xf>
    <xf numFmtId="0" fontId="13" fillId="3" borderId="14" xfId="13" applyFont="1" applyFill="1" applyBorder="1" applyAlignment="1">
      <alignment horizontal="center"/>
    </xf>
    <xf numFmtId="0" fontId="14" fillId="3" borderId="4" xfId="13" applyFont="1" applyFill="1" applyBorder="1" applyAlignment="1">
      <alignment horizontal="center"/>
    </xf>
    <xf numFmtId="0" fontId="14" fillId="3" borderId="0" xfId="13" applyFont="1" applyFill="1" applyAlignment="1">
      <alignment horizontal="center"/>
    </xf>
    <xf numFmtId="0" fontId="14" fillId="3" borderId="5" xfId="13" applyFont="1" applyFill="1" applyBorder="1" applyAlignment="1">
      <alignment horizontal="center"/>
    </xf>
    <xf numFmtId="0" fontId="15" fillId="4" borderId="15" xfId="13" applyFont="1" applyFill="1" applyBorder="1" applyAlignment="1">
      <alignment horizontal="center"/>
    </xf>
    <xf numFmtId="0" fontId="15" fillId="4" borderId="16" xfId="13" applyFont="1" applyFill="1" applyBorder="1" applyAlignment="1">
      <alignment horizontal="center"/>
    </xf>
    <xf numFmtId="0" fontId="15" fillId="4" borderId="17" xfId="13" applyFont="1" applyFill="1" applyBorder="1" applyAlignment="1">
      <alignment horizontal="center"/>
    </xf>
  </cellXfs>
  <cellStyles count="15">
    <cellStyle name="Comma" xfId="1" builtinId="3"/>
    <cellStyle name="Comma 2" xfId="7" xr:uid="{00000000-0005-0000-0000-000001000000}"/>
    <cellStyle name="Currency" xfId="2" builtinId="4"/>
    <cellStyle name="Currency 2" xfId="6" xr:uid="{00000000-0005-0000-0000-000003000000}"/>
    <cellStyle name="Hyperlink 3" xfId="12" xr:uid="{00000000-0005-0000-0000-000005000000}"/>
    <cellStyle name="Normal" xfId="0" builtinId="0"/>
    <cellStyle name="Normal 2" xfId="4" xr:uid="{00000000-0005-0000-0000-000007000000}"/>
    <cellStyle name="Normal 2 2" xfId="8" xr:uid="{00000000-0005-0000-0000-000008000000}"/>
    <cellStyle name="Normal 2 3" xfId="13" xr:uid="{00000000-0005-0000-0000-000009000000}"/>
    <cellStyle name="Normal 2 4" xfId="9" xr:uid="{00000000-0005-0000-0000-00000A000000}"/>
    <cellStyle name="Normal 3" xfId="10" xr:uid="{00000000-0005-0000-0000-00000B000000}"/>
    <cellStyle name="Normal 4" xfId="11" xr:uid="{00000000-0005-0000-0000-00000C000000}"/>
    <cellStyle name="Normal 5" xfId="14" xr:uid="{00000000-0005-0000-0000-00000D000000}"/>
    <cellStyle name="Percent" xfId="3" builtinId="5"/>
    <cellStyle name="Percent 2" xfId="5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4"/>
  <sheetViews>
    <sheetView showGridLines="0" topLeftCell="B2" workbookViewId="0"/>
  </sheetViews>
  <sheetFormatPr defaultColWidth="9.140625" defaultRowHeight="12.75" x14ac:dyDescent="0.2"/>
  <cols>
    <col min="1" max="1" width="9.140625" hidden="1" customWidth="1"/>
    <col min="6" max="6" width="24.85546875" customWidth="1"/>
    <col min="7" max="7" width="15.7109375" bestFit="1" customWidth="1"/>
  </cols>
  <sheetData>
    <row r="1" spans="1:9" hidden="1" x14ac:dyDescent="0.2">
      <c r="A1" t="s">
        <v>546</v>
      </c>
      <c r="F1" t="s">
        <v>119</v>
      </c>
      <c r="G1" t="s">
        <v>120</v>
      </c>
      <c r="H1" t="s">
        <v>121</v>
      </c>
      <c r="I1" t="s">
        <v>533</v>
      </c>
    </row>
    <row r="4" spans="1:9" ht="13.5" thickBot="1" x14ac:dyDescent="0.25"/>
    <row r="5" spans="1:9" ht="16.5" thickBot="1" x14ac:dyDescent="0.3">
      <c r="D5" s="64" t="s">
        <v>113</v>
      </c>
      <c r="E5" s="65"/>
      <c r="F5" s="65"/>
      <c r="G5" s="65"/>
      <c r="H5" s="65"/>
      <c r="I5" s="66"/>
    </row>
    <row r="6" spans="1:9" x14ac:dyDescent="0.2">
      <c r="D6" s="2"/>
      <c r="I6" s="3"/>
    </row>
    <row r="7" spans="1:9" ht="13.5" thickBot="1" x14ac:dyDescent="0.25">
      <c r="D7" s="2"/>
      <c r="F7" s="4" t="s">
        <v>114</v>
      </c>
      <c r="G7" s="4"/>
      <c r="I7" s="3"/>
    </row>
    <row r="8" spans="1:9" x14ac:dyDescent="0.2">
      <c r="D8" s="2"/>
      <c r="I8" s="3"/>
    </row>
    <row r="9" spans="1:9" x14ac:dyDescent="0.2">
      <c r="A9" t="s">
        <v>122</v>
      </c>
      <c r="D9" s="2"/>
      <c r="F9" s="5" t="s">
        <v>115</v>
      </c>
      <c r="G9" s="6" t="str">
        <f>"6/1/2018"</f>
        <v>6/1/2018</v>
      </c>
      <c r="I9" s="3" t="s">
        <v>534</v>
      </c>
    </row>
    <row r="10" spans="1:9" x14ac:dyDescent="0.2">
      <c r="A10" t="s">
        <v>122</v>
      </c>
      <c r="D10" s="2"/>
      <c r="F10" s="5" t="s">
        <v>116</v>
      </c>
      <c r="G10" s="7" t="str">
        <f>"1/1/2018"</f>
        <v>1/1/2018</v>
      </c>
      <c r="I10" s="3" t="s">
        <v>534</v>
      </c>
    </row>
    <row r="11" spans="1:9" x14ac:dyDescent="0.2">
      <c r="A11" t="s">
        <v>122</v>
      </c>
      <c r="D11" s="2"/>
      <c r="F11" s="5" t="s">
        <v>123</v>
      </c>
      <c r="G11" s="8" t="str">
        <f>"BUSINESSGROUP"</f>
        <v>BUSINESSGROUP</v>
      </c>
      <c r="H11" t="str">
        <f>"Lookup"</f>
        <v>Lookup</v>
      </c>
      <c r="I11" s="3"/>
    </row>
    <row r="12" spans="1:9" x14ac:dyDescent="0.2">
      <c r="A12" t="s">
        <v>122</v>
      </c>
      <c r="D12" s="2"/>
      <c r="F12" s="5" t="s">
        <v>0</v>
      </c>
      <c r="G12" t="str">
        <f>"*"</f>
        <v>*</v>
      </c>
      <c r="H12" t="str">
        <f>"Lookup"</f>
        <v>Lookup</v>
      </c>
      <c r="I12" s="3"/>
    </row>
    <row r="13" spans="1:9" x14ac:dyDescent="0.2">
      <c r="A13" t="s">
        <v>122</v>
      </c>
      <c r="D13" s="2"/>
      <c r="F13" s="5" t="s">
        <v>145</v>
      </c>
      <c r="G13" t="str">
        <f>"*"</f>
        <v>*</v>
      </c>
      <c r="H13" t="str">
        <f>"Lookup"</f>
        <v>Lookup</v>
      </c>
      <c r="I13" s="3"/>
    </row>
    <row r="14" spans="1:9" ht="13.5" thickBot="1" x14ac:dyDescent="0.25">
      <c r="D14" s="9"/>
      <c r="E14" s="10"/>
      <c r="F14" s="10"/>
      <c r="G14" s="10"/>
      <c r="H14" s="10"/>
      <c r="I14" s="11"/>
    </row>
  </sheetData>
  <mergeCells count="1">
    <mergeCell ref="D5:I5"/>
  </mergeCells>
  <phoneticPr fontId="0" type="noConversion"/>
  <pageMargins left="0.75" right="0.75" top="1" bottom="1" header="0.5" footer="0.5"/>
  <pageSetup orientation="landscape" horizontalDpi="200" verticalDpi="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44"/>
  <sheetViews>
    <sheetView workbookViewId="0"/>
  </sheetViews>
  <sheetFormatPr defaultRowHeight="12.75" x14ac:dyDescent="0.2"/>
  <sheetData>
    <row r="1" spans="1:5" x14ac:dyDescent="0.2">
      <c r="A1" t="s">
        <v>118</v>
      </c>
      <c r="C1" t="s">
        <v>6</v>
      </c>
      <c r="D1" t="s">
        <v>57</v>
      </c>
      <c r="E1" t="s">
        <v>57</v>
      </c>
    </row>
    <row r="5" spans="1:5" x14ac:dyDescent="0.2">
      <c r="D5" t="s">
        <v>56</v>
      </c>
    </row>
    <row r="6" spans="1:5" x14ac:dyDescent="0.2">
      <c r="D6" t="s">
        <v>23</v>
      </c>
    </row>
    <row r="7" spans="1:5" x14ac:dyDescent="0.2">
      <c r="D7" s="1" t="s">
        <v>89</v>
      </c>
    </row>
    <row r="9" spans="1:5" x14ac:dyDescent="0.2">
      <c r="D9" t="s">
        <v>24</v>
      </c>
    </row>
    <row r="10" spans="1:5" x14ac:dyDescent="0.2">
      <c r="C10">
        <v>99999</v>
      </c>
      <c r="D10" t="s">
        <v>26</v>
      </c>
      <c r="E10" s="1" t="s">
        <v>90</v>
      </c>
    </row>
    <row r="12" spans="1:5" x14ac:dyDescent="0.2">
      <c r="D12" t="s">
        <v>25</v>
      </c>
    </row>
    <row r="13" spans="1:5" x14ac:dyDescent="0.2">
      <c r="D13" t="s">
        <v>41</v>
      </c>
    </row>
    <row r="14" spans="1:5" x14ac:dyDescent="0.2">
      <c r="C14" t="s">
        <v>54</v>
      </c>
      <c r="D14" t="s">
        <v>27</v>
      </c>
      <c r="E14" s="1" t="s">
        <v>91</v>
      </c>
    </row>
    <row r="16" spans="1:5" x14ac:dyDescent="0.2">
      <c r="D16" t="s">
        <v>28</v>
      </c>
    </row>
    <row r="17" spans="3:5" x14ac:dyDescent="0.2">
      <c r="C17">
        <v>12300</v>
      </c>
      <c r="D17" t="s">
        <v>29</v>
      </c>
      <c r="E17" s="1" t="s">
        <v>92</v>
      </c>
    </row>
    <row r="18" spans="3:5" x14ac:dyDescent="0.2">
      <c r="C18">
        <v>13400</v>
      </c>
      <c r="D18" t="s">
        <v>30</v>
      </c>
      <c r="E18" s="1" t="s">
        <v>93</v>
      </c>
    </row>
    <row r="19" spans="3:5" x14ac:dyDescent="0.2">
      <c r="C19">
        <v>14500</v>
      </c>
      <c r="D19" t="s">
        <v>31</v>
      </c>
      <c r="E19" s="1" t="s">
        <v>94</v>
      </c>
    </row>
    <row r="20" spans="3:5" x14ac:dyDescent="0.2">
      <c r="C20">
        <v>15300</v>
      </c>
      <c r="D20" t="s">
        <v>50</v>
      </c>
      <c r="E20" s="1" t="s">
        <v>95</v>
      </c>
    </row>
    <row r="21" spans="3:5" x14ac:dyDescent="0.2">
      <c r="C21">
        <v>22500</v>
      </c>
      <c r="D21" t="s">
        <v>32</v>
      </c>
      <c r="E21" s="1" t="s">
        <v>96</v>
      </c>
    </row>
    <row r="22" spans="3:5" x14ac:dyDescent="0.2">
      <c r="C22">
        <v>22100</v>
      </c>
      <c r="D22" t="s">
        <v>33</v>
      </c>
      <c r="E22" s="1" t="s">
        <v>97</v>
      </c>
    </row>
    <row r="23" spans="3:5" x14ac:dyDescent="0.2">
      <c r="C23">
        <v>22900</v>
      </c>
      <c r="D23" t="s">
        <v>34</v>
      </c>
      <c r="E23" s="1" t="s">
        <v>98</v>
      </c>
    </row>
    <row r="24" spans="3:5" x14ac:dyDescent="0.2">
      <c r="C24">
        <v>22999</v>
      </c>
      <c r="D24" t="s">
        <v>35</v>
      </c>
      <c r="E24" s="1" t="s">
        <v>99</v>
      </c>
    </row>
    <row r="25" spans="3:5" x14ac:dyDescent="0.2">
      <c r="C25">
        <v>23900</v>
      </c>
      <c r="D25" t="s">
        <v>51</v>
      </c>
      <c r="E25" s="1" t="s">
        <v>100</v>
      </c>
    </row>
    <row r="26" spans="3:5" x14ac:dyDescent="0.2">
      <c r="C26">
        <v>24400</v>
      </c>
      <c r="D26" t="s">
        <v>52</v>
      </c>
      <c r="E26" s="1" t="s">
        <v>101</v>
      </c>
    </row>
    <row r="27" spans="3:5" x14ac:dyDescent="0.2">
      <c r="D27" t="s">
        <v>40</v>
      </c>
      <c r="E27" s="1" t="s">
        <v>102</v>
      </c>
    </row>
    <row r="29" spans="3:5" x14ac:dyDescent="0.2">
      <c r="D29" t="s">
        <v>36</v>
      </c>
    </row>
    <row r="30" spans="3:5" x14ac:dyDescent="0.2">
      <c r="C30" t="s">
        <v>53</v>
      </c>
      <c r="D30" t="s">
        <v>37</v>
      </c>
      <c r="E30" s="1" t="s">
        <v>103</v>
      </c>
    </row>
    <row r="31" spans="3:5" x14ac:dyDescent="0.2">
      <c r="C31" t="s">
        <v>55</v>
      </c>
      <c r="D31" t="s">
        <v>38</v>
      </c>
      <c r="E31" s="1" t="s">
        <v>104</v>
      </c>
    </row>
    <row r="32" spans="3:5" x14ac:dyDescent="0.2">
      <c r="D32" t="s">
        <v>39</v>
      </c>
      <c r="E32" s="1" t="s">
        <v>105</v>
      </c>
    </row>
    <row r="34" spans="3:5" x14ac:dyDescent="0.2">
      <c r="D34" t="s">
        <v>42</v>
      </c>
    </row>
    <row r="35" spans="3:5" x14ac:dyDescent="0.2">
      <c r="C35">
        <v>25400</v>
      </c>
      <c r="D35" t="s">
        <v>43</v>
      </c>
      <c r="E35" s="1" t="s">
        <v>106</v>
      </c>
    </row>
    <row r="36" spans="3:5" x14ac:dyDescent="0.2">
      <c r="C36">
        <v>30100</v>
      </c>
      <c r="D36" t="s">
        <v>44</v>
      </c>
      <c r="E36" s="1" t="s">
        <v>107</v>
      </c>
    </row>
    <row r="37" spans="3:5" x14ac:dyDescent="0.2">
      <c r="C37">
        <v>30200</v>
      </c>
      <c r="D37" t="s">
        <v>45</v>
      </c>
      <c r="E37" s="1" t="s">
        <v>108</v>
      </c>
    </row>
    <row r="38" spans="3:5" x14ac:dyDescent="0.2">
      <c r="D38" t="s">
        <v>46</v>
      </c>
      <c r="E38" s="1" t="s">
        <v>109</v>
      </c>
    </row>
    <row r="40" spans="3:5" x14ac:dyDescent="0.2">
      <c r="D40" t="s">
        <v>47</v>
      </c>
      <c r="E40" s="1" t="s">
        <v>110</v>
      </c>
    </row>
    <row r="42" spans="3:5" x14ac:dyDescent="0.2">
      <c r="C42">
        <v>11700</v>
      </c>
      <c r="D42" t="s">
        <v>48</v>
      </c>
      <c r="E42" s="1" t="s">
        <v>111</v>
      </c>
    </row>
    <row r="44" spans="3:5" x14ac:dyDescent="0.2">
      <c r="D44" t="s">
        <v>49</v>
      </c>
      <c r="E44" s="1" t="s">
        <v>112</v>
      </c>
    </row>
  </sheetData>
  <phoneticPr fontId="7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44"/>
  <sheetViews>
    <sheetView workbookViewId="0"/>
  </sheetViews>
  <sheetFormatPr defaultRowHeight="12.75" x14ac:dyDescent="0.2"/>
  <sheetData>
    <row r="1" spans="1:5" x14ac:dyDescent="0.2">
      <c r="A1" t="s">
        <v>118</v>
      </c>
      <c r="C1" t="s">
        <v>6</v>
      </c>
      <c r="D1" t="s">
        <v>57</v>
      </c>
      <c r="E1" t="s">
        <v>57</v>
      </c>
    </row>
    <row r="5" spans="1:5" x14ac:dyDescent="0.2">
      <c r="D5" t="s">
        <v>56</v>
      </c>
    </row>
    <row r="6" spans="1:5" x14ac:dyDescent="0.2">
      <c r="D6" t="s">
        <v>23</v>
      </c>
    </row>
    <row r="7" spans="1:5" x14ac:dyDescent="0.2">
      <c r="D7" s="1" t="s">
        <v>89</v>
      </c>
    </row>
    <row r="9" spans="1:5" x14ac:dyDescent="0.2">
      <c r="D9" t="s">
        <v>24</v>
      </c>
    </row>
    <row r="10" spans="1:5" x14ac:dyDescent="0.2">
      <c r="C10">
        <v>99999</v>
      </c>
      <c r="D10" t="s">
        <v>26</v>
      </c>
      <c r="E10" s="1" t="s">
        <v>90</v>
      </c>
    </row>
    <row r="12" spans="1:5" x14ac:dyDescent="0.2">
      <c r="D12" t="s">
        <v>25</v>
      </c>
    </row>
    <row r="13" spans="1:5" x14ac:dyDescent="0.2">
      <c r="D13" t="s">
        <v>41</v>
      </c>
    </row>
    <row r="14" spans="1:5" x14ac:dyDescent="0.2">
      <c r="C14" t="s">
        <v>54</v>
      </c>
      <c r="D14" t="s">
        <v>27</v>
      </c>
      <c r="E14" s="1" t="s">
        <v>91</v>
      </c>
    </row>
    <row r="16" spans="1:5" x14ac:dyDescent="0.2">
      <c r="D16" t="s">
        <v>28</v>
      </c>
    </row>
    <row r="17" spans="3:5" x14ac:dyDescent="0.2">
      <c r="C17">
        <v>12300</v>
      </c>
      <c r="D17" t="s">
        <v>29</v>
      </c>
      <c r="E17" s="1" t="s">
        <v>92</v>
      </c>
    </row>
    <row r="18" spans="3:5" x14ac:dyDescent="0.2">
      <c r="C18">
        <v>13400</v>
      </c>
      <c r="D18" t="s">
        <v>30</v>
      </c>
      <c r="E18" s="1" t="s">
        <v>93</v>
      </c>
    </row>
    <row r="19" spans="3:5" x14ac:dyDescent="0.2">
      <c r="C19">
        <v>14500</v>
      </c>
      <c r="D19" t="s">
        <v>31</v>
      </c>
      <c r="E19" s="1" t="s">
        <v>94</v>
      </c>
    </row>
    <row r="20" spans="3:5" x14ac:dyDescent="0.2">
      <c r="C20">
        <v>15300</v>
      </c>
      <c r="D20" t="s">
        <v>50</v>
      </c>
      <c r="E20" s="1" t="s">
        <v>95</v>
      </c>
    </row>
    <row r="21" spans="3:5" x14ac:dyDescent="0.2">
      <c r="C21">
        <v>22500</v>
      </c>
      <c r="D21" t="s">
        <v>32</v>
      </c>
      <c r="E21" s="1" t="s">
        <v>96</v>
      </c>
    </row>
    <row r="22" spans="3:5" x14ac:dyDescent="0.2">
      <c r="C22">
        <v>22100</v>
      </c>
      <c r="D22" t="s">
        <v>33</v>
      </c>
      <c r="E22" s="1" t="s">
        <v>97</v>
      </c>
    </row>
    <row r="23" spans="3:5" x14ac:dyDescent="0.2">
      <c r="C23">
        <v>22900</v>
      </c>
      <c r="D23" t="s">
        <v>34</v>
      </c>
      <c r="E23" s="1" t="s">
        <v>98</v>
      </c>
    </row>
    <row r="24" spans="3:5" x14ac:dyDescent="0.2">
      <c r="C24">
        <v>22999</v>
      </c>
      <c r="D24" t="s">
        <v>35</v>
      </c>
      <c r="E24" s="1" t="s">
        <v>99</v>
      </c>
    </row>
    <row r="25" spans="3:5" x14ac:dyDescent="0.2">
      <c r="C25">
        <v>23900</v>
      </c>
      <c r="D25" t="s">
        <v>51</v>
      </c>
      <c r="E25" s="1" t="s">
        <v>100</v>
      </c>
    </row>
    <row r="26" spans="3:5" x14ac:dyDescent="0.2">
      <c r="C26">
        <v>24400</v>
      </c>
      <c r="D26" t="s">
        <v>52</v>
      </c>
      <c r="E26" s="1" t="s">
        <v>101</v>
      </c>
    </row>
    <row r="27" spans="3:5" x14ac:dyDescent="0.2">
      <c r="D27" t="s">
        <v>40</v>
      </c>
      <c r="E27" s="1" t="s">
        <v>102</v>
      </c>
    </row>
    <row r="29" spans="3:5" x14ac:dyDescent="0.2">
      <c r="D29" t="s">
        <v>36</v>
      </c>
    </row>
    <row r="30" spans="3:5" x14ac:dyDescent="0.2">
      <c r="C30" t="s">
        <v>53</v>
      </c>
      <c r="D30" t="s">
        <v>37</v>
      </c>
      <c r="E30" s="1" t="s">
        <v>103</v>
      </c>
    </row>
    <row r="31" spans="3:5" x14ac:dyDescent="0.2">
      <c r="C31" t="s">
        <v>55</v>
      </c>
      <c r="D31" t="s">
        <v>38</v>
      </c>
      <c r="E31" s="1" t="s">
        <v>104</v>
      </c>
    </row>
    <row r="32" spans="3:5" x14ac:dyDescent="0.2">
      <c r="D32" t="s">
        <v>39</v>
      </c>
      <c r="E32" s="1" t="s">
        <v>105</v>
      </c>
    </row>
    <row r="34" spans="3:5" x14ac:dyDescent="0.2">
      <c r="D34" t="s">
        <v>42</v>
      </c>
    </row>
    <row r="35" spans="3:5" x14ac:dyDescent="0.2">
      <c r="C35">
        <v>25400</v>
      </c>
      <c r="D35" t="s">
        <v>43</v>
      </c>
      <c r="E35" s="1" t="s">
        <v>106</v>
      </c>
    </row>
    <row r="36" spans="3:5" x14ac:dyDescent="0.2">
      <c r="C36">
        <v>30100</v>
      </c>
      <c r="D36" t="s">
        <v>44</v>
      </c>
      <c r="E36" s="1" t="s">
        <v>107</v>
      </c>
    </row>
    <row r="37" spans="3:5" x14ac:dyDescent="0.2">
      <c r="C37">
        <v>30200</v>
      </c>
      <c r="D37" t="s">
        <v>45</v>
      </c>
      <c r="E37" s="1" t="s">
        <v>108</v>
      </c>
    </row>
    <row r="38" spans="3:5" x14ac:dyDescent="0.2">
      <c r="D38" t="s">
        <v>46</v>
      </c>
      <c r="E38" s="1" t="s">
        <v>109</v>
      </c>
    </row>
    <row r="40" spans="3:5" x14ac:dyDescent="0.2">
      <c r="D40" t="s">
        <v>47</v>
      </c>
      <c r="E40" s="1" t="s">
        <v>110</v>
      </c>
    </row>
    <row r="42" spans="3:5" x14ac:dyDescent="0.2">
      <c r="C42">
        <v>11700</v>
      </c>
      <c r="D42" t="s">
        <v>48</v>
      </c>
      <c r="E42" s="1" t="s">
        <v>111</v>
      </c>
    </row>
    <row r="44" spans="3:5" x14ac:dyDescent="0.2">
      <c r="D44" t="s">
        <v>49</v>
      </c>
      <c r="E44" s="1" t="s">
        <v>112</v>
      </c>
    </row>
  </sheetData>
  <phoneticPr fontId="7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3"/>
  <sheetViews>
    <sheetView workbookViewId="0"/>
  </sheetViews>
  <sheetFormatPr defaultRowHeight="12.75" x14ac:dyDescent="0.2"/>
  <sheetData>
    <row r="1" spans="1:9" x14ac:dyDescent="0.2">
      <c r="A1" s="1" t="s">
        <v>544</v>
      </c>
      <c r="F1" s="1" t="s">
        <v>119</v>
      </c>
      <c r="G1" s="1" t="s">
        <v>120</v>
      </c>
      <c r="H1" s="1" t="s">
        <v>121</v>
      </c>
      <c r="I1" s="1" t="s">
        <v>533</v>
      </c>
    </row>
    <row r="5" spans="1:9" x14ac:dyDescent="0.2">
      <c r="D5" s="1" t="s">
        <v>113</v>
      </c>
    </row>
    <row r="7" spans="1:9" x14ac:dyDescent="0.2">
      <c r="F7" s="1" t="s">
        <v>114</v>
      </c>
    </row>
    <row r="9" spans="1:9" x14ac:dyDescent="0.2">
      <c r="A9" s="1" t="s">
        <v>122</v>
      </c>
      <c r="F9" s="1" t="s">
        <v>115</v>
      </c>
      <c r="G9" s="1" t="s">
        <v>543</v>
      </c>
      <c r="I9" s="1" t="s">
        <v>534</v>
      </c>
    </row>
    <row r="10" spans="1:9" x14ac:dyDescent="0.2">
      <c r="A10" s="1" t="s">
        <v>122</v>
      </c>
      <c r="F10" s="1" t="s">
        <v>116</v>
      </c>
      <c r="G10" s="1" t="s">
        <v>535</v>
      </c>
      <c r="I10" s="1" t="s">
        <v>534</v>
      </c>
    </row>
    <row r="11" spans="1:9" x14ac:dyDescent="0.2">
      <c r="A11" s="1" t="s">
        <v>122</v>
      </c>
      <c r="F11" s="1" t="s">
        <v>123</v>
      </c>
      <c r="G11" s="1" t="s">
        <v>539</v>
      </c>
      <c r="H11" s="1" t="s">
        <v>127</v>
      </c>
    </row>
    <row r="12" spans="1:9" x14ac:dyDescent="0.2">
      <c r="A12" s="1" t="s">
        <v>122</v>
      </c>
      <c r="F12" s="1" t="s">
        <v>0</v>
      </c>
      <c r="G12" s="1" t="s">
        <v>126</v>
      </c>
      <c r="H12" s="1" t="s">
        <v>128</v>
      </c>
    </row>
    <row r="13" spans="1:9" x14ac:dyDescent="0.2">
      <c r="A13" s="1" t="s">
        <v>122</v>
      </c>
      <c r="F13" s="1" t="s">
        <v>145</v>
      </c>
      <c r="G13" s="1" t="s">
        <v>126</v>
      </c>
      <c r="H13" s="1" t="s">
        <v>146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13"/>
  <sheetViews>
    <sheetView workbookViewId="0"/>
  </sheetViews>
  <sheetFormatPr defaultRowHeight="12.75" x14ac:dyDescent="0.2"/>
  <sheetData>
    <row r="1" spans="1:9" x14ac:dyDescent="0.2">
      <c r="A1" s="1" t="s">
        <v>544</v>
      </c>
      <c r="F1" s="1" t="s">
        <v>119</v>
      </c>
      <c r="G1" s="1" t="s">
        <v>120</v>
      </c>
      <c r="H1" s="1" t="s">
        <v>121</v>
      </c>
      <c r="I1" s="1" t="s">
        <v>533</v>
      </c>
    </row>
    <row r="5" spans="1:9" x14ac:dyDescent="0.2">
      <c r="D5" s="1" t="s">
        <v>113</v>
      </c>
    </row>
    <row r="7" spans="1:9" x14ac:dyDescent="0.2">
      <c r="F7" s="1" t="s">
        <v>114</v>
      </c>
    </row>
    <row r="9" spans="1:9" x14ac:dyDescent="0.2">
      <c r="A9" s="1" t="s">
        <v>122</v>
      </c>
      <c r="F9" s="1" t="s">
        <v>115</v>
      </c>
      <c r="G9" s="1" t="s">
        <v>543</v>
      </c>
      <c r="I9" s="1" t="s">
        <v>534</v>
      </c>
    </row>
    <row r="10" spans="1:9" x14ac:dyDescent="0.2">
      <c r="A10" s="1" t="s">
        <v>122</v>
      </c>
      <c r="F10" s="1" t="s">
        <v>116</v>
      </c>
      <c r="G10" s="1" t="s">
        <v>535</v>
      </c>
      <c r="I10" s="1" t="s">
        <v>534</v>
      </c>
    </row>
    <row r="11" spans="1:9" x14ac:dyDescent="0.2">
      <c r="A11" s="1" t="s">
        <v>122</v>
      </c>
      <c r="F11" s="1" t="s">
        <v>123</v>
      </c>
      <c r="G11" s="1" t="s">
        <v>539</v>
      </c>
      <c r="H11" s="1" t="s">
        <v>127</v>
      </c>
    </row>
    <row r="12" spans="1:9" x14ac:dyDescent="0.2">
      <c r="A12" s="1" t="s">
        <v>122</v>
      </c>
      <c r="F12" s="1" t="s">
        <v>0</v>
      </c>
      <c r="G12" s="1" t="s">
        <v>126</v>
      </c>
      <c r="H12" s="1" t="s">
        <v>128</v>
      </c>
    </row>
    <row r="13" spans="1:9" x14ac:dyDescent="0.2">
      <c r="A13" s="1" t="s">
        <v>122</v>
      </c>
      <c r="F13" s="1" t="s">
        <v>145</v>
      </c>
      <c r="G13" s="1" t="s">
        <v>126</v>
      </c>
      <c r="H13" s="1" t="s">
        <v>146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V46"/>
  <sheetViews>
    <sheetView workbookViewId="0"/>
  </sheetViews>
  <sheetFormatPr defaultRowHeight="12.75" x14ac:dyDescent="0.2"/>
  <sheetData>
    <row r="1" spans="1:22" x14ac:dyDescent="0.2">
      <c r="A1" s="1" t="s">
        <v>545</v>
      </c>
      <c r="B1" s="1" t="s">
        <v>6</v>
      </c>
      <c r="C1" s="1" t="s">
        <v>6</v>
      </c>
      <c r="E1" s="1" t="s">
        <v>57</v>
      </c>
    </row>
    <row r="2" spans="1:22" x14ac:dyDescent="0.2">
      <c r="A2" s="1" t="s">
        <v>6</v>
      </c>
      <c r="E2" s="1" t="s">
        <v>5</v>
      </c>
      <c r="F2" s="1" t="s">
        <v>58</v>
      </c>
      <c r="G2" s="1" t="s">
        <v>137</v>
      </c>
      <c r="H2" s="1" t="s">
        <v>220</v>
      </c>
      <c r="J2" s="1" t="s">
        <v>221</v>
      </c>
      <c r="K2" s="1" t="s">
        <v>222</v>
      </c>
      <c r="N2" s="1" t="s">
        <v>218</v>
      </c>
      <c r="O2" s="1" t="s">
        <v>223</v>
      </c>
      <c r="R2" s="1" t="s">
        <v>224</v>
      </c>
      <c r="S2" s="1" t="s">
        <v>138</v>
      </c>
      <c r="T2" s="1" t="s">
        <v>139</v>
      </c>
      <c r="U2" s="1" t="s">
        <v>225</v>
      </c>
      <c r="V2" s="1" t="s">
        <v>226</v>
      </c>
    </row>
    <row r="3" spans="1:22" x14ac:dyDescent="0.2">
      <c r="A3" s="1" t="s">
        <v>6</v>
      </c>
      <c r="F3" s="1" t="s">
        <v>140</v>
      </c>
      <c r="G3" s="1" t="s">
        <v>141</v>
      </c>
      <c r="H3" s="1" t="s">
        <v>227</v>
      </c>
      <c r="J3" s="1" t="s">
        <v>228</v>
      </c>
      <c r="K3" s="1" t="s">
        <v>229</v>
      </c>
      <c r="N3" s="1" t="s">
        <v>229</v>
      </c>
      <c r="O3" s="1" t="s">
        <v>230</v>
      </c>
      <c r="R3" s="1" t="s">
        <v>142</v>
      </c>
      <c r="S3" s="1" t="s">
        <v>143</v>
      </c>
      <c r="T3" s="1" t="s">
        <v>144</v>
      </c>
      <c r="U3" s="1" t="s">
        <v>231</v>
      </c>
    </row>
    <row r="4" spans="1:22" x14ac:dyDescent="0.2">
      <c r="A4" s="1" t="s">
        <v>6</v>
      </c>
      <c r="D4" s="1" t="s">
        <v>124</v>
      </c>
      <c r="E4" s="1" t="s">
        <v>536</v>
      </c>
      <c r="F4" s="1" t="s">
        <v>129</v>
      </c>
      <c r="G4" s="1" t="s">
        <v>130</v>
      </c>
      <c r="H4" s="1" t="s">
        <v>232</v>
      </c>
      <c r="J4" s="1" t="s">
        <v>131</v>
      </c>
      <c r="K4" s="1" t="s">
        <v>233</v>
      </c>
      <c r="N4" s="1" t="s">
        <v>132</v>
      </c>
      <c r="O4" s="1" t="s">
        <v>234</v>
      </c>
      <c r="R4" s="1" t="s">
        <v>133</v>
      </c>
      <c r="S4" s="1" t="s">
        <v>134</v>
      </c>
      <c r="T4" s="1" t="s">
        <v>135</v>
      </c>
      <c r="U4" s="1" t="s">
        <v>235</v>
      </c>
    </row>
    <row r="5" spans="1:22" x14ac:dyDescent="0.2">
      <c r="A5" s="1" t="s">
        <v>6</v>
      </c>
      <c r="D5" s="1" t="s">
        <v>125</v>
      </c>
      <c r="E5" s="1" t="s">
        <v>537</v>
      </c>
    </row>
    <row r="6" spans="1:22" x14ac:dyDescent="0.2">
      <c r="A6" s="1" t="s">
        <v>6</v>
      </c>
      <c r="E6" s="1" t="s">
        <v>236</v>
      </c>
    </row>
    <row r="7" spans="1:22" x14ac:dyDescent="0.2">
      <c r="A7" s="1" t="s">
        <v>6</v>
      </c>
      <c r="D7" s="1" t="s">
        <v>20</v>
      </c>
      <c r="E7" s="1" t="s">
        <v>538</v>
      </c>
    </row>
    <row r="8" spans="1:22" x14ac:dyDescent="0.2">
      <c r="A8" s="1" t="s">
        <v>6</v>
      </c>
    </row>
    <row r="9" spans="1:22" x14ac:dyDescent="0.2">
      <c r="A9" s="1" t="s">
        <v>6</v>
      </c>
    </row>
    <row r="11" spans="1:22" x14ac:dyDescent="0.2">
      <c r="E11" s="1" t="s">
        <v>12</v>
      </c>
    </row>
    <row r="12" spans="1:22" x14ac:dyDescent="0.2">
      <c r="E12" s="1" t="s">
        <v>136</v>
      </c>
    </row>
    <row r="13" spans="1:22" x14ac:dyDescent="0.2">
      <c r="E13" s="1" t="s">
        <v>237</v>
      </c>
    </row>
    <row r="14" spans="1:22" x14ac:dyDescent="0.2">
      <c r="E14" s="1" t="s">
        <v>238</v>
      </c>
    </row>
    <row r="16" spans="1:22" x14ac:dyDescent="0.2">
      <c r="F16" s="1" t="s">
        <v>7</v>
      </c>
      <c r="J16" s="1" t="s">
        <v>239</v>
      </c>
      <c r="N16" s="1" t="s">
        <v>240</v>
      </c>
      <c r="R16" s="1" t="s">
        <v>22</v>
      </c>
    </row>
    <row r="18" spans="2:21" x14ac:dyDescent="0.2">
      <c r="F18" s="1" t="s">
        <v>69</v>
      </c>
      <c r="G18" s="1" t="s">
        <v>70</v>
      </c>
      <c r="H18" s="1" t="s">
        <v>229</v>
      </c>
      <c r="J18" s="1" t="s">
        <v>19</v>
      </c>
      <c r="K18" s="1" t="s">
        <v>20</v>
      </c>
      <c r="L18" s="1" t="s">
        <v>21</v>
      </c>
      <c r="N18" s="1" t="s">
        <v>19</v>
      </c>
      <c r="O18" s="1" t="s">
        <v>20</v>
      </c>
      <c r="P18" s="1" t="s">
        <v>21</v>
      </c>
      <c r="R18" s="1" t="s">
        <v>147</v>
      </c>
      <c r="S18" s="1" t="s">
        <v>148</v>
      </c>
      <c r="T18" s="1" t="s">
        <v>149</v>
      </c>
      <c r="U18" s="1" t="s">
        <v>241</v>
      </c>
    </row>
    <row r="19" spans="2:21" x14ac:dyDescent="0.2">
      <c r="E19" s="1" t="s">
        <v>3</v>
      </c>
    </row>
    <row r="20" spans="2:21" x14ac:dyDescent="0.2">
      <c r="C20" s="1" t="s">
        <v>158</v>
      </c>
      <c r="E20" s="1" t="s">
        <v>242</v>
      </c>
      <c r="F20" s="1" t="s">
        <v>243</v>
      </c>
      <c r="G20" s="1" t="s">
        <v>244</v>
      </c>
      <c r="H20" s="1" t="s">
        <v>245</v>
      </c>
      <c r="J20" s="1" t="s">
        <v>246</v>
      </c>
      <c r="K20" s="1" t="s">
        <v>247</v>
      </c>
      <c r="L20" s="1" t="s">
        <v>248</v>
      </c>
      <c r="N20" s="1" t="s">
        <v>249</v>
      </c>
      <c r="O20" s="1" t="s">
        <v>250</v>
      </c>
      <c r="P20" s="1" t="s">
        <v>251</v>
      </c>
      <c r="R20" s="1" t="s">
        <v>252</v>
      </c>
      <c r="S20" s="1" t="s">
        <v>253</v>
      </c>
      <c r="T20" s="1" t="s">
        <v>254</v>
      </c>
      <c r="U20" s="1" t="s">
        <v>255</v>
      </c>
    </row>
    <row r="21" spans="2:21" x14ac:dyDescent="0.2">
      <c r="C21" s="1" t="s">
        <v>159</v>
      </c>
      <c r="E21" s="1" t="s">
        <v>256</v>
      </c>
      <c r="F21" s="1" t="s">
        <v>257</v>
      </c>
      <c r="G21" s="1" t="s">
        <v>258</v>
      </c>
      <c r="H21" s="1" t="s">
        <v>259</v>
      </c>
      <c r="J21" s="1" t="s">
        <v>260</v>
      </c>
      <c r="K21" s="1" t="s">
        <v>261</v>
      </c>
      <c r="L21" s="1" t="s">
        <v>262</v>
      </c>
      <c r="N21" s="1" t="s">
        <v>263</v>
      </c>
      <c r="O21" s="1" t="s">
        <v>264</v>
      </c>
      <c r="P21" s="1" t="s">
        <v>265</v>
      </c>
      <c r="R21" s="1" t="s">
        <v>266</v>
      </c>
      <c r="S21" s="1" t="s">
        <v>267</v>
      </c>
      <c r="T21" s="1" t="s">
        <v>268</v>
      </c>
      <c r="U21" s="1" t="s">
        <v>269</v>
      </c>
    </row>
    <row r="22" spans="2:21" x14ac:dyDescent="0.2">
      <c r="C22" s="1" t="s">
        <v>160</v>
      </c>
      <c r="E22" s="1" t="s">
        <v>270</v>
      </c>
      <c r="F22" s="1" t="s">
        <v>271</v>
      </c>
      <c r="G22" s="1" t="s">
        <v>272</v>
      </c>
      <c r="H22" s="1" t="s">
        <v>273</v>
      </c>
      <c r="J22" s="1" t="s">
        <v>274</v>
      </c>
      <c r="K22" s="1" t="s">
        <v>275</v>
      </c>
      <c r="L22" s="1" t="s">
        <v>276</v>
      </c>
      <c r="N22" s="1" t="s">
        <v>277</v>
      </c>
      <c r="O22" s="1" t="s">
        <v>278</v>
      </c>
      <c r="P22" s="1" t="s">
        <v>279</v>
      </c>
      <c r="R22" s="1" t="s">
        <v>280</v>
      </c>
      <c r="S22" s="1" t="s">
        <v>281</v>
      </c>
      <c r="T22" s="1" t="s">
        <v>282</v>
      </c>
      <c r="U22" s="1" t="s">
        <v>283</v>
      </c>
    </row>
    <row r="23" spans="2:21" x14ac:dyDescent="0.2">
      <c r="C23" s="1" t="s">
        <v>161</v>
      </c>
      <c r="E23" s="1" t="s">
        <v>284</v>
      </c>
      <c r="F23" s="1" t="s">
        <v>285</v>
      </c>
      <c r="G23" s="1" t="s">
        <v>286</v>
      </c>
      <c r="H23" s="1" t="s">
        <v>287</v>
      </c>
      <c r="J23" s="1" t="s">
        <v>288</v>
      </c>
      <c r="K23" s="1" t="s">
        <v>289</v>
      </c>
      <c r="L23" s="1" t="s">
        <v>290</v>
      </c>
      <c r="N23" s="1" t="s">
        <v>291</v>
      </c>
      <c r="O23" s="1" t="s">
        <v>292</v>
      </c>
      <c r="P23" s="1" t="s">
        <v>293</v>
      </c>
      <c r="R23" s="1" t="s">
        <v>294</v>
      </c>
      <c r="S23" s="1" t="s">
        <v>295</v>
      </c>
      <c r="T23" s="1" t="s">
        <v>296</v>
      </c>
      <c r="U23" s="1" t="s">
        <v>297</v>
      </c>
    </row>
    <row r="24" spans="2:21" x14ac:dyDescent="0.2">
      <c r="B24" s="1" t="s">
        <v>219</v>
      </c>
      <c r="E24" s="1" t="s">
        <v>2</v>
      </c>
      <c r="F24" s="1" t="s">
        <v>162</v>
      </c>
      <c r="G24" s="1" t="s">
        <v>163</v>
      </c>
      <c r="H24" s="1" t="s">
        <v>298</v>
      </c>
      <c r="J24" s="1" t="s">
        <v>164</v>
      </c>
      <c r="K24" s="1" t="s">
        <v>165</v>
      </c>
      <c r="L24" s="1" t="s">
        <v>299</v>
      </c>
      <c r="N24" s="1" t="s">
        <v>166</v>
      </c>
      <c r="O24" s="1" t="s">
        <v>167</v>
      </c>
      <c r="P24" s="1" t="s">
        <v>300</v>
      </c>
      <c r="R24" s="1" t="s">
        <v>168</v>
      </c>
      <c r="S24" s="1" t="s">
        <v>169</v>
      </c>
      <c r="T24" s="1" t="s">
        <v>170</v>
      </c>
      <c r="U24" s="1" t="s">
        <v>301</v>
      </c>
    </row>
    <row r="25" spans="2:21" x14ac:dyDescent="0.2">
      <c r="E25" s="1" t="s">
        <v>13</v>
      </c>
    </row>
    <row r="26" spans="2:21" x14ac:dyDescent="0.2">
      <c r="C26" s="1" t="s">
        <v>150</v>
      </c>
      <c r="E26" s="1" t="s">
        <v>302</v>
      </c>
      <c r="F26" s="1" t="s">
        <v>303</v>
      </c>
      <c r="G26" s="1" t="s">
        <v>304</v>
      </c>
      <c r="H26" s="1" t="s">
        <v>305</v>
      </c>
      <c r="J26" s="1" t="s">
        <v>306</v>
      </c>
      <c r="K26" s="1" t="s">
        <v>307</v>
      </c>
      <c r="L26" s="1" t="s">
        <v>308</v>
      </c>
      <c r="N26" s="1" t="s">
        <v>309</v>
      </c>
      <c r="O26" s="1" t="s">
        <v>310</v>
      </c>
      <c r="P26" s="1" t="s">
        <v>311</v>
      </c>
      <c r="R26" s="1" t="s">
        <v>312</v>
      </c>
      <c r="S26" s="1" t="s">
        <v>313</v>
      </c>
      <c r="T26" s="1" t="s">
        <v>314</v>
      </c>
      <c r="U26" s="1" t="s">
        <v>315</v>
      </c>
    </row>
    <row r="27" spans="2:21" x14ac:dyDescent="0.2">
      <c r="C27" s="1" t="s">
        <v>171</v>
      </c>
      <c r="E27" s="1" t="s">
        <v>316</v>
      </c>
      <c r="F27" s="1" t="s">
        <v>317</v>
      </c>
      <c r="G27" s="1" t="s">
        <v>318</v>
      </c>
      <c r="H27" s="1" t="s">
        <v>319</v>
      </c>
      <c r="J27" s="1" t="s">
        <v>320</v>
      </c>
      <c r="K27" s="1" t="s">
        <v>321</v>
      </c>
      <c r="L27" s="1" t="s">
        <v>322</v>
      </c>
      <c r="N27" s="1" t="s">
        <v>323</v>
      </c>
      <c r="O27" s="1" t="s">
        <v>324</v>
      </c>
      <c r="P27" s="1" t="s">
        <v>325</v>
      </c>
      <c r="R27" s="1" t="s">
        <v>326</v>
      </c>
      <c r="S27" s="1" t="s">
        <v>327</v>
      </c>
      <c r="T27" s="1" t="s">
        <v>328</v>
      </c>
      <c r="U27" s="1" t="s">
        <v>329</v>
      </c>
    </row>
    <row r="28" spans="2:21" x14ac:dyDescent="0.2">
      <c r="C28" s="1" t="s">
        <v>172</v>
      </c>
      <c r="E28" s="1" t="s">
        <v>330</v>
      </c>
      <c r="F28" s="1" t="s">
        <v>331</v>
      </c>
      <c r="G28" s="1" t="s">
        <v>332</v>
      </c>
      <c r="H28" s="1" t="s">
        <v>333</v>
      </c>
      <c r="J28" s="1" t="s">
        <v>334</v>
      </c>
      <c r="K28" s="1" t="s">
        <v>335</v>
      </c>
      <c r="L28" s="1" t="s">
        <v>336</v>
      </c>
      <c r="N28" s="1" t="s">
        <v>337</v>
      </c>
      <c r="O28" s="1" t="s">
        <v>338</v>
      </c>
      <c r="P28" s="1" t="s">
        <v>339</v>
      </c>
      <c r="R28" s="1" t="s">
        <v>340</v>
      </c>
      <c r="S28" s="1" t="s">
        <v>341</v>
      </c>
      <c r="T28" s="1" t="s">
        <v>342</v>
      </c>
      <c r="U28" s="1" t="s">
        <v>343</v>
      </c>
    </row>
    <row r="29" spans="2:21" x14ac:dyDescent="0.2">
      <c r="C29" s="1" t="s">
        <v>173</v>
      </c>
      <c r="E29" s="1" t="s">
        <v>344</v>
      </c>
      <c r="F29" s="1" t="s">
        <v>345</v>
      </c>
      <c r="G29" s="1" t="s">
        <v>346</v>
      </c>
      <c r="H29" s="1" t="s">
        <v>347</v>
      </c>
      <c r="J29" s="1" t="s">
        <v>348</v>
      </c>
      <c r="K29" s="1" t="s">
        <v>349</v>
      </c>
      <c r="L29" s="1" t="s">
        <v>350</v>
      </c>
      <c r="N29" s="1" t="s">
        <v>351</v>
      </c>
      <c r="O29" s="1" t="s">
        <v>352</v>
      </c>
      <c r="P29" s="1" t="s">
        <v>353</v>
      </c>
      <c r="R29" s="1" t="s">
        <v>354</v>
      </c>
      <c r="S29" s="1" t="s">
        <v>355</v>
      </c>
      <c r="T29" s="1" t="s">
        <v>356</v>
      </c>
      <c r="U29" s="1" t="s">
        <v>357</v>
      </c>
    </row>
    <row r="30" spans="2:21" x14ac:dyDescent="0.2">
      <c r="C30" s="1" t="s">
        <v>174</v>
      </c>
      <c r="E30" s="1" t="s">
        <v>358</v>
      </c>
      <c r="F30" s="1" t="s">
        <v>359</v>
      </c>
      <c r="G30" s="1" t="s">
        <v>360</v>
      </c>
      <c r="H30" s="1" t="s">
        <v>361</v>
      </c>
      <c r="J30" s="1" t="s">
        <v>362</v>
      </c>
      <c r="K30" s="1" t="s">
        <v>363</v>
      </c>
      <c r="L30" s="1" t="s">
        <v>364</v>
      </c>
      <c r="N30" s="1" t="s">
        <v>365</v>
      </c>
      <c r="O30" s="1" t="s">
        <v>366</v>
      </c>
      <c r="P30" s="1" t="s">
        <v>367</v>
      </c>
      <c r="R30" s="1" t="s">
        <v>368</v>
      </c>
      <c r="S30" s="1" t="s">
        <v>369</v>
      </c>
      <c r="T30" s="1" t="s">
        <v>370</v>
      </c>
      <c r="U30" s="1" t="s">
        <v>371</v>
      </c>
    </row>
    <row r="31" spans="2:21" x14ac:dyDescent="0.2">
      <c r="C31" s="1" t="s">
        <v>175</v>
      </c>
      <c r="E31" s="1" t="s">
        <v>372</v>
      </c>
      <c r="F31" s="1" t="s">
        <v>373</v>
      </c>
      <c r="G31" s="1" t="s">
        <v>374</v>
      </c>
      <c r="H31" s="1" t="s">
        <v>375</v>
      </c>
      <c r="J31" s="1" t="s">
        <v>376</v>
      </c>
      <c r="K31" s="1" t="s">
        <v>377</v>
      </c>
      <c r="L31" s="1" t="s">
        <v>378</v>
      </c>
      <c r="N31" s="1" t="s">
        <v>379</v>
      </c>
      <c r="O31" s="1" t="s">
        <v>380</v>
      </c>
      <c r="P31" s="1" t="s">
        <v>381</v>
      </c>
      <c r="R31" s="1" t="s">
        <v>382</v>
      </c>
      <c r="S31" s="1" t="s">
        <v>383</v>
      </c>
      <c r="T31" s="1" t="s">
        <v>384</v>
      </c>
      <c r="U31" s="1" t="s">
        <v>385</v>
      </c>
    </row>
    <row r="32" spans="2:21" x14ac:dyDescent="0.2">
      <c r="C32" s="1" t="s">
        <v>176</v>
      </c>
      <c r="E32" s="1" t="s">
        <v>386</v>
      </c>
      <c r="F32" s="1" t="s">
        <v>387</v>
      </c>
      <c r="G32" s="1" t="s">
        <v>388</v>
      </c>
      <c r="H32" s="1" t="s">
        <v>389</v>
      </c>
      <c r="J32" s="1" t="s">
        <v>390</v>
      </c>
      <c r="K32" s="1" t="s">
        <v>391</v>
      </c>
      <c r="L32" s="1" t="s">
        <v>392</v>
      </c>
      <c r="N32" s="1" t="s">
        <v>393</v>
      </c>
      <c r="O32" s="1" t="s">
        <v>394</v>
      </c>
      <c r="P32" s="1" t="s">
        <v>395</v>
      </c>
      <c r="R32" s="1" t="s">
        <v>396</v>
      </c>
      <c r="S32" s="1" t="s">
        <v>397</v>
      </c>
      <c r="T32" s="1" t="s">
        <v>398</v>
      </c>
      <c r="U32" s="1" t="s">
        <v>399</v>
      </c>
    </row>
    <row r="33" spans="3:21" x14ac:dyDescent="0.2">
      <c r="C33" s="1" t="s">
        <v>177</v>
      </c>
      <c r="E33" s="1" t="s">
        <v>400</v>
      </c>
      <c r="F33" s="1" t="s">
        <v>401</v>
      </c>
      <c r="G33" s="1" t="s">
        <v>402</v>
      </c>
      <c r="H33" s="1" t="s">
        <v>403</v>
      </c>
      <c r="J33" s="1" t="s">
        <v>404</v>
      </c>
      <c r="K33" s="1" t="s">
        <v>405</v>
      </c>
      <c r="L33" s="1" t="s">
        <v>406</v>
      </c>
      <c r="N33" s="1" t="s">
        <v>407</v>
      </c>
      <c r="O33" s="1" t="s">
        <v>408</v>
      </c>
      <c r="P33" s="1" t="s">
        <v>409</v>
      </c>
      <c r="R33" s="1" t="s">
        <v>410</v>
      </c>
      <c r="S33" s="1" t="s">
        <v>411</v>
      </c>
      <c r="T33" s="1" t="s">
        <v>412</v>
      </c>
      <c r="U33" s="1" t="s">
        <v>413</v>
      </c>
    </row>
    <row r="34" spans="3:21" x14ac:dyDescent="0.2">
      <c r="E34" s="1" t="s">
        <v>14</v>
      </c>
      <c r="F34" s="1" t="s">
        <v>178</v>
      </c>
      <c r="G34" s="1" t="s">
        <v>179</v>
      </c>
      <c r="H34" s="1" t="s">
        <v>414</v>
      </c>
      <c r="J34" s="1" t="s">
        <v>180</v>
      </c>
      <c r="K34" s="1" t="s">
        <v>181</v>
      </c>
      <c r="L34" s="1" t="s">
        <v>415</v>
      </c>
      <c r="N34" s="1" t="s">
        <v>182</v>
      </c>
      <c r="O34" s="1" t="s">
        <v>183</v>
      </c>
      <c r="P34" s="1" t="s">
        <v>416</v>
      </c>
      <c r="R34" s="1" t="s">
        <v>184</v>
      </c>
      <c r="S34" s="1" t="s">
        <v>185</v>
      </c>
      <c r="T34" s="1" t="s">
        <v>186</v>
      </c>
      <c r="U34" s="1" t="s">
        <v>417</v>
      </c>
    </row>
    <row r="35" spans="3:21" x14ac:dyDescent="0.2">
      <c r="E35" s="1" t="s">
        <v>15</v>
      </c>
      <c r="F35" s="1" t="s">
        <v>187</v>
      </c>
      <c r="G35" s="1" t="s">
        <v>188</v>
      </c>
      <c r="H35" s="1" t="s">
        <v>418</v>
      </c>
      <c r="J35" s="1" t="s">
        <v>189</v>
      </c>
      <c r="K35" s="1" t="s">
        <v>190</v>
      </c>
      <c r="L35" s="1" t="s">
        <v>419</v>
      </c>
      <c r="N35" s="1" t="s">
        <v>191</v>
      </c>
      <c r="O35" s="1" t="s">
        <v>192</v>
      </c>
      <c r="P35" s="1" t="s">
        <v>420</v>
      </c>
      <c r="R35" s="1" t="s">
        <v>193</v>
      </c>
      <c r="S35" s="1" t="s">
        <v>194</v>
      </c>
      <c r="T35" s="1" t="s">
        <v>195</v>
      </c>
      <c r="U35" s="1" t="s">
        <v>421</v>
      </c>
    </row>
    <row r="36" spans="3:21" x14ac:dyDescent="0.2">
      <c r="E36" s="1" t="s">
        <v>16</v>
      </c>
    </row>
    <row r="37" spans="3:21" x14ac:dyDescent="0.2">
      <c r="C37" s="1" t="s">
        <v>151</v>
      </c>
      <c r="E37" s="1" t="s">
        <v>422</v>
      </c>
      <c r="F37" s="1" t="s">
        <v>423</v>
      </c>
      <c r="G37" s="1" t="s">
        <v>424</v>
      </c>
      <c r="H37" s="1" t="s">
        <v>425</v>
      </c>
      <c r="J37" s="1" t="s">
        <v>426</v>
      </c>
      <c r="K37" s="1" t="s">
        <v>427</v>
      </c>
      <c r="L37" s="1" t="s">
        <v>428</v>
      </c>
      <c r="N37" s="1" t="s">
        <v>429</v>
      </c>
      <c r="O37" s="1" t="s">
        <v>430</v>
      </c>
      <c r="P37" s="1" t="s">
        <v>431</v>
      </c>
      <c r="R37" s="1" t="s">
        <v>432</v>
      </c>
      <c r="S37" s="1" t="s">
        <v>433</v>
      </c>
      <c r="T37" s="1" t="s">
        <v>434</v>
      </c>
      <c r="U37" s="1" t="s">
        <v>435</v>
      </c>
    </row>
    <row r="38" spans="3:21" x14ac:dyDescent="0.2">
      <c r="C38" s="1" t="s">
        <v>152</v>
      </c>
      <c r="E38" s="1" t="s">
        <v>436</v>
      </c>
      <c r="F38" s="1" t="s">
        <v>437</v>
      </c>
      <c r="G38" s="1" t="s">
        <v>438</v>
      </c>
      <c r="H38" s="1" t="s">
        <v>439</v>
      </c>
      <c r="J38" s="1" t="s">
        <v>440</v>
      </c>
      <c r="K38" s="1" t="s">
        <v>441</v>
      </c>
      <c r="L38" s="1" t="s">
        <v>442</v>
      </c>
      <c r="N38" s="1" t="s">
        <v>443</v>
      </c>
      <c r="O38" s="1" t="s">
        <v>444</v>
      </c>
      <c r="P38" s="1" t="s">
        <v>445</v>
      </c>
      <c r="R38" s="1" t="s">
        <v>446</v>
      </c>
      <c r="S38" s="1" t="s">
        <v>447</v>
      </c>
      <c r="T38" s="1" t="s">
        <v>448</v>
      </c>
      <c r="U38" s="1" t="s">
        <v>449</v>
      </c>
    </row>
    <row r="39" spans="3:21" x14ac:dyDescent="0.2">
      <c r="C39" s="1" t="s">
        <v>153</v>
      </c>
      <c r="E39" s="1" t="s">
        <v>450</v>
      </c>
      <c r="F39" s="1" t="s">
        <v>451</v>
      </c>
      <c r="G39" s="1" t="s">
        <v>452</v>
      </c>
      <c r="H39" s="1" t="s">
        <v>453</v>
      </c>
      <c r="J39" s="1" t="s">
        <v>454</v>
      </c>
      <c r="K39" s="1" t="s">
        <v>455</v>
      </c>
      <c r="L39" s="1" t="s">
        <v>456</v>
      </c>
      <c r="N39" s="1" t="s">
        <v>457</v>
      </c>
      <c r="O39" s="1" t="s">
        <v>458</v>
      </c>
      <c r="P39" s="1" t="s">
        <v>459</v>
      </c>
      <c r="R39" s="1" t="s">
        <v>460</v>
      </c>
      <c r="S39" s="1" t="s">
        <v>461</v>
      </c>
      <c r="T39" s="1" t="s">
        <v>462</v>
      </c>
      <c r="U39" s="1" t="s">
        <v>463</v>
      </c>
    </row>
    <row r="40" spans="3:21" x14ac:dyDescent="0.2">
      <c r="C40" s="1" t="s">
        <v>154</v>
      </c>
      <c r="E40" s="1" t="s">
        <v>464</v>
      </c>
      <c r="F40" s="1" t="s">
        <v>465</v>
      </c>
      <c r="G40" s="1" t="s">
        <v>466</v>
      </c>
      <c r="H40" s="1" t="s">
        <v>467</v>
      </c>
      <c r="J40" s="1" t="s">
        <v>468</v>
      </c>
      <c r="K40" s="1" t="s">
        <v>469</v>
      </c>
      <c r="L40" s="1" t="s">
        <v>470</v>
      </c>
      <c r="N40" s="1" t="s">
        <v>471</v>
      </c>
      <c r="O40" s="1" t="s">
        <v>472</v>
      </c>
      <c r="P40" s="1" t="s">
        <v>473</v>
      </c>
      <c r="R40" s="1" t="s">
        <v>474</v>
      </c>
      <c r="S40" s="1" t="s">
        <v>475</v>
      </c>
      <c r="T40" s="1" t="s">
        <v>476</v>
      </c>
      <c r="U40" s="1" t="s">
        <v>477</v>
      </c>
    </row>
    <row r="41" spans="3:21" x14ac:dyDescent="0.2">
      <c r="C41" s="1" t="s">
        <v>155</v>
      </c>
      <c r="E41" s="1" t="s">
        <v>478</v>
      </c>
      <c r="F41" s="1" t="s">
        <v>479</v>
      </c>
      <c r="G41" s="1" t="s">
        <v>480</v>
      </c>
      <c r="H41" s="1" t="s">
        <v>481</v>
      </c>
      <c r="J41" s="1" t="s">
        <v>482</v>
      </c>
      <c r="K41" s="1" t="s">
        <v>483</v>
      </c>
      <c r="L41" s="1" t="s">
        <v>484</v>
      </c>
      <c r="N41" s="1" t="s">
        <v>485</v>
      </c>
      <c r="O41" s="1" t="s">
        <v>486</v>
      </c>
      <c r="P41" s="1" t="s">
        <v>487</v>
      </c>
      <c r="R41" s="1" t="s">
        <v>488</v>
      </c>
      <c r="S41" s="1" t="s">
        <v>489</v>
      </c>
      <c r="T41" s="1" t="s">
        <v>490</v>
      </c>
      <c r="U41" s="1" t="s">
        <v>491</v>
      </c>
    </row>
    <row r="42" spans="3:21" x14ac:dyDescent="0.2">
      <c r="C42" s="1" t="s">
        <v>156</v>
      </c>
      <c r="E42" s="1" t="s">
        <v>492</v>
      </c>
      <c r="F42" s="1" t="s">
        <v>493</v>
      </c>
      <c r="G42" s="1" t="s">
        <v>494</v>
      </c>
      <c r="H42" s="1" t="s">
        <v>495</v>
      </c>
      <c r="J42" s="1" t="s">
        <v>496</v>
      </c>
      <c r="K42" s="1" t="s">
        <v>497</v>
      </c>
      <c r="L42" s="1" t="s">
        <v>498</v>
      </c>
      <c r="N42" s="1" t="s">
        <v>499</v>
      </c>
      <c r="O42" s="1" t="s">
        <v>500</v>
      </c>
      <c r="P42" s="1" t="s">
        <v>501</v>
      </c>
      <c r="R42" s="1" t="s">
        <v>502</v>
      </c>
      <c r="S42" s="1" t="s">
        <v>503</v>
      </c>
      <c r="T42" s="1" t="s">
        <v>504</v>
      </c>
      <c r="U42" s="1" t="s">
        <v>505</v>
      </c>
    </row>
    <row r="43" spans="3:21" x14ac:dyDescent="0.2">
      <c r="C43" s="1" t="s">
        <v>157</v>
      </c>
      <c r="E43" s="1" t="s">
        <v>506</v>
      </c>
      <c r="F43" s="1" t="s">
        <v>507</v>
      </c>
      <c r="G43" s="1" t="s">
        <v>508</v>
      </c>
      <c r="H43" s="1" t="s">
        <v>509</v>
      </c>
      <c r="J43" s="1" t="s">
        <v>510</v>
      </c>
      <c r="K43" s="1" t="s">
        <v>511</v>
      </c>
      <c r="L43" s="1" t="s">
        <v>512</v>
      </c>
      <c r="N43" s="1" t="s">
        <v>513</v>
      </c>
      <c r="O43" s="1" t="s">
        <v>514</v>
      </c>
      <c r="P43" s="1" t="s">
        <v>515</v>
      </c>
      <c r="R43" s="1" t="s">
        <v>516</v>
      </c>
      <c r="S43" s="1" t="s">
        <v>517</v>
      </c>
      <c r="T43" s="1" t="s">
        <v>518</v>
      </c>
      <c r="U43" s="1" t="s">
        <v>519</v>
      </c>
    </row>
    <row r="44" spans="3:21" x14ac:dyDescent="0.2">
      <c r="F44" s="1" t="s">
        <v>196</v>
      </c>
      <c r="G44" s="1" t="s">
        <v>197</v>
      </c>
      <c r="H44" s="1" t="s">
        <v>520</v>
      </c>
      <c r="J44" s="1" t="s">
        <v>198</v>
      </c>
      <c r="K44" s="1" t="s">
        <v>199</v>
      </c>
      <c r="L44" s="1" t="s">
        <v>521</v>
      </c>
      <c r="N44" s="1" t="s">
        <v>200</v>
      </c>
      <c r="O44" s="1" t="s">
        <v>201</v>
      </c>
      <c r="P44" s="1" t="s">
        <v>522</v>
      </c>
      <c r="R44" s="1" t="s">
        <v>202</v>
      </c>
      <c r="S44" s="1" t="s">
        <v>203</v>
      </c>
      <c r="T44" s="1" t="s">
        <v>204</v>
      </c>
      <c r="U44" s="1" t="s">
        <v>523</v>
      </c>
    </row>
    <row r="45" spans="3:21" x14ac:dyDescent="0.2">
      <c r="E45" s="1" t="s">
        <v>17</v>
      </c>
      <c r="F45" s="1" t="s">
        <v>205</v>
      </c>
      <c r="G45" s="1" t="s">
        <v>206</v>
      </c>
      <c r="H45" s="1" t="s">
        <v>524</v>
      </c>
      <c r="J45" s="1" t="s">
        <v>207</v>
      </c>
      <c r="K45" s="1" t="s">
        <v>208</v>
      </c>
      <c r="L45" s="1" t="s">
        <v>525</v>
      </c>
      <c r="N45" s="1" t="s">
        <v>209</v>
      </c>
      <c r="O45" s="1" t="s">
        <v>210</v>
      </c>
      <c r="P45" s="1" t="s">
        <v>526</v>
      </c>
      <c r="R45" s="1" t="s">
        <v>211</v>
      </c>
      <c r="S45" s="1" t="s">
        <v>212</v>
      </c>
      <c r="T45" s="1" t="s">
        <v>213</v>
      </c>
      <c r="U45" s="1" t="s">
        <v>527</v>
      </c>
    </row>
    <row r="46" spans="3:21" x14ac:dyDescent="0.2">
      <c r="E46" s="1" t="s">
        <v>18</v>
      </c>
      <c r="F46" s="1" t="s">
        <v>214</v>
      </c>
      <c r="G46" s="1" t="s">
        <v>215</v>
      </c>
      <c r="H46" s="1" t="s">
        <v>528</v>
      </c>
      <c r="J46" s="1" t="s">
        <v>529</v>
      </c>
      <c r="N46" s="1" t="s">
        <v>530</v>
      </c>
      <c r="R46" s="1" t="s">
        <v>216</v>
      </c>
      <c r="S46" s="1" t="s">
        <v>531</v>
      </c>
      <c r="T46" s="1" t="s">
        <v>217</v>
      </c>
      <c r="U46" s="1" t="s">
        <v>532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46"/>
  <sheetViews>
    <sheetView workbookViewId="0"/>
  </sheetViews>
  <sheetFormatPr defaultRowHeight="12.75" x14ac:dyDescent="0.2"/>
  <sheetData>
    <row r="1" spans="1:22" x14ac:dyDescent="0.2">
      <c r="A1" s="1" t="s">
        <v>545</v>
      </c>
      <c r="B1" s="1" t="s">
        <v>6</v>
      </c>
      <c r="C1" s="1" t="s">
        <v>6</v>
      </c>
      <c r="E1" s="1" t="s">
        <v>57</v>
      </c>
    </row>
    <row r="2" spans="1:22" x14ac:dyDescent="0.2">
      <c r="A2" s="1" t="s">
        <v>6</v>
      </c>
      <c r="E2" s="1" t="s">
        <v>5</v>
      </c>
      <c r="F2" s="1" t="s">
        <v>58</v>
      </c>
      <c r="G2" s="1" t="s">
        <v>137</v>
      </c>
      <c r="H2" s="1" t="s">
        <v>220</v>
      </c>
      <c r="J2" s="1" t="s">
        <v>221</v>
      </c>
      <c r="K2" s="1" t="s">
        <v>222</v>
      </c>
      <c r="N2" s="1" t="s">
        <v>218</v>
      </c>
      <c r="O2" s="1" t="s">
        <v>223</v>
      </c>
      <c r="R2" s="1" t="s">
        <v>224</v>
      </c>
      <c r="S2" s="1" t="s">
        <v>138</v>
      </c>
      <c r="T2" s="1" t="s">
        <v>139</v>
      </c>
      <c r="U2" s="1" t="s">
        <v>225</v>
      </c>
      <c r="V2" s="1" t="s">
        <v>226</v>
      </c>
    </row>
    <row r="3" spans="1:22" x14ac:dyDescent="0.2">
      <c r="A3" s="1" t="s">
        <v>6</v>
      </c>
      <c r="F3" s="1" t="s">
        <v>140</v>
      </c>
      <c r="G3" s="1" t="s">
        <v>141</v>
      </c>
      <c r="H3" s="1" t="s">
        <v>227</v>
      </c>
      <c r="J3" s="1" t="s">
        <v>228</v>
      </c>
      <c r="K3" s="1" t="s">
        <v>229</v>
      </c>
      <c r="N3" s="1" t="s">
        <v>229</v>
      </c>
      <c r="O3" s="1" t="s">
        <v>230</v>
      </c>
      <c r="R3" s="1" t="s">
        <v>142</v>
      </c>
      <c r="S3" s="1" t="s">
        <v>143</v>
      </c>
      <c r="T3" s="1" t="s">
        <v>144</v>
      </c>
      <c r="U3" s="1" t="s">
        <v>231</v>
      </c>
    </row>
    <row r="4" spans="1:22" x14ac:dyDescent="0.2">
      <c r="A4" s="1" t="s">
        <v>6</v>
      </c>
      <c r="D4" s="1" t="s">
        <v>124</v>
      </c>
      <c r="E4" s="1" t="s">
        <v>536</v>
      </c>
      <c r="F4" s="1" t="s">
        <v>129</v>
      </c>
      <c r="G4" s="1" t="s">
        <v>130</v>
      </c>
      <c r="H4" s="1" t="s">
        <v>232</v>
      </c>
      <c r="J4" s="1" t="s">
        <v>131</v>
      </c>
      <c r="K4" s="1" t="s">
        <v>233</v>
      </c>
      <c r="N4" s="1" t="s">
        <v>132</v>
      </c>
      <c r="O4" s="1" t="s">
        <v>234</v>
      </c>
      <c r="R4" s="1" t="s">
        <v>133</v>
      </c>
      <c r="S4" s="1" t="s">
        <v>134</v>
      </c>
      <c r="T4" s="1" t="s">
        <v>135</v>
      </c>
      <c r="U4" s="1" t="s">
        <v>235</v>
      </c>
    </row>
    <row r="5" spans="1:22" x14ac:dyDescent="0.2">
      <c r="A5" s="1" t="s">
        <v>6</v>
      </c>
      <c r="D5" s="1" t="s">
        <v>125</v>
      </c>
      <c r="E5" s="1" t="s">
        <v>537</v>
      </c>
    </row>
    <row r="6" spans="1:22" x14ac:dyDescent="0.2">
      <c r="A6" s="1" t="s">
        <v>6</v>
      </c>
      <c r="E6" s="1" t="s">
        <v>236</v>
      </c>
    </row>
    <row r="7" spans="1:22" x14ac:dyDescent="0.2">
      <c r="A7" s="1" t="s">
        <v>6</v>
      </c>
      <c r="D7" s="1" t="s">
        <v>20</v>
      </c>
      <c r="E7" s="1" t="s">
        <v>538</v>
      </c>
    </row>
    <row r="8" spans="1:22" x14ac:dyDescent="0.2">
      <c r="A8" s="1" t="s">
        <v>6</v>
      </c>
    </row>
    <row r="9" spans="1:22" x14ac:dyDescent="0.2">
      <c r="A9" s="1" t="s">
        <v>6</v>
      </c>
    </row>
    <row r="11" spans="1:22" x14ac:dyDescent="0.2">
      <c r="E11" s="1" t="s">
        <v>12</v>
      </c>
    </row>
    <row r="12" spans="1:22" x14ac:dyDescent="0.2">
      <c r="E12" s="1" t="s">
        <v>136</v>
      </c>
    </row>
    <row r="13" spans="1:22" x14ac:dyDescent="0.2">
      <c r="E13" s="1" t="s">
        <v>237</v>
      </c>
    </row>
    <row r="14" spans="1:22" x14ac:dyDescent="0.2">
      <c r="E14" s="1" t="s">
        <v>238</v>
      </c>
    </row>
    <row r="16" spans="1:22" x14ac:dyDescent="0.2">
      <c r="F16" s="1" t="s">
        <v>7</v>
      </c>
      <c r="J16" s="1" t="s">
        <v>239</v>
      </c>
      <c r="N16" s="1" t="s">
        <v>240</v>
      </c>
      <c r="R16" s="1" t="s">
        <v>22</v>
      </c>
    </row>
    <row r="18" spans="2:21" x14ac:dyDescent="0.2">
      <c r="F18" s="1" t="s">
        <v>69</v>
      </c>
      <c r="G18" s="1" t="s">
        <v>70</v>
      </c>
      <c r="H18" s="1" t="s">
        <v>229</v>
      </c>
      <c r="J18" s="1" t="s">
        <v>19</v>
      </c>
      <c r="K18" s="1" t="s">
        <v>20</v>
      </c>
      <c r="L18" s="1" t="s">
        <v>21</v>
      </c>
      <c r="N18" s="1" t="s">
        <v>19</v>
      </c>
      <c r="O18" s="1" t="s">
        <v>20</v>
      </c>
      <c r="P18" s="1" t="s">
        <v>21</v>
      </c>
      <c r="R18" s="1" t="s">
        <v>147</v>
      </c>
      <c r="S18" s="1" t="s">
        <v>148</v>
      </c>
      <c r="T18" s="1" t="s">
        <v>149</v>
      </c>
      <c r="U18" s="1" t="s">
        <v>241</v>
      </c>
    </row>
    <row r="19" spans="2:21" x14ac:dyDescent="0.2">
      <c r="E19" s="1" t="s">
        <v>3</v>
      </c>
    </row>
    <row r="20" spans="2:21" x14ac:dyDescent="0.2">
      <c r="C20" s="1" t="s">
        <v>158</v>
      </c>
      <c r="E20" s="1" t="s">
        <v>242</v>
      </c>
      <c r="F20" s="1" t="s">
        <v>243</v>
      </c>
      <c r="G20" s="1" t="s">
        <v>244</v>
      </c>
      <c r="H20" s="1" t="s">
        <v>245</v>
      </c>
      <c r="J20" s="1" t="s">
        <v>246</v>
      </c>
      <c r="K20" s="1" t="s">
        <v>247</v>
      </c>
      <c r="L20" s="1" t="s">
        <v>248</v>
      </c>
      <c r="N20" s="1" t="s">
        <v>249</v>
      </c>
      <c r="O20" s="1" t="s">
        <v>250</v>
      </c>
      <c r="P20" s="1" t="s">
        <v>251</v>
      </c>
      <c r="R20" s="1" t="s">
        <v>252</v>
      </c>
      <c r="S20" s="1" t="s">
        <v>253</v>
      </c>
      <c r="T20" s="1" t="s">
        <v>254</v>
      </c>
      <c r="U20" s="1" t="s">
        <v>255</v>
      </c>
    </row>
    <row r="21" spans="2:21" x14ac:dyDescent="0.2">
      <c r="C21" s="1" t="s">
        <v>159</v>
      </c>
      <c r="E21" s="1" t="s">
        <v>256</v>
      </c>
      <c r="F21" s="1" t="s">
        <v>257</v>
      </c>
      <c r="G21" s="1" t="s">
        <v>258</v>
      </c>
      <c r="H21" s="1" t="s">
        <v>259</v>
      </c>
      <c r="J21" s="1" t="s">
        <v>260</v>
      </c>
      <c r="K21" s="1" t="s">
        <v>261</v>
      </c>
      <c r="L21" s="1" t="s">
        <v>262</v>
      </c>
      <c r="N21" s="1" t="s">
        <v>263</v>
      </c>
      <c r="O21" s="1" t="s">
        <v>264</v>
      </c>
      <c r="P21" s="1" t="s">
        <v>265</v>
      </c>
      <c r="R21" s="1" t="s">
        <v>266</v>
      </c>
      <c r="S21" s="1" t="s">
        <v>267</v>
      </c>
      <c r="T21" s="1" t="s">
        <v>268</v>
      </c>
      <c r="U21" s="1" t="s">
        <v>269</v>
      </c>
    </row>
    <row r="22" spans="2:21" x14ac:dyDescent="0.2">
      <c r="C22" s="1" t="s">
        <v>160</v>
      </c>
      <c r="E22" s="1" t="s">
        <v>270</v>
      </c>
      <c r="F22" s="1" t="s">
        <v>271</v>
      </c>
      <c r="G22" s="1" t="s">
        <v>272</v>
      </c>
      <c r="H22" s="1" t="s">
        <v>273</v>
      </c>
      <c r="J22" s="1" t="s">
        <v>274</v>
      </c>
      <c r="K22" s="1" t="s">
        <v>275</v>
      </c>
      <c r="L22" s="1" t="s">
        <v>276</v>
      </c>
      <c r="N22" s="1" t="s">
        <v>277</v>
      </c>
      <c r="O22" s="1" t="s">
        <v>278</v>
      </c>
      <c r="P22" s="1" t="s">
        <v>279</v>
      </c>
      <c r="R22" s="1" t="s">
        <v>280</v>
      </c>
      <c r="S22" s="1" t="s">
        <v>281</v>
      </c>
      <c r="T22" s="1" t="s">
        <v>282</v>
      </c>
      <c r="U22" s="1" t="s">
        <v>283</v>
      </c>
    </row>
    <row r="23" spans="2:21" x14ac:dyDescent="0.2">
      <c r="C23" s="1" t="s">
        <v>161</v>
      </c>
      <c r="E23" s="1" t="s">
        <v>284</v>
      </c>
      <c r="F23" s="1" t="s">
        <v>285</v>
      </c>
      <c r="G23" s="1" t="s">
        <v>286</v>
      </c>
      <c r="H23" s="1" t="s">
        <v>287</v>
      </c>
      <c r="J23" s="1" t="s">
        <v>288</v>
      </c>
      <c r="K23" s="1" t="s">
        <v>289</v>
      </c>
      <c r="L23" s="1" t="s">
        <v>290</v>
      </c>
      <c r="N23" s="1" t="s">
        <v>291</v>
      </c>
      <c r="O23" s="1" t="s">
        <v>292</v>
      </c>
      <c r="P23" s="1" t="s">
        <v>293</v>
      </c>
      <c r="R23" s="1" t="s">
        <v>294</v>
      </c>
      <c r="S23" s="1" t="s">
        <v>295</v>
      </c>
      <c r="T23" s="1" t="s">
        <v>296</v>
      </c>
      <c r="U23" s="1" t="s">
        <v>297</v>
      </c>
    </row>
    <row r="24" spans="2:21" x14ac:dyDescent="0.2">
      <c r="B24" s="1" t="s">
        <v>219</v>
      </c>
      <c r="E24" s="1" t="s">
        <v>2</v>
      </c>
      <c r="F24" s="1" t="s">
        <v>162</v>
      </c>
      <c r="G24" s="1" t="s">
        <v>163</v>
      </c>
      <c r="H24" s="1" t="s">
        <v>298</v>
      </c>
      <c r="J24" s="1" t="s">
        <v>164</v>
      </c>
      <c r="K24" s="1" t="s">
        <v>165</v>
      </c>
      <c r="L24" s="1" t="s">
        <v>299</v>
      </c>
      <c r="N24" s="1" t="s">
        <v>166</v>
      </c>
      <c r="O24" s="1" t="s">
        <v>167</v>
      </c>
      <c r="P24" s="1" t="s">
        <v>300</v>
      </c>
      <c r="R24" s="1" t="s">
        <v>168</v>
      </c>
      <c r="S24" s="1" t="s">
        <v>169</v>
      </c>
      <c r="T24" s="1" t="s">
        <v>170</v>
      </c>
      <c r="U24" s="1" t="s">
        <v>301</v>
      </c>
    </row>
    <row r="25" spans="2:21" x14ac:dyDescent="0.2">
      <c r="E25" s="1" t="s">
        <v>13</v>
      </c>
    </row>
    <row r="26" spans="2:21" x14ac:dyDescent="0.2">
      <c r="C26" s="1" t="s">
        <v>150</v>
      </c>
      <c r="E26" s="1" t="s">
        <v>302</v>
      </c>
      <c r="F26" s="1" t="s">
        <v>303</v>
      </c>
      <c r="G26" s="1" t="s">
        <v>304</v>
      </c>
      <c r="H26" s="1" t="s">
        <v>305</v>
      </c>
      <c r="J26" s="1" t="s">
        <v>306</v>
      </c>
      <c r="K26" s="1" t="s">
        <v>307</v>
      </c>
      <c r="L26" s="1" t="s">
        <v>308</v>
      </c>
      <c r="N26" s="1" t="s">
        <v>309</v>
      </c>
      <c r="O26" s="1" t="s">
        <v>310</v>
      </c>
      <c r="P26" s="1" t="s">
        <v>311</v>
      </c>
      <c r="R26" s="1" t="s">
        <v>312</v>
      </c>
      <c r="S26" s="1" t="s">
        <v>313</v>
      </c>
      <c r="T26" s="1" t="s">
        <v>314</v>
      </c>
      <c r="U26" s="1" t="s">
        <v>315</v>
      </c>
    </row>
    <row r="27" spans="2:21" x14ac:dyDescent="0.2">
      <c r="C27" s="1" t="s">
        <v>171</v>
      </c>
      <c r="E27" s="1" t="s">
        <v>316</v>
      </c>
      <c r="F27" s="1" t="s">
        <v>317</v>
      </c>
      <c r="G27" s="1" t="s">
        <v>318</v>
      </c>
      <c r="H27" s="1" t="s">
        <v>319</v>
      </c>
      <c r="J27" s="1" t="s">
        <v>320</v>
      </c>
      <c r="K27" s="1" t="s">
        <v>321</v>
      </c>
      <c r="L27" s="1" t="s">
        <v>322</v>
      </c>
      <c r="N27" s="1" t="s">
        <v>323</v>
      </c>
      <c r="O27" s="1" t="s">
        <v>324</v>
      </c>
      <c r="P27" s="1" t="s">
        <v>325</v>
      </c>
      <c r="R27" s="1" t="s">
        <v>326</v>
      </c>
      <c r="S27" s="1" t="s">
        <v>327</v>
      </c>
      <c r="T27" s="1" t="s">
        <v>328</v>
      </c>
      <c r="U27" s="1" t="s">
        <v>329</v>
      </c>
    </row>
    <row r="28" spans="2:21" x14ac:dyDescent="0.2">
      <c r="C28" s="1" t="s">
        <v>172</v>
      </c>
      <c r="E28" s="1" t="s">
        <v>330</v>
      </c>
      <c r="F28" s="1" t="s">
        <v>331</v>
      </c>
      <c r="G28" s="1" t="s">
        <v>332</v>
      </c>
      <c r="H28" s="1" t="s">
        <v>333</v>
      </c>
      <c r="J28" s="1" t="s">
        <v>334</v>
      </c>
      <c r="K28" s="1" t="s">
        <v>335</v>
      </c>
      <c r="L28" s="1" t="s">
        <v>336</v>
      </c>
      <c r="N28" s="1" t="s">
        <v>337</v>
      </c>
      <c r="O28" s="1" t="s">
        <v>338</v>
      </c>
      <c r="P28" s="1" t="s">
        <v>339</v>
      </c>
      <c r="R28" s="1" t="s">
        <v>340</v>
      </c>
      <c r="S28" s="1" t="s">
        <v>341</v>
      </c>
      <c r="T28" s="1" t="s">
        <v>342</v>
      </c>
      <c r="U28" s="1" t="s">
        <v>343</v>
      </c>
    </row>
    <row r="29" spans="2:21" x14ac:dyDescent="0.2">
      <c r="C29" s="1" t="s">
        <v>173</v>
      </c>
      <c r="E29" s="1" t="s">
        <v>344</v>
      </c>
      <c r="F29" s="1" t="s">
        <v>345</v>
      </c>
      <c r="G29" s="1" t="s">
        <v>346</v>
      </c>
      <c r="H29" s="1" t="s">
        <v>347</v>
      </c>
      <c r="J29" s="1" t="s">
        <v>348</v>
      </c>
      <c r="K29" s="1" t="s">
        <v>349</v>
      </c>
      <c r="L29" s="1" t="s">
        <v>350</v>
      </c>
      <c r="N29" s="1" t="s">
        <v>351</v>
      </c>
      <c r="O29" s="1" t="s">
        <v>352</v>
      </c>
      <c r="P29" s="1" t="s">
        <v>353</v>
      </c>
      <c r="R29" s="1" t="s">
        <v>354</v>
      </c>
      <c r="S29" s="1" t="s">
        <v>355</v>
      </c>
      <c r="T29" s="1" t="s">
        <v>356</v>
      </c>
      <c r="U29" s="1" t="s">
        <v>357</v>
      </c>
    </row>
    <row r="30" spans="2:21" x14ac:dyDescent="0.2">
      <c r="C30" s="1" t="s">
        <v>174</v>
      </c>
      <c r="E30" s="1" t="s">
        <v>358</v>
      </c>
      <c r="F30" s="1" t="s">
        <v>359</v>
      </c>
      <c r="G30" s="1" t="s">
        <v>360</v>
      </c>
      <c r="H30" s="1" t="s">
        <v>361</v>
      </c>
      <c r="J30" s="1" t="s">
        <v>362</v>
      </c>
      <c r="K30" s="1" t="s">
        <v>363</v>
      </c>
      <c r="L30" s="1" t="s">
        <v>364</v>
      </c>
      <c r="N30" s="1" t="s">
        <v>365</v>
      </c>
      <c r="O30" s="1" t="s">
        <v>366</v>
      </c>
      <c r="P30" s="1" t="s">
        <v>367</v>
      </c>
      <c r="R30" s="1" t="s">
        <v>368</v>
      </c>
      <c r="S30" s="1" t="s">
        <v>369</v>
      </c>
      <c r="T30" s="1" t="s">
        <v>370</v>
      </c>
      <c r="U30" s="1" t="s">
        <v>371</v>
      </c>
    </row>
    <row r="31" spans="2:21" x14ac:dyDescent="0.2">
      <c r="C31" s="1" t="s">
        <v>175</v>
      </c>
      <c r="E31" s="1" t="s">
        <v>372</v>
      </c>
      <c r="F31" s="1" t="s">
        <v>373</v>
      </c>
      <c r="G31" s="1" t="s">
        <v>374</v>
      </c>
      <c r="H31" s="1" t="s">
        <v>375</v>
      </c>
      <c r="J31" s="1" t="s">
        <v>376</v>
      </c>
      <c r="K31" s="1" t="s">
        <v>377</v>
      </c>
      <c r="L31" s="1" t="s">
        <v>378</v>
      </c>
      <c r="N31" s="1" t="s">
        <v>379</v>
      </c>
      <c r="O31" s="1" t="s">
        <v>380</v>
      </c>
      <c r="P31" s="1" t="s">
        <v>381</v>
      </c>
      <c r="R31" s="1" t="s">
        <v>382</v>
      </c>
      <c r="S31" s="1" t="s">
        <v>383</v>
      </c>
      <c r="T31" s="1" t="s">
        <v>384</v>
      </c>
      <c r="U31" s="1" t="s">
        <v>385</v>
      </c>
    </row>
    <row r="32" spans="2:21" x14ac:dyDescent="0.2">
      <c r="C32" s="1" t="s">
        <v>176</v>
      </c>
      <c r="E32" s="1" t="s">
        <v>386</v>
      </c>
      <c r="F32" s="1" t="s">
        <v>387</v>
      </c>
      <c r="G32" s="1" t="s">
        <v>388</v>
      </c>
      <c r="H32" s="1" t="s">
        <v>389</v>
      </c>
      <c r="J32" s="1" t="s">
        <v>390</v>
      </c>
      <c r="K32" s="1" t="s">
        <v>391</v>
      </c>
      <c r="L32" s="1" t="s">
        <v>392</v>
      </c>
      <c r="N32" s="1" t="s">
        <v>393</v>
      </c>
      <c r="O32" s="1" t="s">
        <v>394</v>
      </c>
      <c r="P32" s="1" t="s">
        <v>395</v>
      </c>
      <c r="R32" s="1" t="s">
        <v>396</v>
      </c>
      <c r="S32" s="1" t="s">
        <v>397</v>
      </c>
      <c r="T32" s="1" t="s">
        <v>398</v>
      </c>
      <c r="U32" s="1" t="s">
        <v>399</v>
      </c>
    </row>
    <row r="33" spans="3:21" x14ac:dyDescent="0.2">
      <c r="C33" s="1" t="s">
        <v>177</v>
      </c>
      <c r="E33" s="1" t="s">
        <v>400</v>
      </c>
      <c r="F33" s="1" t="s">
        <v>401</v>
      </c>
      <c r="G33" s="1" t="s">
        <v>402</v>
      </c>
      <c r="H33" s="1" t="s">
        <v>403</v>
      </c>
      <c r="J33" s="1" t="s">
        <v>404</v>
      </c>
      <c r="K33" s="1" t="s">
        <v>405</v>
      </c>
      <c r="L33" s="1" t="s">
        <v>406</v>
      </c>
      <c r="N33" s="1" t="s">
        <v>407</v>
      </c>
      <c r="O33" s="1" t="s">
        <v>408</v>
      </c>
      <c r="P33" s="1" t="s">
        <v>409</v>
      </c>
      <c r="R33" s="1" t="s">
        <v>410</v>
      </c>
      <c r="S33" s="1" t="s">
        <v>411</v>
      </c>
      <c r="T33" s="1" t="s">
        <v>412</v>
      </c>
      <c r="U33" s="1" t="s">
        <v>413</v>
      </c>
    </row>
    <row r="34" spans="3:21" x14ac:dyDescent="0.2">
      <c r="E34" s="1" t="s">
        <v>14</v>
      </c>
      <c r="F34" s="1" t="s">
        <v>178</v>
      </c>
      <c r="G34" s="1" t="s">
        <v>179</v>
      </c>
      <c r="H34" s="1" t="s">
        <v>414</v>
      </c>
      <c r="J34" s="1" t="s">
        <v>180</v>
      </c>
      <c r="K34" s="1" t="s">
        <v>181</v>
      </c>
      <c r="L34" s="1" t="s">
        <v>415</v>
      </c>
      <c r="N34" s="1" t="s">
        <v>182</v>
      </c>
      <c r="O34" s="1" t="s">
        <v>183</v>
      </c>
      <c r="P34" s="1" t="s">
        <v>416</v>
      </c>
      <c r="R34" s="1" t="s">
        <v>184</v>
      </c>
      <c r="S34" s="1" t="s">
        <v>185</v>
      </c>
      <c r="T34" s="1" t="s">
        <v>186</v>
      </c>
      <c r="U34" s="1" t="s">
        <v>417</v>
      </c>
    </row>
    <row r="35" spans="3:21" x14ac:dyDescent="0.2">
      <c r="E35" s="1" t="s">
        <v>15</v>
      </c>
      <c r="F35" s="1" t="s">
        <v>187</v>
      </c>
      <c r="G35" s="1" t="s">
        <v>188</v>
      </c>
      <c r="H35" s="1" t="s">
        <v>418</v>
      </c>
      <c r="J35" s="1" t="s">
        <v>189</v>
      </c>
      <c r="K35" s="1" t="s">
        <v>190</v>
      </c>
      <c r="L35" s="1" t="s">
        <v>419</v>
      </c>
      <c r="N35" s="1" t="s">
        <v>191</v>
      </c>
      <c r="O35" s="1" t="s">
        <v>192</v>
      </c>
      <c r="P35" s="1" t="s">
        <v>420</v>
      </c>
      <c r="R35" s="1" t="s">
        <v>193</v>
      </c>
      <c r="S35" s="1" t="s">
        <v>194</v>
      </c>
      <c r="T35" s="1" t="s">
        <v>195</v>
      </c>
      <c r="U35" s="1" t="s">
        <v>421</v>
      </c>
    </row>
    <row r="36" spans="3:21" x14ac:dyDescent="0.2">
      <c r="E36" s="1" t="s">
        <v>16</v>
      </c>
    </row>
    <row r="37" spans="3:21" x14ac:dyDescent="0.2">
      <c r="C37" s="1" t="s">
        <v>151</v>
      </c>
      <c r="E37" s="1" t="s">
        <v>422</v>
      </c>
      <c r="F37" s="1" t="s">
        <v>423</v>
      </c>
      <c r="G37" s="1" t="s">
        <v>424</v>
      </c>
      <c r="H37" s="1" t="s">
        <v>425</v>
      </c>
      <c r="J37" s="1" t="s">
        <v>426</v>
      </c>
      <c r="K37" s="1" t="s">
        <v>427</v>
      </c>
      <c r="L37" s="1" t="s">
        <v>428</v>
      </c>
      <c r="N37" s="1" t="s">
        <v>429</v>
      </c>
      <c r="O37" s="1" t="s">
        <v>430</v>
      </c>
      <c r="P37" s="1" t="s">
        <v>431</v>
      </c>
      <c r="R37" s="1" t="s">
        <v>432</v>
      </c>
      <c r="S37" s="1" t="s">
        <v>433</v>
      </c>
      <c r="T37" s="1" t="s">
        <v>434</v>
      </c>
      <c r="U37" s="1" t="s">
        <v>435</v>
      </c>
    </row>
    <row r="38" spans="3:21" x14ac:dyDescent="0.2">
      <c r="C38" s="1" t="s">
        <v>152</v>
      </c>
      <c r="E38" s="1" t="s">
        <v>436</v>
      </c>
      <c r="F38" s="1" t="s">
        <v>437</v>
      </c>
      <c r="G38" s="1" t="s">
        <v>438</v>
      </c>
      <c r="H38" s="1" t="s">
        <v>439</v>
      </c>
      <c r="J38" s="1" t="s">
        <v>440</v>
      </c>
      <c r="K38" s="1" t="s">
        <v>441</v>
      </c>
      <c r="L38" s="1" t="s">
        <v>442</v>
      </c>
      <c r="N38" s="1" t="s">
        <v>443</v>
      </c>
      <c r="O38" s="1" t="s">
        <v>444</v>
      </c>
      <c r="P38" s="1" t="s">
        <v>445</v>
      </c>
      <c r="R38" s="1" t="s">
        <v>446</v>
      </c>
      <c r="S38" s="1" t="s">
        <v>447</v>
      </c>
      <c r="T38" s="1" t="s">
        <v>448</v>
      </c>
      <c r="U38" s="1" t="s">
        <v>449</v>
      </c>
    </row>
    <row r="39" spans="3:21" x14ac:dyDescent="0.2">
      <c r="C39" s="1" t="s">
        <v>153</v>
      </c>
      <c r="E39" s="1" t="s">
        <v>450</v>
      </c>
      <c r="F39" s="1" t="s">
        <v>451</v>
      </c>
      <c r="G39" s="1" t="s">
        <v>452</v>
      </c>
      <c r="H39" s="1" t="s">
        <v>453</v>
      </c>
      <c r="J39" s="1" t="s">
        <v>454</v>
      </c>
      <c r="K39" s="1" t="s">
        <v>455</v>
      </c>
      <c r="L39" s="1" t="s">
        <v>456</v>
      </c>
      <c r="N39" s="1" t="s">
        <v>457</v>
      </c>
      <c r="O39" s="1" t="s">
        <v>458</v>
      </c>
      <c r="P39" s="1" t="s">
        <v>459</v>
      </c>
      <c r="R39" s="1" t="s">
        <v>460</v>
      </c>
      <c r="S39" s="1" t="s">
        <v>461</v>
      </c>
      <c r="T39" s="1" t="s">
        <v>462</v>
      </c>
      <c r="U39" s="1" t="s">
        <v>463</v>
      </c>
    </row>
    <row r="40" spans="3:21" x14ac:dyDescent="0.2">
      <c r="C40" s="1" t="s">
        <v>154</v>
      </c>
      <c r="E40" s="1" t="s">
        <v>464</v>
      </c>
      <c r="F40" s="1" t="s">
        <v>465</v>
      </c>
      <c r="G40" s="1" t="s">
        <v>466</v>
      </c>
      <c r="H40" s="1" t="s">
        <v>467</v>
      </c>
      <c r="J40" s="1" t="s">
        <v>468</v>
      </c>
      <c r="K40" s="1" t="s">
        <v>469</v>
      </c>
      <c r="L40" s="1" t="s">
        <v>470</v>
      </c>
      <c r="N40" s="1" t="s">
        <v>471</v>
      </c>
      <c r="O40" s="1" t="s">
        <v>472</v>
      </c>
      <c r="P40" s="1" t="s">
        <v>473</v>
      </c>
      <c r="R40" s="1" t="s">
        <v>474</v>
      </c>
      <c r="S40" s="1" t="s">
        <v>475</v>
      </c>
      <c r="T40" s="1" t="s">
        <v>476</v>
      </c>
      <c r="U40" s="1" t="s">
        <v>477</v>
      </c>
    </row>
    <row r="41" spans="3:21" x14ac:dyDescent="0.2">
      <c r="C41" s="1" t="s">
        <v>155</v>
      </c>
      <c r="E41" s="1" t="s">
        <v>478</v>
      </c>
      <c r="F41" s="1" t="s">
        <v>479</v>
      </c>
      <c r="G41" s="1" t="s">
        <v>480</v>
      </c>
      <c r="H41" s="1" t="s">
        <v>481</v>
      </c>
      <c r="J41" s="1" t="s">
        <v>482</v>
      </c>
      <c r="K41" s="1" t="s">
        <v>483</v>
      </c>
      <c r="L41" s="1" t="s">
        <v>484</v>
      </c>
      <c r="N41" s="1" t="s">
        <v>485</v>
      </c>
      <c r="O41" s="1" t="s">
        <v>486</v>
      </c>
      <c r="P41" s="1" t="s">
        <v>487</v>
      </c>
      <c r="R41" s="1" t="s">
        <v>488</v>
      </c>
      <c r="S41" s="1" t="s">
        <v>489</v>
      </c>
      <c r="T41" s="1" t="s">
        <v>490</v>
      </c>
      <c r="U41" s="1" t="s">
        <v>491</v>
      </c>
    </row>
    <row r="42" spans="3:21" x14ac:dyDescent="0.2">
      <c r="C42" s="1" t="s">
        <v>156</v>
      </c>
      <c r="E42" s="1" t="s">
        <v>492</v>
      </c>
      <c r="F42" s="1" t="s">
        <v>493</v>
      </c>
      <c r="G42" s="1" t="s">
        <v>494</v>
      </c>
      <c r="H42" s="1" t="s">
        <v>495</v>
      </c>
      <c r="J42" s="1" t="s">
        <v>496</v>
      </c>
      <c r="K42" s="1" t="s">
        <v>497</v>
      </c>
      <c r="L42" s="1" t="s">
        <v>498</v>
      </c>
      <c r="N42" s="1" t="s">
        <v>499</v>
      </c>
      <c r="O42" s="1" t="s">
        <v>500</v>
      </c>
      <c r="P42" s="1" t="s">
        <v>501</v>
      </c>
      <c r="R42" s="1" t="s">
        <v>502</v>
      </c>
      <c r="S42" s="1" t="s">
        <v>503</v>
      </c>
      <c r="T42" s="1" t="s">
        <v>504</v>
      </c>
      <c r="U42" s="1" t="s">
        <v>505</v>
      </c>
    </row>
    <row r="43" spans="3:21" x14ac:dyDescent="0.2">
      <c r="C43" s="1" t="s">
        <v>157</v>
      </c>
      <c r="E43" s="1" t="s">
        <v>506</v>
      </c>
      <c r="F43" s="1" t="s">
        <v>507</v>
      </c>
      <c r="G43" s="1" t="s">
        <v>508</v>
      </c>
      <c r="H43" s="1" t="s">
        <v>509</v>
      </c>
      <c r="J43" s="1" t="s">
        <v>510</v>
      </c>
      <c r="K43" s="1" t="s">
        <v>511</v>
      </c>
      <c r="L43" s="1" t="s">
        <v>512</v>
      </c>
      <c r="N43" s="1" t="s">
        <v>513</v>
      </c>
      <c r="O43" s="1" t="s">
        <v>514</v>
      </c>
      <c r="P43" s="1" t="s">
        <v>515</v>
      </c>
      <c r="R43" s="1" t="s">
        <v>516</v>
      </c>
      <c r="S43" s="1" t="s">
        <v>517</v>
      </c>
      <c r="T43" s="1" t="s">
        <v>518</v>
      </c>
      <c r="U43" s="1" t="s">
        <v>519</v>
      </c>
    </row>
    <row r="44" spans="3:21" x14ac:dyDescent="0.2">
      <c r="F44" s="1" t="s">
        <v>196</v>
      </c>
      <c r="G44" s="1" t="s">
        <v>197</v>
      </c>
      <c r="H44" s="1" t="s">
        <v>520</v>
      </c>
      <c r="J44" s="1" t="s">
        <v>198</v>
      </c>
      <c r="K44" s="1" t="s">
        <v>199</v>
      </c>
      <c r="L44" s="1" t="s">
        <v>521</v>
      </c>
      <c r="N44" s="1" t="s">
        <v>200</v>
      </c>
      <c r="O44" s="1" t="s">
        <v>201</v>
      </c>
      <c r="P44" s="1" t="s">
        <v>522</v>
      </c>
      <c r="R44" s="1" t="s">
        <v>202</v>
      </c>
      <c r="S44" s="1" t="s">
        <v>203</v>
      </c>
      <c r="T44" s="1" t="s">
        <v>204</v>
      </c>
      <c r="U44" s="1" t="s">
        <v>523</v>
      </c>
    </row>
    <row r="45" spans="3:21" x14ac:dyDescent="0.2">
      <c r="E45" s="1" t="s">
        <v>17</v>
      </c>
      <c r="F45" s="1" t="s">
        <v>205</v>
      </c>
      <c r="G45" s="1" t="s">
        <v>206</v>
      </c>
      <c r="H45" s="1" t="s">
        <v>524</v>
      </c>
      <c r="J45" s="1" t="s">
        <v>207</v>
      </c>
      <c r="K45" s="1" t="s">
        <v>208</v>
      </c>
      <c r="L45" s="1" t="s">
        <v>525</v>
      </c>
      <c r="N45" s="1" t="s">
        <v>209</v>
      </c>
      <c r="O45" s="1" t="s">
        <v>210</v>
      </c>
      <c r="P45" s="1" t="s">
        <v>526</v>
      </c>
      <c r="R45" s="1" t="s">
        <v>211</v>
      </c>
      <c r="S45" s="1" t="s">
        <v>212</v>
      </c>
      <c r="T45" s="1" t="s">
        <v>213</v>
      </c>
      <c r="U45" s="1" t="s">
        <v>527</v>
      </c>
    </row>
    <row r="46" spans="3:21" x14ac:dyDescent="0.2">
      <c r="E46" s="1" t="s">
        <v>18</v>
      </c>
      <c r="F46" s="1" t="s">
        <v>214</v>
      </c>
      <c r="G46" s="1" t="s">
        <v>215</v>
      </c>
      <c r="H46" s="1" t="s">
        <v>528</v>
      </c>
      <c r="J46" s="1" t="s">
        <v>529</v>
      </c>
      <c r="N46" s="1" t="s">
        <v>530</v>
      </c>
      <c r="R46" s="1" t="s">
        <v>216</v>
      </c>
      <c r="S46" s="1" t="s">
        <v>531</v>
      </c>
      <c r="T46" s="1" t="s">
        <v>217</v>
      </c>
      <c r="U46" s="1" t="s">
        <v>532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13"/>
  <sheetViews>
    <sheetView workbookViewId="0"/>
  </sheetViews>
  <sheetFormatPr defaultRowHeight="12.75" x14ac:dyDescent="0.2"/>
  <sheetData>
    <row r="1" spans="1:9" x14ac:dyDescent="0.2">
      <c r="A1" s="1" t="s">
        <v>547</v>
      </c>
      <c r="F1" s="1" t="s">
        <v>119</v>
      </c>
      <c r="G1" s="1" t="s">
        <v>120</v>
      </c>
      <c r="H1" s="1" t="s">
        <v>121</v>
      </c>
      <c r="I1" s="1" t="s">
        <v>533</v>
      </c>
    </row>
    <row r="5" spans="1:9" x14ac:dyDescent="0.2">
      <c r="D5" s="1" t="s">
        <v>113</v>
      </c>
    </row>
    <row r="7" spans="1:9" x14ac:dyDescent="0.2">
      <c r="F7" s="1" t="s">
        <v>114</v>
      </c>
    </row>
    <row r="9" spans="1:9" x14ac:dyDescent="0.2">
      <c r="A9" s="1" t="s">
        <v>122</v>
      </c>
      <c r="F9" s="1" t="s">
        <v>115</v>
      </c>
      <c r="G9" s="1" t="s">
        <v>543</v>
      </c>
      <c r="I9" s="1" t="s">
        <v>534</v>
      </c>
    </row>
    <row r="10" spans="1:9" x14ac:dyDescent="0.2">
      <c r="A10" s="1" t="s">
        <v>122</v>
      </c>
      <c r="F10" s="1" t="s">
        <v>116</v>
      </c>
      <c r="G10" s="1" t="s">
        <v>535</v>
      </c>
      <c r="I10" s="1" t="s">
        <v>534</v>
      </c>
    </row>
    <row r="11" spans="1:9" x14ac:dyDescent="0.2">
      <c r="A11" s="1" t="s">
        <v>122</v>
      </c>
      <c r="F11" s="1" t="s">
        <v>123</v>
      </c>
      <c r="G11" s="1" t="s">
        <v>539</v>
      </c>
      <c r="H11" s="1" t="s">
        <v>127</v>
      </c>
    </row>
    <row r="12" spans="1:9" x14ac:dyDescent="0.2">
      <c r="A12" s="1" t="s">
        <v>122</v>
      </c>
      <c r="F12" s="1" t="s">
        <v>0</v>
      </c>
      <c r="G12" s="1" t="s">
        <v>126</v>
      </c>
      <c r="H12" s="1" t="s">
        <v>128</v>
      </c>
    </row>
    <row r="13" spans="1:9" x14ac:dyDescent="0.2">
      <c r="A13" s="1" t="s">
        <v>122</v>
      </c>
      <c r="F13" s="1" t="s">
        <v>145</v>
      </c>
      <c r="G13" s="1" t="s">
        <v>126</v>
      </c>
      <c r="H13" s="1" t="s">
        <v>146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V46"/>
  <sheetViews>
    <sheetView workbookViewId="0"/>
  </sheetViews>
  <sheetFormatPr defaultRowHeight="12.75" x14ac:dyDescent="0.2"/>
  <sheetData>
    <row r="1" spans="1:22" x14ac:dyDescent="0.2">
      <c r="A1" s="1" t="s">
        <v>549</v>
      </c>
      <c r="B1" s="1" t="s">
        <v>6</v>
      </c>
      <c r="C1" s="1" t="s">
        <v>6</v>
      </c>
      <c r="E1" s="1" t="s">
        <v>57</v>
      </c>
    </row>
    <row r="2" spans="1:22" x14ac:dyDescent="0.2">
      <c r="A2" s="1" t="s">
        <v>6</v>
      </c>
      <c r="E2" s="1" t="s">
        <v>5</v>
      </c>
      <c r="F2" s="1" t="s">
        <v>58</v>
      </c>
      <c r="G2" s="1" t="s">
        <v>137</v>
      </c>
      <c r="H2" s="1" t="s">
        <v>220</v>
      </c>
      <c r="J2" s="1" t="s">
        <v>221</v>
      </c>
      <c r="K2" s="1" t="s">
        <v>222</v>
      </c>
      <c r="N2" s="1" t="s">
        <v>218</v>
      </c>
      <c r="O2" s="1" t="s">
        <v>223</v>
      </c>
      <c r="R2" s="1" t="s">
        <v>224</v>
      </c>
      <c r="S2" s="1" t="s">
        <v>138</v>
      </c>
      <c r="T2" s="1" t="s">
        <v>139</v>
      </c>
      <c r="U2" s="1" t="s">
        <v>225</v>
      </c>
      <c r="V2" s="1" t="s">
        <v>226</v>
      </c>
    </row>
    <row r="3" spans="1:22" x14ac:dyDescent="0.2">
      <c r="A3" s="1" t="s">
        <v>6</v>
      </c>
      <c r="F3" s="1" t="s">
        <v>140</v>
      </c>
      <c r="G3" s="1" t="s">
        <v>141</v>
      </c>
      <c r="H3" s="1" t="s">
        <v>227</v>
      </c>
      <c r="J3" s="1" t="s">
        <v>228</v>
      </c>
      <c r="K3" s="1" t="s">
        <v>229</v>
      </c>
      <c r="N3" s="1" t="s">
        <v>229</v>
      </c>
      <c r="O3" s="1" t="s">
        <v>230</v>
      </c>
      <c r="R3" s="1" t="s">
        <v>142</v>
      </c>
      <c r="S3" s="1" t="s">
        <v>143</v>
      </c>
      <c r="T3" s="1" t="s">
        <v>144</v>
      </c>
      <c r="U3" s="1" t="s">
        <v>231</v>
      </c>
    </row>
    <row r="4" spans="1:22" x14ac:dyDescent="0.2">
      <c r="A4" s="1" t="s">
        <v>6</v>
      </c>
      <c r="D4" s="1" t="s">
        <v>124</v>
      </c>
      <c r="E4" s="1" t="s">
        <v>536</v>
      </c>
      <c r="F4" s="1" t="s">
        <v>129</v>
      </c>
      <c r="G4" s="1" t="s">
        <v>130</v>
      </c>
      <c r="H4" s="1" t="s">
        <v>232</v>
      </c>
      <c r="J4" s="1" t="s">
        <v>131</v>
      </c>
      <c r="K4" s="1" t="s">
        <v>233</v>
      </c>
      <c r="N4" s="1" t="s">
        <v>132</v>
      </c>
      <c r="O4" s="1" t="s">
        <v>234</v>
      </c>
      <c r="R4" s="1" t="s">
        <v>133</v>
      </c>
      <c r="S4" s="1" t="s">
        <v>134</v>
      </c>
      <c r="T4" s="1" t="s">
        <v>135</v>
      </c>
      <c r="U4" s="1" t="s">
        <v>235</v>
      </c>
    </row>
    <row r="5" spans="1:22" x14ac:dyDescent="0.2">
      <c r="A5" s="1" t="s">
        <v>6</v>
      </c>
      <c r="D5" s="1" t="s">
        <v>125</v>
      </c>
      <c r="E5" s="1" t="s">
        <v>537</v>
      </c>
    </row>
    <row r="6" spans="1:22" x14ac:dyDescent="0.2">
      <c r="A6" s="1" t="s">
        <v>6</v>
      </c>
      <c r="E6" s="1" t="s">
        <v>236</v>
      </c>
    </row>
    <row r="7" spans="1:22" x14ac:dyDescent="0.2">
      <c r="A7" s="1" t="s">
        <v>6</v>
      </c>
      <c r="D7" s="1" t="s">
        <v>20</v>
      </c>
      <c r="E7" s="1" t="s">
        <v>538</v>
      </c>
    </row>
    <row r="8" spans="1:22" x14ac:dyDescent="0.2">
      <c r="A8" s="1" t="s">
        <v>6</v>
      </c>
    </row>
    <row r="9" spans="1:22" x14ac:dyDescent="0.2">
      <c r="A9" s="1" t="s">
        <v>6</v>
      </c>
    </row>
    <row r="11" spans="1:22" x14ac:dyDescent="0.2">
      <c r="E11" s="1" t="s">
        <v>12</v>
      </c>
    </row>
    <row r="12" spans="1:22" x14ac:dyDescent="0.2">
      <c r="E12" s="1" t="s">
        <v>136</v>
      </c>
    </row>
    <row r="13" spans="1:22" x14ac:dyDescent="0.2">
      <c r="E13" s="1" t="s">
        <v>237</v>
      </c>
    </row>
    <row r="14" spans="1:22" x14ac:dyDescent="0.2">
      <c r="E14" s="1" t="s">
        <v>238</v>
      </c>
    </row>
    <row r="16" spans="1:22" x14ac:dyDescent="0.2">
      <c r="F16" s="1" t="s">
        <v>7</v>
      </c>
      <c r="J16" s="1" t="s">
        <v>239</v>
      </c>
      <c r="N16" s="1" t="s">
        <v>240</v>
      </c>
      <c r="R16" s="1" t="s">
        <v>22</v>
      </c>
    </row>
    <row r="18" spans="2:21" x14ac:dyDescent="0.2">
      <c r="F18" s="1" t="s">
        <v>69</v>
      </c>
      <c r="G18" s="1" t="s">
        <v>70</v>
      </c>
      <c r="H18" s="1" t="s">
        <v>229</v>
      </c>
      <c r="J18" s="1" t="s">
        <v>19</v>
      </c>
      <c r="K18" s="1" t="s">
        <v>20</v>
      </c>
      <c r="L18" s="1" t="s">
        <v>21</v>
      </c>
      <c r="N18" s="1" t="s">
        <v>19</v>
      </c>
      <c r="O18" s="1" t="s">
        <v>20</v>
      </c>
      <c r="P18" s="1" t="s">
        <v>21</v>
      </c>
      <c r="R18" s="1" t="s">
        <v>147</v>
      </c>
      <c r="S18" s="1" t="s">
        <v>148</v>
      </c>
      <c r="T18" s="1" t="s">
        <v>149</v>
      </c>
      <c r="U18" s="1" t="s">
        <v>241</v>
      </c>
    </row>
    <row r="19" spans="2:21" x14ac:dyDescent="0.2">
      <c r="E19" s="1" t="s">
        <v>3</v>
      </c>
    </row>
    <row r="20" spans="2:21" x14ac:dyDescent="0.2">
      <c r="C20" s="1" t="s">
        <v>158</v>
      </c>
      <c r="E20" s="1" t="s">
        <v>242</v>
      </c>
      <c r="F20" s="1" t="s">
        <v>243</v>
      </c>
      <c r="G20" s="1" t="s">
        <v>244</v>
      </c>
      <c r="H20" s="1" t="s">
        <v>245</v>
      </c>
      <c r="J20" s="1" t="s">
        <v>246</v>
      </c>
      <c r="K20" s="1" t="s">
        <v>247</v>
      </c>
      <c r="L20" s="1" t="s">
        <v>248</v>
      </c>
      <c r="N20" s="1" t="s">
        <v>249</v>
      </c>
      <c r="O20" s="1" t="s">
        <v>250</v>
      </c>
      <c r="P20" s="1" t="s">
        <v>251</v>
      </c>
      <c r="R20" s="1" t="s">
        <v>252</v>
      </c>
      <c r="S20" s="1" t="s">
        <v>253</v>
      </c>
      <c r="T20" s="1" t="s">
        <v>254</v>
      </c>
      <c r="U20" s="1" t="s">
        <v>255</v>
      </c>
    </row>
    <row r="21" spans="2:21" x14ac:dyDescent="0.2">
      <c r="C21" s="1" t="s">
        <v>159</v>
      </c>
      <c r="E21" s="1" t="s">
        <v>256</v>
      </c>
      <c r="F21" s="1" t="s">
        <v>257</v>
      </c>
      <c r="G21" s="1" t="s">
        <v>258</v>
      </c>
      <c r="H21" s="1" t="s">
        <v>259</v>
      </c>
      <c r="J21" s="1" t="s">
        <v>260</v>
      </c>
      <c r="K21" s="1" t="s">
        <v>261</v>
      </c>
      <c r="L21" s="1" t="s">
        <v>262</v>
      </c>
      <c r="N21" s="1" t="s">
        <v>263</v>
      </c>
      <c r="O21" s="1" t="s">
        <v>264</v>
      </c>
      <c r="P21" s="1" t="s">
        <v>265</v>
      </c>
      <c r="R21" s="1" t="s">
        <v>266</v>
      </c>
      <c r="S21" s="1" t="s">
        <v>267</v>
      </c>
      <c r="T21" s="1" t="s">
        <v>268</v>
      </c>
      <c r="U21" s="1" t="s">
        <v>269</v>
      </c>
    </row>
    <row r="22" spans="2:21" x14ac:dyDescent="0.2">
      <c r="C22" s="1" t="s">
        <v>160</v>
      </c>
      <c r="E22" s="1" t="s">
        <v>270</v>
      </c>
      <c r="F22" s="1" t="s">
        <v>271</v>
      </c>
      <c r="G22" s="1" t="s">
        <v>272</v>
      </c>
      <c r="H22" s="1" t="s">
        <v>273</v>
      </c>
      <c r="J22" s="1" t="s">
        <v>274</v>
      </c>
      <c r="K22" s="1" t="s">
        <v>275</v>
      </c>
      <c r="L22" s="1" t="s">
        <v>276</v>
      </c>
      <c r="N22" s="1" t="s">
        <v>277</v>
      </c>
      <c r="O22" s="1" t="s">
        <v>278</v>
      </c>
      <c r="P22" s="1" t="s">
        <v>279</v>
      </c>
      <c r="R22" s="1" t="s">
        <v>280</v>
      </c>
      <c r="S22" s="1" t="s">
        <v>281</v>
      </c>
      <c r="T22" s="1" t="s">
        <v>282</v>
      </c>
      <c r="U22" s="1" t="s">
        <v>283</v>
      </c>
    </row>
    <row r="23" spans="2:21" x14ac:dyDescent="0.2">
      <c r="C23" s="1" t="s">
        <v>161</v>
      </c>
      <c r="E23" s="1" t="s">
        <v>284</v>
      </c>
      <c r="F23" s="1" t="s">
        <v>285</v>
      </c>
      <c r="G23" s="1" t="s">
        <v>286</v>
      </c>
      <c r="H23" s="1" t="s">
        <v>287</v>
      </c>
      <c r="J23" s="1" t="s">
        <v>288</v>
      </c>
      <c r="K23" s="1" t="s">
        <v>289</v>
      </c>
      <c r="L23" s="1" t="s">
        <v>290</v>
      </c>
      <c r="N23" s="1" t="s">
        <v>291</v>
      </c>
      <c r="O23" s="1" t="s">
        <v>292</v>
      </c>
      <c r="P23" s="1" t="s">
        <v>293</v>
      </c>
      <c r="R23" s="1" t="s">
        <v>294</v>
      </c>
      <c r="S23" s="1" t="s">
        <v>295</v>
      </c>
      <c r="T23" s="1" t="s">
        <v>296</v>
      </c>
      <c r="U23" s="1" t="s">
        <v>297</v>
      </c>
    </row>
    <row r="24" spans="2:21" x14ac:dyDescent="0.2">
      <c r="B24" s="1" t="s">
        <v>219</v>
      </c>
      <c r="E24" s="1" t="s">
        <v>2</v>
      </c>
      <c r="F24" s="1" t="s">
        <v>162</v>
      </c>
      <c r="G24" s="1" t="s">
        <v>163</v>
      </c>
      <c r="H24" s="1" t="s">
        <v>298</v>
      </c>
      <c r="J24" s="1" t="s">
        <v>164</v>
      </c>
      <c r="K24" s="1" t="s">
        <v>165</v>
      </c>
      <c r="L24" s="1" t="s">
        <v>299</v>
      </c>
      <c r="N24" s="1" t="s">
        <v>166</v>
      </c>
      <c r="O24" s="1" t="s">
        <v>167</v>
      </c>
      <c r="P24" s="1" t="s">
        <v>300</v>
      </c>
      <c r="R24" s="1" t="s">
        <v>168</v>
      </c>
      <c r="S24" s="1" t="s">
        <v>169</v>
      </c>
      <c r="T24" s="1" t="s">
        <v>170</v>
      </c>
      <c r="U24" s="1" t="s">
        <v>301</v>
      </c>
    </row>
    <row r="25" spans="2:21" x14ac:dyDescent="0.2">
      <c r="E25" s="1" t="s">
        <v>13</v>
      </c>
    </row>
    <row r="26" spans="2:21" x14ac:dyDescent="0.2">
      <c r="C26" s="1" t="s">
        <v>150</v>
      </c>
      <c r="E26" s="1" t="s">
        <v>302</v>
      </c>
      <c r="F26" s="1" t="s">
        <v>303</v>
      </c>
      <c r="G26" s="1" t="s">
        <v>304</v>
      </c>
      <c r="H26" s="1" t="s">
        <v>305</v>
      </c>
      <c r="J26" s="1" t="s">
        <v>306</v>
      </c>
      <c r="K26" s="1" t="s">
        <v>307</v>
      </c>
      <c r="L26" s="1" t="s">
        <v>308</v>
      </c>
      <c r="N26" s="1" t="s">
        <v>309</v>
      </c>
      <c r="O26" s="1" t="s">
        <v>310</v>
      </c>
      <c r="P26" s="1" t="s">
        <v>311</v>
      </c>
      <c r="R26" s="1" t="s">
        <v>312</v>
      </c>
      <c r="S26" s="1" t="s">
        <v>313</v>
      </c>
      <c r="T26" s="1" t="s">
        <v>314</v>
      </c>
      <c r="U26" s="1" t="s">
        <v>315</v>
      </c>
    </row>
    <row r="27" spans="2:21" x14ac:dyDescent="0.2">
      <c r="C27" s="1" t="s">
        <v>171</v>
      </c>
      <c r="E27" s="1" t="s">
        <v>316</v>
      </c>
      <c r="F27" s="1" t="s">
        <v>317</v>
      </c>
      <c r="G27" s="1" t="s">
        <v>318</v>
      </c>
      <c r="H27" s="1" t="s">
        <v>319</v>
      </c>
      <c r="J27" s="1" t="s">
        <v>320</v>
      </c>
      <c r="K27" s="1" t="s">
        <v>321</v>
      </c>
      <c r="L27" s="1" t="s">
        <v>322</v>
      </c>
      <c r="N27" s="1" t="s">
        <v>323</v>
      </c>
      <c r="O27" s="1" t="s">
        <v>324</v>
      </c>
      <c r="P27" s="1" t="s">
        <v>325</v>
      </c>
      <c r="R27" s="1" t="s">
        <v>326</v>
      </c>
      <c r="S27" s="1" t="s">
        <v>327</v>
      </c>
      <c r="T27" s="1" t="s">
        <v>328</v>
      </c>
      <c r="U27" s="1" t="s">
        <v>329</v>
      </c>
    </row>
    <row r="28" spans="2:21" x14ac:dyDescent="0.2">
      <c r="C28" s="1" t="s">
        <v>172</v>
      </c>
      <c r="E28" s="1" t="s">
        <v>330</v>
      </c>
      <c r="F28" s="1" t="s">
        <v>331</v>
      </c>
      <c r="G28" s="1" t="s">
        <v>332</v>
      </c>
      <c r="H28" s="1" t="s">
        <v>333</v>
      </c>
      <c r="J28" s="1" t="s">
        <v>334</v>
      </c>
      <c r="K28" s="1" t="s">
        <v>335</v>
      </c>
      <c r="L28" s="1" t="s">
        <v>336</v>
      </c>
      <c r="N28" s="1" t="s">
        <v>337</v>
      </c>
      <c r="O28" s="1" t="s">
        <v>338</v>
      </c>
      <c r="P28" s="1" t="s">
        <v>339</v>
      </c>
      <c r="R28" s="1" t="s">
        <v>340</v>
      </c>
      <c r="S28" s="1" t="s">
        <v>341</v>
      </c>
      <c r="T28" s="1" t="s">
        <v>342</v>
      </c>
      <c r="U28" s="1" t="s">
        <v>343</v>
      </c>
    </row>
    <row r="29" spans="2:21" x14ac:dyDescent="0.2">
      <c r="C29" s="1" t="s">
        <v>173</v>
      </c>
      <c r="E29" s="1" t="s">
        <v>344</v>
      </c>
      <c r="F29" s="1" t="s">
        <v>345</v>
      </c>
      <c r="G29" s="1" t="s">
        <v>346</v>
      </c>
      <c r="H29" s="1" t="s">
        <v>347</v>
      </c>
      <c r="J29" s="1" t="s">
        <v>348</v>
      </c>
      <c r="K29" s="1" t="s">
        <v>349</v>
      </c>
      <c r="L29" s="1" t="s">
        <v>350</v>
      </c>
      <c r="N29" s="1" t="s">
        <v>351</v>
      </c>
      <c r="O29" s="1" t="s">
        <v>352</v>
      </c>
      <c r="P29" s="1" t="s">
        <v>353</v>
      </c>
      <c r="R29" s="1" t="s">
        <v>354</v>
      </c>
      <c r="S29" s="1" t="s">
        <v>355</v>
      </c>
      <c r="T29" s="1" t="s">
        <v>356</v>
      </c>
      <c r="U29" s="1" t="s">
        <v>357</v>
      </c>
    </row>
    <row r="30" spans="2:21" x14ac:dyDescent="0.2">
      <c r="C30" s="1" t="s">
        <v>174</v>
      </c>
      <c r="E30" s="1" t="s">
        <v>358</v>
      </c>
      <c r="F30" s="1" t="s">
        <v>359</v>
      </c>
      <c r="G30" s="1" t="s">
        <v>360</v>
      </c>
      <c r="H30" s="1" t="s">
        <v>361</v>
      </c>
      <c r="J30" s="1" t="s">
        <v>362</v>
      </c>
      <c r="K30" s="1" t="s">
        <v>363</v>
      </c>
      <c r="L30" s="1" t="s">
        <v>364</v>
      </c>
      <c r="N30" s="1" t="s">
        <v>365</v>
      </c>
      <c r="O30" s="1" t="s">
        <v>366</v>
      </c>
      <c r="P30" s="1" t="s">
        <v>367</v>
      </c>
      <c r="R30" s="1" t="s">
        <v>368</v>
      </c>
      <c r="S30" s="1" t="s">
        <v>369</v>
      </c>
      <c r="T30" s="1" t="s">
        <v>370</v>
      </c>
      <c r="U30" s="1" t="s">
        <v>371</v>
      </c>
    </row>
    <row r="31" spans="2:21" x14ac:dyDescent="0.2">
      <c r="C31" s="1" t="s">
        <v>175</v>
      </c>
      <c r="E31" s="1" t="s">
        <v>372</v>
      </c>
      <c r="F31" s="1" t="s">
        <v>373</v>
      </c>
      <c r="G31" s="1" t="s">
        <v>374</v>
      </c>
      <c r="H31" s="1" t="s">
        <v>375</v>
      </c>
      <c r="J31" s="1" t="s">
        <v>376</v>
      </c>
      <c r="K31" s="1" t="s">
        <v>377</v>
      </c>
      <c r="L31" s="1" t="s">
        <v>378</v>
      </c>
      <c r="N31" s="1" t="s">
        <v>379</v>
      </c>
      <c r="O31" s="1" t="s">
        <v>380</v>
      </c>
      <c r="P31" s="1" t="s">
        <v>381</v>
      </c>
      <c r="R31" s="1" t="s">
        <v>382</v>
      </c>
      <c r="S31" s="1" t="s">
        <v>383</v>
      </c>
      <c r="T31" s="1" t="s">
        <v>384</v>
      </c>
      <c r="U31" s="1" t="s">
        <v>385</v>
      </c>
    </row>
    <row r="32" spans="2:21" x14ac:dyDescent="0.2">
      <c r="C32" s="1" t="s">
        <v>176</v>
      </c>
      <c r="E32" s="1" t="s">
        <v>386</v>
      </c>
      <c r="F32" s="1" t="s">
        <v>387</v>
      </c>
      <c r="G32" s="1" t="s">
        <v>388</v>
      </c>
      <c r="H32" s="1" t="s">
        <v>389</v>
      </c>
      <c r="J32" s="1" t="s">
        <v>390</v>
      </c>
      <c r="K32" s="1" t="s">
        <v>391</v>
      </c>
      <c r="L32" s="1" t="s">
        <v>392</v>
      </c>
      <c r="N32" s="1" t="s">
        <v>393</v>
      </c>
      <c r="O32" s="1" t="s">
        <v>394</v>
      </c>
      <c r="P32" s="1" t="s">
        <v>395</v>
      </c>
      <c r="R32" s="1" t="s">
        <v>396</v>
      </c>
      <c r="S32" s="1" t="s">
        <v>397</v>
      </c>
      <c r="T32" s="1" t="s">
        <v>398</v>
      </c>
      <c r="U32" s="1" t="s">
        <v>399</v>
      </c>
    </row>
    <row r="33" spans="3:21" x14ac:dyDescent="0.2">
      <c r="C33" s="1" t="s">
        <v>177</v>
      </c>
      <c r="E33" s="1" t="s">
        <v>400</v>
      </c>
      <c r="F33" s="1" t="s">
        <v>401</v>
      </c>
      <c r="G33" s="1" t="s">
        <v>402</v>
      </c>
      <c r="H33" s="1" t="s">
        <v>403</v>
      </c>
      <c r="J33" s="1" t="s">
        <v>404</v>
      </c>
      <c r="K33" s="1" t="s">
        <v>405</v>
      </c>
      <c r="L33" s="1" t="s">
        <v>406</v>
      </c>
      <c r="N33" s="1" t="s">
        <v>407</v>
      </c>
      <c r="O33" s="1" t="s">
        <v>408</v>
      </c>
      <c r="P33" s="1" t="s">
        <v>409</v>
      </c>
      <c r="R33" s="1" t="s">
        <v>410</v>
      </c>
      <c r="S33" s="1" t="s">
        <v>411</v>
      </c>
      <c r="T33" s="1" t="s">
        <v>412</v>
      </c>
      <c r="U33" s="1" t="s">
        <v>413</v>
      </c>
    </row>
    <row r="34" spans="3:21" x14ac:dyDescent="0.2">
      <c r="E34" s="1" t="s">
        <v>14</v>
      </c>
      <c r="F34" s="1" t="s">
        <v>178</v>
      </c>
      <c r="G34" s="1" t="s">
        <v>179</v>
      </c>
      <c r="H34" s="1" t="s">
        <v>414</v>
      </c>
      <c r="J34" s="1" t="s">
        <v>180</v>
      </c>
      <c r="K34" s="1" t="s">
        <v>181</v>
      </c>
      <c r="L34" s="1" t="s">
        <v>415</v>
      </c>
      <c r="N34" s="1" t="s">
        <v>182</v>
      </c>
      <c r="O34" s="1" t="s">
        <v>183</v>
      </c>
      <c r="P34" s="1" t="s">
        <v>416</v>
      </c>
      <c r="R34" s="1" t="s">
        <v>184</v>
      </c>
      <c r="S34" s="1" t="s">
        <v>185</v>
      </c>
      <c r="T34" s="1" t="s">
        <v>186</v>
      </c>
      <c r="U34" s="1" t="s">
        <v>417</v>
      </c>
    </row>
    <row r="35" spans="3:21" x14ac:dyDescent="0.2">
      <c r="E35" s="1" t="s">
        <v>15</v>
      </c>
      <c r="F35" s="1" t="s">
        <v>187</v>
      </c>
      <c r="G35" s="1" t="s">
        <v>188</v>
      </c>
      <c r="H35" s="1" t="s">
        <v>418</v>
      </c>
      <c r="J35" s="1" t="s">
        <v>189</v>
      </c>
      <c r="K35" s="1" t="s">
        <v>190</v>
      </c>
      <c r="L35" s="1" t="s">
        <v>419</v>
      </c>
      <c r="N35" s="1" t="s">
        <v>191</v>
      </c>
      <c r="O35" s="1" t="s">
        <v>192</v>
      </c>
      <c r="P35" s="1" t="s">
        <v>420</v>
      </c>
      <c r="R35" s="1" t="s">
        <v>193</v>
      </c>
      <c r="S35" s="1" t="s">
        <v>194</v>
      </c>
      <c r="T35" s="1" t="s">
        <v>195</v>
      </c>
      <c r="U35" s="1" t="s">
        <v>421</v>
      </c>
    </row>
    <row r="36" spans="3:21" x14ac:dyDescent="0.2">
      <c r="E36" s="1" t="s">
        <v>16</v>
      </c>
    </row>
    <row r="37" spans="3:21" x14ac:dyDescent="0.2">
      <c r="C37" s="1" t="s">
        <v>151</v>
      </c>
      <c r="E37" s="1" t="s">
        <v>422</v>
      </c>
      <c r="F37" s="1" t="s">
        <v>423</v>
      </c>
      <c r="G37" s="1" t="s">
        <v>424</v>
      </c>
      <c r="H37" s="1" t="s">
        <v>425</v>
      </c>
      <c r="J37" s="1" t="s">
        <v>426</v>
      </c>
      <c r="K37" s="1" t="s">
        <v>427</v>
      </c>
      <c r="L37" s="1" t="s">
        <v>428</v>
      </c>
      <c r="N37" s="1" t="s">
        <v>429</v>
      </c>
      <c r="O37" s="1" t="s">
        <v>430</v>
      </c>
      <c r="P37" s="1" t="s">
        <v>431</v>
      </c>
      <c r="R37" s="1" t="s">
        <v>432</v>
      </c>
      <c r="S37" s="1" t="s">
        <v>433</v>
      </c>
      <c r="T37" s="1" t="s">
        <v>434</v>
      </c>
      <c r="U37" s="1" t="s">
        <v>435</v>
      </c>
    </row>
    <row r="38" spans="3:21" x14ac:dyDescent="0.2">
      <c r="C38" s="1" t="s">
        <v>152</v>
      </c>
      <c r="E38" s="1" t="s">
        <v>436</v>
      </c>
      <c r="F38" s="1" t="s">
        <v>437</v>
      </c>
      <c r="G38" s="1" t="s">
        <v>438</v>
      </c>
      <c r="H38" s="1" t="s">
        <v>439</v>
      </c>
      <c r="J38" s="1" t="s">
        <v>440</v>
      </c>
      <c r="K38" s="1" t="s">
        <v>441</v>
      </c>
      <c r="L38" s="1" t="s">
        <v>442</v>
      </c>
      <c r="N38" s="1" t="s">
        <v>443</v>
      </c>
      <c r="O38" s="1" t="s">
        <v>444</v>
      </c>
      <c r="P38" s="1" t="s">
        <v>445</v>
      </c>
      <c r="R38" s="1" t="s">
        <v>446</v>
      </c>
      <c r="S38" s="1" t="s">
        <v>447</v>
      </c>
      <c r="T38" s="1" t="s">
        <v>448</v>
      </c>
      <c r="U38" s="1" t="s">
        <v>449</v>
      </c>
    </row>
    <row r="39" spans="3:21" x14ac:dyDescent="0.2">
      <c r="C39" s="1" t="s">
        <v>153</v>
      </c>
      <c r="E39" s="1" t="s">
        <v>450</v>
      </c>
      <c r="F39" s="1" t="s">
        <v>451</v>
      </c>
      <c r="G39" s="1" t="s">
        <v>452</v>
      </c>
      <c r="H39" s="1" t="s">
        <v>453</v>
      </c>
      <c r="J39" s="1" t="s">
        <v>454</v>
      </c>
      <c r="K39" s="1" t="s">
        <v>455</v>
      </c>
      <c r="L39" s="1" t="s">
        <v>456</v>
      </c>
      <c r="N39" s="1" t="s">
        <v>457</v>
      </c>
      <c r="O39" s="1" t="s">
        <v>458</v>
      </c>
      <c r="P39" s="1" t="s">
        <v>459</v>
      </c>
      <c r="R39" s="1" t="s">
        <v>460</v>
      </c>
      <c r="S39" s="1" t="s">
        <v>461</v>
      </c>
      <c r="T39" s="1" t="s">
        <v>462</v>
      </c>
      <c r="U39" s="1" t="s">
        <v>463</v>
      </c>
    </row>
    <row r="40" spans="3:21" x14ac:dyDescent="0.2">
      <c r="C40" s="1" t="s">
        <v>154</v>
      </c>
      <c r="E40" s="1" t="s">
        <v>464</v>
      </c>
      <c r="F40" s="1" t="s">
        <v>465</v>
      </c>
      <c r="G40" s="1" t="s">
        <v>466</v>
      </c>
      <c r="H40" s="1" t="s">
        <v>467</v>
      </c>
      <c r="J40" s="1" t="s">
        <v>468</v>
      </c>
      <c r="K40" s="1" t="s">
        <v>469</v>
      </c>
      <c r="L40" s="1" t="s">
        <v>470</v>
      </c>
      <c r="N40" s="1" t="s">
        <v>471</v>
      </c>
      <c r="O40" s="1" t="s">
        <v>472</v>
      </c>
      <c r="P40" s="1" t="s">
        <v>473</v>
      </c>
      <c r="R40" s="1" t="s">
        <v>474</v>
      </c>
      <c r="S40" s="1" t="s">
        <v>475</v>
      </c>
      <c r="T40" s="1" t="s">
        <v>476</v>
      </c>
      <c r="U40" s="1" t="s">
        <v>477</v>
      </c>
    </row>
    <row r="41" spans="3:21" x14ac:dyDescent="0.2">
      <c r="C41" s="1" t="s">
        <v>155</v>
      </c>
      <c r="E41" s="1" t="s">
        <v>478</v>
      </c>
      <c r="F41" s="1" t="s">
        <v>479</v>
      </c>
      <c r="G41" s="1" t="s">
        <v>480</v>
      </c>
      <c r="H41" s="1" t="s">
        <v>481</v>
      </c>
      <c r="J41" s="1" t="s">
        <v>482</v>
      </c>
      <c r="K41" s="1" t="s">
        <v>483</v>
      </c>
      <c r="L41" s="1" t="s">
        <v>484</v>
      </c>
      <c r="N41" s="1" t="s">
        <v>485</v>
      </c>
      <c r="O41" s="1" t="s">
        <v>486</v>
      </c>
      <c r="P41" s="1" t="s">
        <v>487</v>
      </c>
      <c r="R41" s="1" t="s">
        <v>488</v>
      </c>
      <c r="S41" s="1" t="s">
        <v>489</v>
      </c>
      <c r="T41" s="1" t="s">
        <v>490</v>
      </c>
      <c r="U41" s="1" t="s">
        <v>491</v>
      </c>
    </row>
    <row r="42" spans="3:21" x14ac:dyDescent="0.2">
      <c r="C42" s="1" t="s">
        <v>156</v>
      </c>
      <c r="E42" s="1" t="s">
        <v>492</v>
      </c>
      <c r="F42" s="1" t="s">
        <v>493</v>
      </c>
      <c r="G42" s="1" t="s">
        <v>494</v>
      </c>
      <c r="H42" s="1" t="s">
        <v>495</v>
      </c>
      <c r="J42" s="1" t="s">
        <v>496</v>
      </c>
      <c r="K42" s="1" t="s">
        <v>497</v>
      </c>
      <c r="L42" s="1" t="s">
        <v>498</v>
      </c>
      <c r="N42" s="1" t="s">
        <v>499</v>
      </c>
      <c r="O42" s="1" t="s">
        <v>500</v>
      </c>
      <c r="P42" s="1" t="s">
        <v>501</v>
      </c>
      <c r="R42" s="1" t="s">
        <v>502</v>
      </c>
      <c r="S42" s="1" t="s">
        <v>503</v>
      </c>
      <c r="T42" s="1" t="s">
        <v>504</v>
      </c>
      <c r="U42" s="1" t="s">
        <v>505</v>
      </c>
    </row>
    <row r="43" spans="3:21" x14ac:dyDescent="0.2">
      <c r="C43" s="1" t="s">
        <v>157</v>
      </c>
      <c r="E43" s="1" t="s">
        <v>506</v>
      </c>
      <c r="F43" s="1" t="s">
        <v>507</v>
      </c>
      <c r="G43" s="1" t="s">
        <v>508</v>
      </c>
      <c r="H43" s="1" t="s">
        <v>509</v>
      </c>
      <c r="J43" s="1" t="s">
        <v>510</v>
      </c>
      <c r="K43" s="1" t="s">
        <v>511</v>
      </c>
      <c r="L43" s="1" t="s">
        <v>512</v>
      </c>
      <c r="N43" s="1" t="s">
        <v>513</v>
      </c>
      <c r="O43" s="1" t="s">
        <v>514</v>
      </c>
      <c r="P43" s="1" t="s">
        <v>515</v>
      </c>
      <c r="R43" s="1" t="s">
        <v>516</v>
      </c>
      <c r="S43" s="1" t="s">
        <v>517</v>
      </c>
      <c r="T43" s="1" t="s">
        <v>518</v>
      </c>
      <c r="U43" s="1" t="s">
        <v>519</v>
      </c>
    </row>
    <row r="44" spans="3:21" x14ac:dyDescent="0.2">
      <c r="F44" s="1" t="s">
        <v>196</v>
      </c>
      <c r="G44" s="1" t="s">
        <v>197</v>
      </c>
      <c r="H44" s="1" t="s">
        <v>520</v>
      </c>
      <c r="J44" s="1" t="s">
        <v>198</v>
      </c>
      <c r="K44" s="1" t="s">
        <v>199</v>
      </c>
      <c r="L44" s="1" t="s">
        <v>521</v>
      </c>
      <c r="N44" s="1" t="s">
        <v>200</v>
      </c>
      <c r="O44" s="1" t="s">
        <v>201</v>
      </c>
      <c r="P44" s="1" t="s">
        <v>522</v>
      </c>
      <c r="R44" s="1" t="s">
        <v>202</v>
      </c>
      <c r="S44" s="1" t="s">
        <v>203</v>
      </c>
      <c r="T44" s="1" t="s">
        <v>204</v>
      </c>
      <c r="U44" s="1" t="s">
        <v>523</v>
      </c>
    </row>
    <row r="45" spans="3:21" x14ac:dyDescent="0.2">
      <c r="E45" s="1" t="s">
        <v>17</v>
      </c>
      <c r="F45" s="1" t="s">
        <v>205</v>
      </c>
      <c r="G45" s="1" t="s">
        <v>206</v>
      </c>
      <c r="H45" s="1" t="s">
        <v>524</v>
      </c>
      <c r="J45" s="1" t="s">
        <v>207</v>
      </c>
      <c r="K45" s="1" t="s">
        <v>208</v>
      </c>
      <c r="L45" s="1" t="s">
        <v>525</v>
      </c>
      <c r="N45" s="1" t="s">
        <v>209</v>
      </c>
      <c r="O45" s="1" t="s">
        <v>210</v>
      </c>
      <c r="P45" s="1" t="s">
        <v>526</v>
      </c>
      <c r="R45" s="1" t="s">
        <v>211</v>
      </c>
      <c r="S45" s="1" t="s">
        <v>212</v>
      </c>
      <c r="T45" s="1" t="s">
        <v>213</v>
      </c>
      <c r="U45" s="1" t="s">
        <v>527</v>
      </c>
    </row>
    <row r="46" spans="3:21" x14ac:dyDescent="0.2">
      <c r="E46" s="1" t="s">
        <v>18</v>
      </c>
      <c r="F46" s="1" t="s">
        <v>214</v>
      </c>
      <c r="G46" s="1" t="s">
        <v>215</v>
      </c>
      <c r="H46" s="1" t="s">
        <v>528</v>
      </c>
      <c r="J46" s="1" t="s">
        <v>529</v>
      </c>
      <c r="N46" s="1" t="s">
        <v>530</v>
      </c>
      <c r="R46" s="1" t="s">
        <v>216</v>
      </c>
      <c r="S46" s="1" t="s">
        <v>531</v>
      </c>
      <c r="T46" s="1" t="s">
        <v>217</v>
      </c>
      <c r="U46" s="1" t="s">
        <v>532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V46"/>
  <sheetViews>
    <sheetView workbookViewId="0"/>
  </sheetViews>
  <sheetFormatPr defaultRowHeight="12.75" x14ac:dyDescent="0.2"/>
  <sheetData>
    <row r="1" spans="1:22" x14ac:dyDescent="0.2">
      <c r="A1" s="1" t="s">
        <v>551</v>
      </c>
      <c r="B1" s="1" t="s">
        <v>6</v>
      </c>
      <c r="C1" s="1" t="s">
        <v>6</v>
      </c>
      <c r="E1" s="1" t="s">
        <v>57</v>
      </c>
    </row>
    <row r="2" spans="1:22" x14ac:dyDescent="0.2">
      <c r="A2" s="1" t="s">
        <v>6</v>
      </c>
      <c r="E2" s="1" t="s">
        <v>5</v>
      </c>
      <c r="F2" s="1" t="s">
        <v>58</v>
      </c>
      <c r="G2" s="1" t="s">
        <v>137</v>
      </c>
      <c r="H2" s="1" t="s">
        <v>220</v>
      </c>
      <c r="J2" s="1" t="s">
        <v>221</v>
      </c>
      <c r="K2" s="1" t="s">
        <v>222</v>
      </c>
      <c r="N2" s="1" t="s">
        <v>218</v>
      </c>
      <c r="O2" s="1" t="s">
        <v>223</v>
      </c>
      <c r="R2" s="1" t="s">
        <v>224</v>
      </c>
      <c r="S2" s="1" t="s">
        <v>138</v>
      </c>
      <c r="T2" s="1" t="s">
        <v>139</v>
      </c>
      <c r="U2" s="1" t="s">
        <v>225</v>
      </c>
      <c r="V2" s="1" t="s">
        <v>226</v>
      </c>
    </row>
    <row r="3" spans="1:22" x14ac:dyDescent="0.2">
      <c r="A3" s="1" t="s">
        <v>6</v>
      </c>
      <c r="F3" s="1" t="s">
        <v>140</v>
      </c>
      <c r="G3" s="1" t="s">
        <v>141</v>
      </c>
      <c r="H3" s="1" t="s">
        <v>227</v>
      </c>
      <c r="J3" s="1" t="s">
        <v>228</v>
      </c>
      <c r="K3" s="1" t="s">
        <v>229</v>
      </c>
      <c r="N3" s="1" t="s">
        <v>229</v>
      </c>
      <c r="O3" s="1" t="s">
        <v>230</v>
      </c>
      <c r="R3" s="1" t="s">
        <v>142</v>
      </c>
      <c r="S3" s="1" t="s">
        <v>143</v>
      </c>
      <c r="T3" s="1" t="s">
        <v>144</v>
      </c>
      <c r="U3" s="1" t="s">
        <v>231</v>
      </c>
    </row>
    <row r="4" spans="1:22" x14ac:dyDescent="0.2">
      <c r="A4" s="1" t="s">
        <v>6</v>
      </c>
      <c r="D4" s="1" t="s">
        <v>124</v>
      </c>
      <c r="E4" s="1" t="s">
        <v>536</v>
      </c>
      <c r="F4" s="1" t="s">
        <v>129</v>
      </c>
      <c r="G4" s="1" t="s">
        <v>130</v>
      </c>
      <c r="H4" s="1" t="s">
        <v>232</v>
      </c>
      <c r="J4" s="1" t="s">
        <v>131</v>
      </c>
      <c r="K4" s="1" t="s">
        <v>233</v>
      </c>
      <c r="N4" s="1" t="s">
        <v>132</v>
      </c>
      <c r="O4" s="1" t="s">
        <v>234</v>
      </c>
      <c r="R4" s="1" t="s">
        <v>133</v>
      </c>
      <c r="S4" s="1" t="s">
        <v>134</v>
      </c>
      <c r="T4" s="1" t="s">
        <v>135</v>
      </c>
      <c r="U4" s="1" t="s">
        <v>235</v>
      </c>
    </row>
    <row r="5" spans="1:22" x14ac:dyDescent="0.2">
      <c r="A5" s="1" t="s">
        <v>6</v>
      </c>
      <c r="D5" s="1" t="s">
        <v>125</v>
      </c>
      <c r="E5" s="1" t="s">
        <v>537</v>
      </c>
    </row>
    <row r="6" spans="1:22" x14ac:dyDescent="0.2">
      <c r="A6" s="1" t="s">
        <v>6</v>
      </c>
      <c r="E6" s="1" t="s">
        <v>540</v>
      </c>
    </row>
    <row r="7" spans="1:22" x14ac:dyDescent="0.2">
      <c r="A7" s="1" t="s">
        <v>6</v>
      </c>
      <c r="D7" s="1" t="s">
        <v>20</v>
      </c>
      <c r="E7" s="1" t="s">
        <v>538</v>
      </c>
    </row>
    <row r="8" spans="1:22" x14ac:dyDescent="0.2">
      <c r="A8" s="1" t="s">
        <v>6</v>
      </c>
    </row>
    <row r="9" spans="1:22" x14ac:dyDescent="0.2">
      <c r="A9" s="1" t="s">
        <v>6</v>
      </c>
    </row>
    <row r="11" spans="1:22" x14ac:dyDescent="0.2">
      <c r="E11" s="1" t="s">
        <v>12</v>
      </c>
    </row>
    <row r="12" spans="1:22" x14ac:dyDescent="0.2">
      <c r="E12" s="1" t="s">
        <v>136</v>
      </c>
    </row>
    <row r="13" spans="1:22" x14ac:dyDescent="0.2">
      <c r="E13" s="1" t="s">
        <v>237</v>
      </c>
    </row>
    <row r="14" spans="1:22" x14ac:dyDescent="0.2">
      <c r="E14" s="1" t="s">
        <v>238</v>
      </c>
    </row>
    <row r="16" spans="1:22" x14ac:dyDescent="0.2">
      <c r="F16" s="1" t="s">
        <v>7</v>
      </c>
      <c r="J16" s="1" t="s">
        <v>239</v>
      </c>
      <c r="N16" s="1" t="s">
        <v>240</v>
      </c>
      <c r="R16" s="1" t="s">
        <v>22</v>
      </c>
    </row>
    <row r="18" spans="2:21" x14ac:dyDescent="0.2">
      <c r="F18" s="1" t="s">
        <v>69</v>
      </c>
      <c r="G18" s="1" t="s">
        <v>70</v>
      </c>
      <c r="H18" s="1" t="s">
        <v>229</v>
      </c>
      <c r="J18" s="1" t="s">
        <v>19</v>
      </c>
      <c r="K18" s="1" t="s">
        <v>20</v>
      </c>
      <c r="L18" s="1" t="s">
        <v>21</v>
      </c>
      <c r="N18" s="1" t="s">
        <v>19</v>
      </c>
      <c r="O18" s="1" t="s">
        <v>20</v>
      </c>
      <c r="P18" s="1" t="s">
        <v>21</v>
      </c>
      <c r="R18" s="1" t="s">
        <v>147</v>
      </c>
      <c r="S18" s="1" t="s">
        <v>148</v>
      </c>
      <c r="T18" s="1" t="s">
        <v>149</v>
      </c>
      <c r="U18" s="1" t="s">
        <v>241</v>
      </c>
    </row>
    <row r="19" spans="2:21" x14ac:dyDescent="0.2">
      <c r="E19" s="1" t="s">
        <v>3</v>
      </c>
    </row>
    <row r="20" spans="2:21" x14ac:dyDescent="0.2">
      <c r="C20" s="1" t="s">
        <v>158</v>
      </c>
      <c r="E20" s="1" t="s">
        <v>242</v>
      </c>
      <c r="F20" s="1" t="s">
        <v>243</v>
      </c>
      <c r="G20" s="1" t="s">
        <v>244</v>
      </c>
      <c r="H20" s="1" t="s">
        <v>245</v>
      </c>
      <c r="J20" s="1" t="s">
        <v>246</v>
      </c>
      <c r="K20" s="1" t="s">
        <v>247</v>
      </c>
      <c r="L20" s="1" t="s">
        <v>248</v>
      </c>
      <c r="N20" s="1" t="s">
        <v>249</v>
      </c>
      <c r="O20" s="1" t="s">
        <v>250</v>
      </c>
      <c r="P20" s="1" t="s">
        <v>251</v>
      </c>
      <c r="R20" s="1" t="s">
        <v>252</v>
      </c>
      <c r="S20" s="1" t="s">
        <v>253</v>
      </c>
      <c r="T20" s="1" t="s">
        <v>254</v>
      </c>
      <c r="U20" s="1" t="s">
        <v>255</v>
      </c>
    </row>
    <row r="21" spans="2:21" x14ac:dyDescent="0.2">
      <c r="C21" s="1" t="s">
        <v>159</v>
      </c>
      <c r="E21" s="1" t="s">
        <v>256</v>
      </c>
      <c r="F21" s="1" t="s">
        <v>257</v>
      </c>
      <c r="G21" s="1" t="s">
        <v>258</v>
      </c>
      <c r="H21" s="1" t="s">
        <v>259</v>
      </c>
      <c r="J21" s="1" t="s">
        <v>260</v>
      </c>
      <c r="K21" s="1" t="s">
        <v>261</v>
      </c>
      <c r="L21" s="1" t="s">
        <v>262</v>
      </c>
      <c r="N21" s="1" t="s">
        <v>263</v>
      </c>
      <c r="O21" s="1" t="s">
        <v>264</v>
      </c>
      <c r="P21" s="1" t="s">
        <v>265</v>
      </c>
      <c r="R21" s="1" t="s">
        <v>266</v>
      </c>
      <c r="S21" s="1" t="s">
        <v>267</v>
      </c>
      <c r="T21" s="1" t="s">
        <v>268</v>
      </c>
      <c r="U21" s="1" t="s">
        <v>269</v>
      </c>
    </row>
    <row r="22" spans="2:21" x14ac:dyDescent="0.2">
      <c r="C22" s="1" t="s">
        <v>160</v>
      </c>
      <c r="E22" s="1" t="s">
        <v>270</v>
      </c>
      <c r="F22" s="1" t="s">
        <v>271</v>
      </c>
      <c r="G22" s="1" t="s">
        <v>272</v>
      </c>
      <c r="H22" s="1" t="s">
        <v>273</v>
      </c>
      <c r="J22" s="1" t="s">
        <v>274</v>
      </c>
      <c r="K22" s="1" t="s">
        <v>275</v>
      </c>
      <c r="L22" s="1" t="s">
        <v>276</v>
      </c>
      <c r="N22" s="1" t="s">
        <v>277</v>
      </c>
      <c r="O22" s="1" t="s">
        <v>278</v>
      </c>
      <c r="P22" s="1" t="s">
        <v>279</v>
      </c>
      <c r="R22" s="1" t="s">
        <v>280</v>
      </c>
      <c r="S22" s="1" t="s">
        <v>281</v>
      </c>
      <c r="T22" s="1" t="s">
        <v>282</v>
      </c>
      <c r="U22" s="1" t="s">
        <v>283</v>
      </c>
    </row>
    <row r="23" spans="2:21" x14ac:dyDescent="0.2">
      <c r="C23" s="1" t="s">
        <v>161</v>
      </c>
      <c r="E23" s="1" t="s">
        <v>284</v>
      </c>
      <c r="F23" s="1" t="s">
        <v>285</v>
      </c>
      <c r="G23" s="1" t="s">
        <v>286</v>
      </c>
      <c r="H23" s="1" t="s">
        <v>287</v>
      </c>
      <c r="J23" s="1" t="s">
        <v>288</v>
      </c>
      <c r="K23" s="1" t="s">
        <v>289</v>
      </c>
      <c r="L23" s="1" t="s">
        <v>290</v>
      </c>
      <c r="N23" s="1" t="s">
        <v>291</v>
      </c>
      <c r="O23" s="1" t="s">
        <v>292</v>
      </c>
      <c r="P23" s="1" t="s">
        <v>293</v>
      </c>
      <c r="R23" s="1" t="s">
        <v>294</v>
      </c>
      <c r="S23" s="1" t="s">
        <v>295</v>
      </c>
      <c r="T23" s="1" t="s">
        <v>296</v>
      </c>
      <c r="U23" s="1" t="s">
        <v>297</v>
      </c>
    </row>
    <row r="24" spans="2:21" x14ac:dyDescent="0.2">
      <c r="B24" s="1" t="s">
        <v>219</v>
      </c>
      <c r="E24" s="1" t="s">
        <v>2</v>
      </c>
      <c r="F24" s="1" t="s">
        <v>162</v>
      </c>
      <c r="G24" s="1" t="s">
        <v>163</v>
      </c>
      <c r="H24" s="1" t="s">
        <v>298</v>
      </c>
      <c r="J24" s="1" t="s">
        <v>164</v>
      </c>
      <c r="K24" s="1" t="s">
        <v>165</v>
      </c>
      <c r="L24" s="1" t="s">
        <v>299</v>
      </c>
      <c r="N24" s="1" t="s">
        <v>166</v>
      </c>
      <c r="O24" s="1" t="s">
        <v>167</v>
      </c>
      <c r="P24" s="1" t="s">
        <v>300</v>
      </c>
      <c r="R24" s="1" t="s">
        <v>168</v>
      </c>
      <c r="S24" s="1" t="s">
        <v>169</v>
      </c>
      <c r="T24" s="1" t="s">
        <v>170</v>
      </c>
      <c r="U24" s="1" t="s">
        <v>301</v>
      </c>
    </row>
    <row r="25" spans="2:21" x14ac:dyDescent="0.2">
      <c r="E25" s="1" t="s">
        <v>13</v>
      </c>
    </row>
    <row r="26" spans="2:21" x14ac:dyDescent="0.2">
      <c r="C26" s="1" t="s">
        <v>150</v>
      </c>
      <c r="E26" s="1" t="s">
        <v>302</v>
      </c>
      <c r="F26" s="1" t="s">
        <v>303</v>
      </c>
      <c r="G26" s="1" t="s">
        <v>304</v>
      </c>
      <c r="H26" s="1" t="s">
        <v>305</v>
      </c>
      <c r="J26" s="1" t="s">
        <v>306</v>
      </c>
      <c r="K26" s="1" t="s">
        <v>307</v>
      </c>
      <c r="L26" s="1" t="s">
        <v>308</v>
      </c>
      <c r="N26" s="1" t="s">
        <v>309</v>
      </c>
      <c r="O26" s="1" t="s">
        <v>310</v>
      </c>
      <c r="P26" s="1" t="s">
        <v>311</v>
      </c>
      <c r="R26" s="1" t="s">
        <v>312</v>
      </c>
      <c r="S26" s="1" t="s">
        <v>313</v>
      </c>
      <c r="T26" s="1" t="s">
        <v>314</v>
      </c>
      <c r="U26" s="1" t="s">
        <v>315</v>
      </c>
    </row>
    <row r="27" spans="2:21" x14ac:dyDescent="0.2">
      <c r="C27" s="1" t="s">
        <v>171</v>
      </c>
      <c r="E27" s="1" t="s">
        <v>316</v>
      </c>
      <c r="F27" s="1" t="s">
        <v>317</v>
      </c>
      <c r="G27" s="1" t="s">
        <v>318</v>
      </c>
      <c r="H27" s="1" t="s">
        <v>319</v>
      </c>
      <c r="J27" s="1" t="s">
        <v>320</v>
      </c>
      <c r="K27" s="1" t="s">
        <v>321</v>
      </c>
      <c r="L27" s="1" t="s">
        <v>322</v>
      </c>
      <c r="N27" s="1" t="s">
        <v>323</v>
      </c>
      <c r="O27" s="1" t="s">
        <v>324</v>
      </c>
      <c r="P27" s="1" t="s">
        <v>325</v>
      </c>
      <c r="R27" s="1" t="s">
        <v>326</v>
      </c>
      <c r="S27" s="1" t="s">
        <v>327</v>
      </c>
      <c r="T27" s="1" t="s">
        <v>328</v>
      </c>
      <c r="U27" s="1" t="s">
        <v>329</v>
      </c>
    </row>
    <row r="28" spans="2:21" x14ac:dyDescent="0.2">
      <c r="C28" s="1" t="s">
        <v>172</v>
      </c>
      <c r="E28" s="1" t="s">
        <v>330</v>
      </c>
      <c r="F28" s="1" t="s">
        <v>331</v>
      </c>
      <c r="G28" s="1" t="s">
        <v>332</v>
      </c>
      <c r="H28" s="1" t="s">
        <v>333</v>
      </c>
      <c r="J28" s="1" t="s">
        <v>334</v>
      </c>
      <c r="K28" s="1" t="s">
        <v>335</v>
      </c>
      <c r="L28" s="1" t="s">
        <v>336</v>
      </c>
      <c r="N28" s="1" t="s">
        <v>337</v>
      </c>
      <c r="O28" s="1" t="s">
        <v>338</v>
      </c>
      <c r="P28" s="1" t="s">
        <v>339</v>
      </c>
      <c r="R28" s="1" t="s">
        <v>340</v>
      </c>
      <c r="S28" s="1" t="s">
        <v>341</v>
      </c>
      <c r="T28" s="1" t="s">
        <v>342</v>
      </c>
      <c r="U28" s="1" t="s">
        <v>343</v>
      </c>
    </row>
    <row r="29" spans="2:21" x14ac:dyDescent="0.2">
      <c r="C29" s="1" t="s">
        <v>173</v>
      </c>
      <c r="E29" s="1" t="s">
        <v>344</v>
      </c>
      <c r="F29" s="1" t="s">
        <v>345</v>
      </c>
      <c r="G29" s="1" t="s">
        <v>346</v>
      </c>
      <c r="H29" s="1" t="s">
        <v>347</v>
      </c>
      <c r="J29" s="1" t="s">
        <v>348</v>
      </c>
      <c r="K29" s="1" t="s">
        <v>349</v>
      </c>
      <c r="L29" s="1" t="s">
        <v>350</v>
      </c>
      <c r="N29" s="1" t="s">
        <v>351</v>
      </c>
      <c r="O29" s="1" t="s">
        <v>352</v>
      </c>
      <c r="P29" s="1" t="s">
        <v>353</v>
      </c>
      <c r="R29" s="1" t="s">
        <v>354</v>
      </c>
      <c r="S29" s="1" t="s">
        <v>355</v>
      </c>
      <c r="T29" s="1" t="s">
        <v>356</v>
      </c>
      <c r="U29" s="1" t="s">
        <v>357</v>
      </c>
    </row>
    <row r="30" spans="2:21" x14ac:dyDescent="0.2">
      <c r="C30" s="1" t="s">
        <v>174</v>
      </c>
      <c r="E30" s="1" t="s">
        <v>358</v>
      </c>
      <c r="F30" s="1" t="s">
        <v>359</v>
      </c>
      <c r="G30" s="1" t="s">
        <v>360</v>
      </c>
      <c r="H30" s="1" t="s">
        <v>361</v>
      </c>
      <c r="J30" s="1" t="s">
        <v>362</v>
      </c>
      <c r="K30" s="1" t="s">
        <v>363</v>
      </c>
      <c r="L30" s="1" t="s">
        <v>364</v>
      </c>
      <c r="N30" s="1" t="s">
        <v>365</v>
      </c>
      <c r="O30" s="1" t="s">
        <v>366</v>
      </c>
      <c r="P30" s="1" t="s">
        <v>367</v>
      </c>
      <c r="R30" s="1" t="s">
        <v>368</v>
      </c>
      <c r="S30" s="1" t="s">
        <v>369</v>
      </c>
      <c r="T30" s="1" t="s">
        <v>370</v>
      </c>
      <c r="U30" s="1" t="s">
        <v>371</v>
      </c>
    </row>
    <row r="31" spans="2:21" x14ac:dyDescent="0.2">
      <c r="C31" s="1" t="s">
        <v>175</v>
      </c>
      <c r="E31" s="1" t="s">
        <v>372</v>
      </c>
      <c r="F31" s="1" t="s">
        <v>373</v>
      </c>
      <c r="G31" s="1" t="s">
        <v>374</v>
      </c>
      <c r="H31" s="1" t="s">
        <v>375</v>
      </c>
      <c r="J31" s="1" t="s">
        <v>376</v>
      </c>
      <c r="K31" s="1" t="s">
        <v>377</v>
      </c>
      <c r="L31" s="1" t="s">
        <v>378</v>
      </c>
      <c r="N31" s="1" t="s">
        <v>379</v>
      </c>
      <c r="O31" s="1" t="s">
        <v>380</v>
      </c>
      <c r="P31" s="1" t="s">
        <v>381</v>
      </c>
      <c r="R31" s="1" t="s">
        <v>382</v>
      </c>
      <c r="S31" s="1" t="s">
        <v>383</v>
      </c>
      <c r="T31" s="1" t="s">
        <v>384</v>
      </c>
      <c r="U31" s="1" t="s">
        <v>385</v>
      </c>
    </row>
    <row r="32" spans="2:21" x14ac:dyDescent="0.2">
      <c r="C32" s="1" t="s">
        <v>176</v>
      </c>
      <c r="E32" s="1" t="s">
        <v>386</v>
      </c>
      <c r="F32" s="1" t="s">
        <v>387</v>
      </c>
      <c r="G32" s="1" t="s">
        <v>388</v>
      </c>
      <c r="H32" s="1" t="s">
        <v>389</v>
      </c>
      <c r="J32" s="1" t="s">
        <v>390</v>
      </c>
      <c r="K32" s="1" t="s">
        <v>391</v>
      </c>
      <c r="L32" s="1" t="s">
        <v>392</v>
      </c>
      <c r="N32" s="1" t="s">
        <v>393</v>
      </c>
      <c r="O32" s="1" t="s">
        <v>394</v>
      </c>
      <c r="P32" s="1" t="s">
        <v>395</v>
      </c>
      <c r="R32" s="1" t="s">
        <v>396</v>
      </c>
      <c r="S32" s="1" t="s">
        <v>397</v>
      </c>
      <c r="T32" s="1" t="s">
        <v>398</v>
      </c>
      <c r="U32" s="1" t="s">
        <v>399</v>
      </c>
    </row>
    <row r="33" spans="3:21" x14ac:dyDescent="0.2">
      <c r="C33" s="1" t="s">
        <v>177</v>
      </c>
      <c r="E33" s="1" t="s">
        <v>400</v>
      </c>
      <c r="F33" s="1" t="s">
        <v>401</v>
      </c>
      <c r="G33" s="1" t="s">
        <v>402</v>
      </c>
      <c r="H33" s="1" t="s">
        <v>403</v>
      </c>
      <c r="J33" s="1" t="s">
        <v>404</v>
      </c>
      <c r="K33" s="1" t="s">
        <v>405</v>
      </c>
      <c r="L33" s="1" t="s">
        <v>406</v>
      </c>
      <c r="N33" s="1" t="s">
        <v>407</v>
      </c>
      <c r="O33" s="1" t="s">
        <v>408</v>
      </c>
      <c r="P33" s="1" t="s">
        <v>409</v>
      </c>
      <c r="R33" s="1" t="s">
        <v>410</v>
      </c>
      <c r="S33" s="1" t="s">
        <v>411</v>
      </c>
      <c r="T33" s="1" t="s">
        <v>412</v>
      </c>
      <c r="U33" s="1" t="s">
        <v>413</v>
      </c>
    </row>
    <row r="34" spans="3:21" x14ac:dyDescent="0.2">
      <c r="E34" s="1" t="s">
        <v>14</v>
      </c>
      <c r="F34" s="1" t="s">
        <v>178</v>
      </c>
      <c r="G34" s="1" t="s">
        <v>179</v>
      </c>
      <c r="H34" s="1" t="s">
        <v>414</v>
      </c>
      <c r="J34" s="1" t="s">
        <v>180</v>
      </c>
      <c r="K34" s="1" t="s">
        <v>181</v>
      </c>
      <c r="L34" s="1" t="s">
        <v>415</v>
      </c>
      <c r="N34" s="1" t="s">
        <v>182</v>
      </c>
      <c r="O34" s="1" t="s">
        <v>183</v>
      </c>
      <c r="P34" s="1" t="s">
        <v>416</v>
      </c>
      <c r="R34" s="1" t="s">
        <v>184</v>
      </c>
      <c r="S34" s="1" t="s">
        <v>185</v>
      </c>
      <c r="T34" s="1" t="s">
        <v>186</v>
      </c>
      <c r="U34" s="1" t="s">
        <v>417</v>
      </c>
    </row>
    <row r="35" spans="3:21" x14ac:dyDescent="0.2">
      <c r="E35" s="1" t="s">
        <v>15</v>
      </c>
      <c r="F35" s="1" t="s">
        <v>187</v>
      </c>
      <c r="G35" s="1" t="s">
        <v>188</v>
      </c>
      <c r="H35" s="1" t="s">
        <v>418</v>
      </c>
      <c r="J35" s="1" t="s">
        <v>189</v>
      </c>
      <c r="K35" s="1" t="s">
        <v>190</v>
      </c>
      <c r="L35" s="1" t="s">
        <v>419</v>
      </c>
      <c r="N35" s="1" t="s">
        <v>191</v>
      </c>
      <c r="O35" s="1" t="s">
        <v>192</v>
      </c>
      <c r="P35" s="1" t="s">
        <v>420</v>
      </c>
      <c r="R35" s="1" t="s">
        <v>193</v>
      </c>
      <c r="S35" s="1" t="s">
        <v>194</v>
      </c>
      <c r="T35" s="1" t="s">
        <v>195</v>
      </c>
      <c r="U35" s="1" t="s">
        <v>421</v>
      </c>
    </row>
    <row r="36" spans="3:21" x14ac:dyDescent="0.2">
      <c r="E36" s="1" t="s">
        <v>16</v>
      </c>
    </row>
    <row r="37" spans="3:21" x14ac:dyDescent="0.2">
      <c r="C37" s="1" t="s">
        <v>151</v>
      </c>
      <c r="E37" s="1" t="s">
        <v>422</v>
      </c>
      <c r="F37" s="1" t="s">
        <v>423</v>
      </c>
      <c r="G37" s="1" t="s">
        <v>424</v>
      </c>
      <c r="H37" s="1" t="s">
        <v>425</v>
      </c>
      <c r="J37" s="1" t="s">
        <v>426</v>
      </c>
      <c r="K37" s="1" t="s">
        <v>427</v>
      </c>
      <c r="L37" s="1" t="s">
        <v>428</v>
      </c>
      <c r="N37" s="1" t="s">
        <v>429</v>
      </c>
      <c r="O37" s="1" t="s">
        <v>430</v>
      </c>
      <c r="P37" s="1" t="s">
        <v>431</v>
      </c>
      <c r="R37" s="1" t="s">
        <v>432</v>
      </c>
      <c r="S37" s="1" t="s">
        <v>433</v>
      </c>
      <c r="T37" s="1" t="s">
        <v>434</v>
      </c>
      <c r="U37" s="1" t="s">
        <v>435</v>
      </c>
    </row>
    <row r="38" spans="3:21" x14ac:dyDescent="0.2">
      <c r="C38" s="1" t="s">
        <v>152</v>
      </c>
      <c r="E38" s="1" t="s">
        <v>436</v>
      </c>
      <c r="F38" s="1" t="s">
        <v>437</v>
      </c>
      <c r="G38" s="1" t="s">
        <v>438</v>
      </c>
      <c r="H38" s="1" t="s">
        <v>439</v>
      </c>
      <c r="J38" s="1" t="s">
        <v>440</v>
      </c>
      <c r="K38" s="1" t="s">
        <v>441</v>
      </c>
      <c r="L38" s="1" t="s">
        <v>442</v>
      </c>
      <c r="N38" s="1" t="s">
        <v>443</v>
      </c>
      <c r="O38" s="1" t="s">
        <v>444</v>
      </c>
      <c r="P38" s="1" t="s">
        <v>445</v>
      </c>
      <c r="R38" s="1" t="s">
        <v>446</v>
      </c>
      <c r="S38" s="1" t="s">
        <v>447</v>
      </c>
      <c r="T38" s="1" t="s">
        <v>448</v>
      </c>
      <c r="U38" s="1" t="s">
        <v>449</v>
      </c>
    </row>
    <row r="39" spans="3:21" x14ac:dyDescent="0.2">
      <c r="C39" s="1" t="s">
        <v>153</v>
      </c>
      <c r="E39" s="1" t="s">
        <v>450</v>
      </c>
      <c r="F39" s="1" t="s">
        <v>451</v>
      </c>
      <c r="G39" s="1" t="s">
        <v>452</v>
      </c>
      <c r="H39" s="1" t="s">
        <v>453</v>
      </c>
      <c r="J39" s="1" t="s">
        <v>454</v>
      </c>
      <c r="K39" s="1" t="s">
        <v>455</v>
      </c>
      <c r="L39" s="1" t="s">
        <v>456</v>
      </c>
      <c r="N39" s="1" t="s">
        <v>457</v>
      </c>
      <c r="O39" s="1" t="s">
        <v>458</v>
      </c>
      <c r="P39" s="1" t="s">
        <v>459</v>
      </c>
      <c r="R39" s="1" t="s">
        <v>460</v>
      </c>
      <c r="S39" s="1" t="s">
        <v>461</v>
      </c>
      <c r="T39" s="1" t="s">
        <v>462</v>
      </c>
      <c r="U39" s="1" t="s">
        <v>463</v>
      </c>
    </row>
    <row r="40" spans="3:21" x14ac:dyDescent="0.2">
      <c r="C40" s="1" t="s">
        <v>154</v>
      </c>
      <c r="E40" s="1" t="s">
        <v>464</v>
      </c>
      <c r="F40" s="1" t="s">
        <v>465</v>
      </c>
      <c r="G40" s="1" t="s">
        <v>466</v>
      </c>
      <c r="H40" s="1" t="s">
        <v>467</v>
      </c>
      <c r="J40" s="1" t="s">
        <v>468</v>
      </c>
      <c r="K40" s="1" t="s">
        <v>469</v>
      </c>
      <c r="L40" s="1" t="s">
        <v>470</v>
      </c>
      <c r="N40" s="1" t="s">
        <v>471</v>
      </c>
      <c r="O40" s="1" t="s">
        <v>472</v>
      </c>
      <c r="P40" s="1" t="s">
        <v>473</v>
      </c>
      <c r="R40" s="1" t="s">
        <v>474</v>
      </c>
      <c r="S40" s="1" t="s">
        <v>475</v>
      </c>
      <c r="T40" s="1" t="s">
        <v>476</v>
      </c>
      <c r="U40" s="1" t="s">
        <v>477</v>
      </c>
    </row>
    <row r="41" spans="3:21" x14ac:dyDescent="0.2">
      <c r="C41" s="1" t="s">
        <v>155</v>
      </c>
      <c r="E41" s="1" t="s">
        <v>478</v>
      </c>
      <c r="F41" s="1" t="s">
        <v>479</v>
      </c>
      <c r="G41" s="1" t="s">
        <v>480</v>
      </c>
      <c r="H41" s="1" t="s">
        <v>481</v>
      </c>
      <c r="J41" s="1" t="s">
        <v>482</v>
      </c>
      <c r="K41" s="1" t="s">
        <v>483</v>
      </c>
      <c r="L41" s="1" t="s">
        <v>484</v>
      </c>
      <c r="N41" s="1" t="s">
        <v>485</v>
      </c>
      <c r="O41" s="1" t="s">
        <v>486</v>
      </c>
      <c r="P41" s="1" t="s">
        <v>487</v>
      </c>
      <c r="R41" s="1" t="s">
        <v>488</v>
      </c>
      <c r="S41" s="1" t="s">
        <v>489</v>
      </c>
      <c r="T41" s="1" t="s">
        <v>490</v>
      </c>
      <c r="U41" s="1" t="s">
        <v>491</v>
      </c>
    </row>
    <row r="42" spans="3:21" x14ac:dyDescent="0.2">
      <c r="C42" s="1" t="s">
        <v>156</v>
      </c>
      <c r="E42" s="1" t="s">
        <v>492</v>
      </c>
      <c r="F42" s="1" t="s">
        <v>493</v>
      </c>
      <c r="G42" s="1" t="s">
        <v>494</v>
      </c>
      <c r="H42" s="1" t="s">
        <v>495</v>
      </c>
      <c r="J42" s="1" t="s">
        <v>496</v>
      </c>
      <c r="K42" s="1" t="s">
        <v>497</v>
      </c>
      <c r="L42" s="1" t="s">
        <v>498</v>
      </c>
      <c r="N42" s="1" t="s">
        <v>499</v>
      </c>
      <c r="O42" s="1" t="s">
        <v>500</v>
      </c>
      <c r="P42" s="1" t="s">
        <v>501</v>
      </c>
      <c r="R42" s="1" t="s">
        <v>502</v>
      </c>
      <c r="S42" s="1" t="s">
        <v>503</v>
      </c>
      <c r="T42" s="1" t="s">
        <v>504</v>
      </c>
      <c r="U42" s="1" t="s">
        <v>505</v>
      </c>
    </row>
    <row r="43" spans="3:21" x14ac:dyDescent="0.2">
      <c r="C43" s="1" t="s">
        <v>157</v>
      </c>
      <c r="E43" s="1" t="s">
        <v>506</v>
      </c>
      <c r="F43" s="1" t="s">
        <v>507</v>
      </c>
      <c r="G43" s="1" t="s">
        <v>508</v>
      </c>
      <c r="H43" s="1" t="s">
        <v>509</v>
      </c>
      <c r="J43" s="1" t="s">
        <v>510</v>
      </c>
      <c r="K43" s="1" t="s">
        <v>511</v>
      </c>
      <c r="L43" s="1" t="s">
        <v>512</v>
      </c>
      <c r="N43" s="1" t="s">
        <v>513</v>
      </c>
      <c r="O43" s="1" t="s">
        <v>514</v>
      </c>
      <c r="P43" s="1" t="s">
        <v>515</v>
      </c>
      <c r="R43" s="1" t="s">
        <v>516</v>
      </c>
      <c r="S43" s="1" t="s">
        <v>517</v>
      </c>
      <c r="T43" s="1" t="s">
        <v>518</v>
      </c>
      <c r="U43" s="1" t="s">
        <v>519</v>
      </c>
    </row>
    <row r="44" spans="3:21" x14ac:dyDescent="0.2">
      <c r="F44" s="1" t="s">
        <v>196</v>
      </c>
      <c r="G44" s="1" t="s">
        <v>197</v>
      </c>
      <c r="H44" s="1" t="s">
        <v>520</v>
      </c>
      <c r="J44" s="1" t="s">
        <v>198</v>
      </c>
      <c r="K44" s="1" t="s">
        <v>199</v>
      </c>
      <c r="L44" s="1" t="s">
        <v>521</v>
      </c>
      <c r="N44" s="1" t="s">
        <v>200</v>
      </c>
      <c r="O44" s="1" t="s">
        <v>201</v>
      </c>
      <c r="P44" s="1" t="s">
        <v>522</v>
      </c>
      <c r="R44" s="1" t="s">
        <v>202</v>
      </c>
      <c r="S44" s="1" t="s">
        <v>203</v>
      </c>
      <c r="T44" s="1" t="s">
        <v>204</v>
      </c>
      <c r="U44" s="1" t="s">
        <v>523</v>
      </c>
    </row>
    <row r="45" spans="3:21" x14ac:dyDescent="0.2">
      <c r="E45" s="1" t="s">
        <v>17</v>
      </c>
      <c r="F45" s="1" t="s">
        <v>205</v>
      </c>
      <c r="G45" s="1" t="s">
        <v>206</v>
      </c>
      <c r="H45" s="1" t="s">
        <v>524</v>
      </c>
      <c r="J45" s="1" t="s">
        <v>207</v>
      </c>
      <c r="K45" s="1" t="s">
        <v>208</v>
      </c>
      <c r="L45" s="1" t="s">
        <v>525</v>
      </c>
      <c r="N45" s="1" t="s">
        <v>209</v>
      </c>
      <c r="O45" s="1" t="s">
        <v>210</v>
      </c>
      <c r="P45" s="1" t="s">
        <v>526</v>
      </c>
      <c r="R45" s="1" t="s">
        <v>211</v>
      </c>
      <c r="S45" s="1" t="s">
        <v>212</v>
      </c>
      <c r="T45" s="1" t="s">
        <v>213</v>
      </c>
      <c r="U45" s="1" t="s">
        <v>527</v>
      </c>
    </row>
    <row r="46" spans="3:21" x14ac:dyDescent="0.2">
      <c r="E46" s="1" t="s">
        <v>18</v>
      </c>
      <c r="F46" s="1" t="s">
        <v>214</v>
      </c>
      <c r="G46" s="1" t="s">
        <v>215</v>
      </c>
      <c r="H46" s="1" t="s">
        <v>528</v>
      </c>
      <c r="J46" s="1" t="s">
        <v>529</v>
      </c>
      <c r="N46" s="1" t="s">
        <v>530</v>
      </c>
      <c r="R46" s="1" t="s">
        <v>216</v>
      </c>
      <c r="S46" s="1" t="s">
        <v>531</v>
      </c>
      <c r="T46" s="1" t="s">
        <v>217</v>
      </c>
      <c r="U46" s="1" t="s">
        <v>532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V46"/>
  <sheetViews>
    <sheetView workbookViewId="0"/>
  </sheetViews>
  <sheetFormatPr defaultRowHeight="12.75" x14ac:dyDescent="0.2"/>
  <sheetData>
    <row r="1" spans="1:22" x14ac:dyDescent="0.2">
      <c r="A1" s="1" t="s">
        <v>553</v>
      </c>
      <c r="B1" s="1" t="s">
        <v>6</v>
      </c>
      <c r="C1" s="1" t="s">
        <v>6</v>
      </c>
      <c r="E1" s="1" t="s">
        <v>57</v>
      </c>
    </row>
    <row r="2" spans="1:22" x14ac:dyDescent="0.2">
      <c r="A2" s="1" t="s">
        <v>6</v>
      </c>
      <c r="E2" s="1" t="s">
        <v>5</v>
      </c>
      <c r="F2" s="1" t="s">
        <v>58</v>
      </c>
      <c r="G2" s="1" t="s">
        <v>137</v>
      </c>
      <c r="H2" s="1" t="s">
        <v>220</v>
      </c>
      <c r="J2" s="1" t="s">
        <v>221</v>
      </c>
      <c r="K2" s="1" t="s">
        <v>222</v>
      </c>
      <c r="N2" s="1" t="s">
        <v>218</v>
      </c>
      <c r="O2" s="1" t="s">
        <v>223</v>
      </c>
      <c r="R2" s="1" t="s">
        <v>224</v>
      </c>
      <c r="S2" s="1" t="s">
        <v>138</v>
      </c>
      <c r="T2" s="1" t="s">
        <v>139</v>
      </c>
      <c r="U2" s="1" t="s">
        <v>225</v>
      </c>
      <c r="V2" s="1" t="s">
        <v>226</v>
      </c>
    </row>
    <row r="3" spans="1:22" x14ac:dyDescent="0.2">
      <c r="A3" s="1" t="s">
        <v>6</v>
      </c>
      <c r="F3" s="1" t="s">
        <v>140</v>
      </c>
      <c r="G3" s="1" t="s">
        <v>141</v>
      </c>
      <c r="H3" s="1" t="s">
        <v>227</v>
      </c>
      <c r="J3" s="1" t="s">
        <v>228</v>
      </c>
      <c r="K3" s="1" t="s">
        <v>229</v>
      </c>
      <c r="N3" s="1" t="s">
        <v>229</v>
      </c>
      <c r="O3" s="1" t="s">
        <v>230</v>
      </c>
      <c r="R3" s="1" t="s">
        <v>142</v>
      </c>
      <c r="S3" s="1" t="s">
        <v>143</v>
      </c>
      <c r="T3" s="1" t="s">
        <v>144</v>
      </c>
      <c r="U3" s="1" t="s">
        <v>231</v>
      </c>
    </row>
    <row r="4" spans="1:22" x14ac:dyDescent="0.2">
      <c r="A4" s="1" t="s">
        <v>6</v>
      </c>
      <c r="D4" s="1" t="s">
        <v>124</v>
      </c>
      <c r="E4" s="1" t="s">
        <v>536</v>
      </c>
      <c r="F4" s="1" t="s">
        <v>129</v>
      </c>
      <c r="G4" s="1" t="s">
        <v>130</v>
      </c>
      <c r="H4" s="1" t="s">
        <v>232</v>
      </c>
      <c r="J4" s="1" t="s">
        <v>131</v>
      </c>
      <c r="K4" s="1" t="s">
        <v>233</v>
      </c>
      <c r="N4" s="1" t="s">
        <v>132</v>
      </c>
      <c r="O4" s="1" t="s">
        <v>234</v>
      </c>
      <c r="R4" s="1" t="s">
        <v>133</v>
      </c>
      <c r="S4" s="1" t="s">
        <v>134</v>
      </c>
      <c r="T4" s="1" t="s">
        <v>135</v>
      </c>
      <c r="U4" s="1" t="s">
        <v>235</v>
      </c>
    </row>
    <row r="5" spans="1:22" x14ac:dyDescent="0.2">
      <c r="A5" s="1" t="s">
        <v>6</v>
      </c>
      <c r="D5" s="1" t="s">
        <v>125</v>
      </c>
      <c r="E5" s="1" t="s">
        <v>537</v>
      </c>
    </row>
    <row r="6" spans="1:22" x14ac:dyDescent="0.2">
      <c r="A6" s="1" t="s">
        <v>6</v>
      </c>
      <c r="E6" s="1" t="s">
        <v>541</v>
      </c>
    </row>
    <row r="7" spans="1:22" x14ac:dyDescent="0.2">
      <c r="A7" s="1" t="s">
        <v>6</v>
      </c>
      <c r="D7" s="1" t="s">
        <v>20</v>
      </c>
      <c r="E7" s="1" t="s">
        <v>538</v>
      </c>
    </row>
    <row r="8" spans="1:22" x14ac:dyDescent="0.2">
      <c r="A8" s="1" t="s">
        <v>6</v>
      </c>
    </row>
    <row r="9" spans="1:22" x14ac:dyDescent="0.2">
      <c r="A9" s="1" t="s">
        <v>6</v>
      </c>
    </row>
    <row r="11" spans="1:22" x14ac:dyDescent="0.2">
      <c r="E11" s="1" t="s">
        <v>12</v>
      </c>
    </row>
    <row r="12" spans="1:22" x14ac:dyDescent="0.2">
      <c r="E12" s="1" t="s">
        <v>136</v>
      </c>
    </row>
    <row r="13" spans="1:22" x14ac:dyDescent="0.2">
      <c r="E13" s="1" t="s">
        <v>237</v>
      </c>
    </row>
    <row r="14" spans="1:22" x14ac:dyDescent="0.2">
      <c r="E14" s="1" t="s">
        <v>238</v>
      </c>
    </row>
    <row r="16" spans="1:22" x14ac:dyDescent="0.2">
      <c r="F16" s="1" t="s">
        <v>7</v>
      </c>
      <c r="J16" s="1" t="s">
        <v>239</v>
      </c>
      <c r="N16" s="1" t="s">
        <v>240</v>
      </c>
      <c r="R16" s="1" t="s">
        <v>22</v>
      </c>
    </row>
    <row r="18" spans="2:21" x14ac:dyDescent="0.2">
      <c r="F18" s="1" t="s">
        <v>69</v>
      </c>
      <c r="G18" s="1" t="s">
        <v>70</v>
      </c>
      <c r="H18" s="1" t="s">
        <v>229</v>
      </c>
      <c r="J18" s="1" t="s">
        <v>19</v>
      </c>
      <c r="K18" s="1" t="s">
        <v>20</v>
      </c>
      <c r="L18" s="1" t="s">
        <v>21</v>
      </c>
      <c r="N18" s="1" t="s">
        <v>19</v>
      </c>
      <c r="O18" s="1" t="s">
        <v>20</v>
      </c>
      <c r="P18" s="1" t="s">
        <v>21</v>
      </c>
      <c r="R18" s="1" t="s">
        <v>147</v>
      </c>
      <c r="S18" s="1" t="s">
        <v>148</v>
      </c>
      <c r="T18" s="1" t="s">
        <v>149</v>
      </c>
      <c r="U18" s="1" t="s">
        <v>241</v>
      </c>
    </row>
    <row r="19" spans="2:21" x14ac:dyDescent="0.2">
      <c r="E19" s="1" t="s">
        <v>3</v>
      </c>
    </row>
    <row r="20" spans="2:21" x14ac:dyDescent="0.2">
      <c r="C20" s="1" t="s">
        <v>158</v>
      </c>
      <c r="E20" s="1" t="s">
        <v>242</v>
      </c>
      <c r="F20" s="1" t="s">
        <v>243</v>
      </c>
      <c r="G20" s="1" t="s">
        <v>244</v>
      </c>
      <c r="H20" s="1" t="s">
        <v>245</v>
      </c>
      <c r="J20" s="1" t="s">
        <v>246</v>
      </c>
      <c r="K20" s="1" t="s">
        <v>247</v>
      </c>
      <c r="L20" s="1" t="s">
        <v>248</v>
      </c>
      <c r="N20" s="1" t="s">
        <v>249</v>
      </c>
      <c r="O20" s="1" t="s">
        <v>250</v>
      </c>
      <c r="P20" s="1" t="s">
        <v>251</v>
      </c>
      <c r="R20" s="1" t="s">
        <v>252</v>
      </c>
      <c r="S20" s="1" t="s">
        <v>253</v>
      </c>
      <c r="T20" s="1" t="s">
        <v>254</v>
      </c>
      <c r="U20" s="1" t="s">
        <v>255</v>
      </c>
    </row>
    <row r="21" spans="2:21" x14ac:dyDescent="0.2">
      <c r="C21" s="1" t="s">
        <v>159</v>
      </c>
      <c r="E21" s="1" t="s">
        <v>256</v>
      </c>
      <c r="F21" s="1" t="s">
        <v>257</v>
      </c>
      <c r="G21" s="1" t="s">
        <v>258</v>
      </c>
      <c r="H21" s="1" t="s">
        <v>259</v>
      </c>
      <c r="J21" s="1" t="s">
        <v>260</v>
      </c>
      <c r="K21" s="1" t="s">
        <v>261</v>
      </c>
      <c r="L21" s="1" t="s">
        <v>262</v>
      </c>
      <c r="N21" s="1" t="s">
        <v>263</v>
      </c>
      <c r="O21" s="1" t="s">
        <v>264</v>
      </c>
      <c r="P21" s="1" t="s">
        <v>265</v>
      </c>
      <c r="R21" s="1" t="s">
        <v>266</v>
      </c>
      <c r="S21" s="1" t="s">
        <v>267</v>
      </c>
      <c r="T21" s="1" t="s">
        <v>268</v>
      </c>
      <c r="U21" s="1" t="s">
        <v>269</v>
      </c>
    </row>
    <row r="22" spans="2:21" x14ac:dyDescent="0.2">
      <c r="C22" s="1" t="s">
        <v>160</v>
      </c>
      <c r="E22" s="1" t="s">
        <v>270</v>
      </c>
      <c r="F22" s="1" t="s">
        <v>271</v>
      </c>
      <c r="G22" s="1" t="s">
        <v>272</v>
      </c>
      <c r="H22" s="1" t="s">
        <v>273</v>
      </c>
      <c r="J22" s="1" t="s">
        <v>274</v>
      </c>
      <c r="K22" s="1" t="s">
        <v>275</v>
      </c>
      <c r="L22" s="1" t="s">
        <v>276</v>
      </c>
      <c r="N22" s="1" t="s">
        <v>277</v>
      </c>
      <c r="O22" s="1" t="s">
        <v>278</v>
      </c>
      <c r="P22" s="1" t="s">
        <v>279</v>
      </c>
      <c r="R22" s="1" t="s">
        <v>280</v>
      </c>
      <c r="S22" s="1" t="s">
        <v>281</v>
      </c>
      <c r="T22" s="1" t="s">
        <v>282</v>
      </c>
      <c r="U22" s="1" t="s">
        <v>283</v>
      </c>
    </row>
    <row r="23" spans="2:21" x14ac:dyDescent="0.2">
      <c r="C23" s="1" t="s">
        <v>161</v>
      </c>
      <c r="E23" s="1" t="s">
        <v>284</v>
      </c>
      <c r="F23" s="1" t="s">
        <v>285</v>
      </c>
      <c r="G23" s="1" t="s">
        <v>286</v>
      </c>
      <c r="H23" s="1" t="s">
        <v>287</v>
      </c>
      <c r="J23" s="1" t="s">
        <v>288</v>
      </c>
      <c r="K23" s="1" t="s">
        <v>289</v>
      </c>
      <c r="L23" s="1" t="s">
        <v>290</v>
      </c>
      <c r="N23" s="1" t="s">
        <v>291</v>
      </c>
      <c r="O23" s="1" t="s">
        <v>292</v>
      </c>
      <c r="P23" s="1" t="s">
        <v>293</v>
      </c>
      <c r="R23" s="1" t="s">
        <v>294</v>
      </c>
      <c r="S23" s="1" t="s">
        <v>295</v>
      </c>
      <c r="T23" s="1" t="s">
        <v>296</v>
      </c>
      <c r="U23" s="1" t="s">
        <v>297</v>
      </c>
    </row>
    <row r="24" spans="2:21" x14ac:dyDescent="0.2">
      <c r="B24" s="1" t="s">
        <v>219</v>
      </c>
      <c r="E24" s="1" t="s">
        <v>2</v>
      </c>
      <c r="F24" s="1" t="s">
        <v>162</v>
      </c>
      <c r="G24" s="1" t="s">
        <v>163</v>
      </c>
      <c r="H24" s="1" t="s">
        <v>298</v>
      </c>
      <c r="J24" s="1" t="s">
        <v>164</v>
      </c>
      <c r="K24" s="1" t="s">
        <v>165</v>
      </c>
      <c r="L24" s="1" t="s">
        <v>299</v>
      </c>
      <c r="N24" s="1" t="s">
        <v>166</v>
      </c>
      <c r="O24" s="1" t="s">
        <v>167</v>
      </c>
      <c r="P24" s="1" t="s">
        <v>300</v>
      </c>
      <c r="R24" s="1" t="s">
        <v>168</v>
      </c>
      <c r="S24" s="1" t="s">
        <v>169</v>
      </c>
      <c r="T24" s="1" t="s">
        <v>170</v>
      </c>
      <c r="U24" s="1" t="s">
        <v>301</v>
      </c>
    </row>
    <row r="25" spans="2:21" x14ac:dyDescent="0.2">
      <c r="E25" s="1" t="s">
        <v>13</v>
      </c>
    </row>
    <row r="26" spans="2:21" x14ac:dyDescent="0.2">
      <c r="C26" s="1" t="s">
        <v>150</v>
      </c>
      <c r="E26" s="1" t="s">
        <v>302</v>
      </c>
      <c r="F26" s="1" t="s">
        <v>303</v>
      </c>
      <c r="G26" s="1" t="s">
        <v>304</v>
      </c>
      <c r="H26" s="1" t="s">
        <v>305</v>
      </c>
      <c r="J26" s="1" t="s">
        <v>306</v>
      </c>
      <c r="K26" s="1" t="s">
        <v>307</v>
      </c>
      <c r="L26" s="1" t="s">
        <v>308</v>
      </c>
      <c r="N26" s="1" t="s">
        <v>309</v>
      </c>
      <c r="O26" s="1" t="s">
        <v>310</v>
      </c>
      <c r="P26" s="1" t="s">
        <v>311</v>
      </c>
      <c r="R26" s="1" t="s">
        <v>312</v>
      </c>
      <c r="S26" s="1" t="s">
        <v>313</v>
      </c>
      <c r="T26" s="1" t="s">
        <v>314</v>
      </c>
      <c r="U26" s="1" t="s">
        <v>315</v>
      </c>
    </row>
    <row r="27" spans="2:21" x14ac:dyDescent="0.2">
      <c r="C27" s="1" t="s">
        <v>171</v>
      </c>
      <c r="E27" s="1" t="s">
        <v>316</v>
      </c>
      <c r="F27" s="1" t="s">
        <v>317</v>
      </c>
      <c r="G27" s="1" t="s">
        <v>318</v>
      </c>
      <c r="H27" s="1" t="s">
        <v>319</v>
      </c>
      <c r="J27" s="1" t="s">
        <v>320</v>
      </c>
      <c r="K27" s="1" t="s">
        <v>321</v>
      </c>
      <c r="L27" s="1" t="s">
        <v>322</v>
      </c>
      <c r="N27" s="1" t="s">
        <v>323</v>
      </c>
      <c r="O27" s="1" t="s">
        <v>324</v>
      </c>
      <c r="P27" s="1" t="s">
        <v>325</v>
      </c>
      <c r="R27" s="1" t="s">
        <v>326</v>
      </c>
      <c r="S27" s="1" t="s">
        <v>327</v>
      </c>
      <c r="T27" s="1" t="s">
        <v>328</v>
      </c>
      <c r="U27" s="1" t="s">
        <v>329</v>
      </c>
    </row>
    <row r="28" spans="2:21" x14ac:dyDescent="0.2">
      <c r="C28" s="1" t="s">
        <v>172</v>
      </c>
      <c r="E28" s="1" t="s">
        <v>330</v>
      </c>
      <c r="F28" s="1" t="s">
        <v>331</v>
      </c>
      <c r="G28" s="1" t="s">
        <v>332</v>
      </c>
      <c r="H28" s="1" t="s">
        <v>333</v>
      </c>
      <c r="J28" s="1" t="s">
        <v>334</v>
      </c>
      <c r="K28" s="1" t="s">
        <v>335</v>
      </c>
      <c r="L28" s="1" t="s">
        <v>336</v>
      </c>
      <c r="N28" s="1" t="s">
        <v>337</v>
      </c>
      <c r="O28" s="1" t="s">
        <v>338</v>
      </c>
      <c r="P28" s="1" t="s">
        <v>339</v>
      </c>
      <c r="R28" s="1" t="s">
        <v>340</v>
      </c>
      <c r="S28" s="1" t="s">
        <v>341</v>
      </c>
      <c r="T28" s="1" t="s">
        <v>342</v>
      </c>
      <c r="U28" s="1" t="s">
        <v>343</v>
      </c>
    </row>
    <row r="29" spans="2:21" x14ac:dyDescent="0.2">
      <c r="C29" s="1" t="s">
        <v>173</v>
      </c>
      <c r="E29" s="1" t="s">
        <v>344</v>
      </c>
      <c r="F29" s="1" t="s">
        <v>345</v>
      </c>
      <c r="G29" s="1" t="s">
        <v>346</v>
      </c>
      <c r="H29" s="1" t="s">
        <v>347</v>
      </c>
      <c r="J29" s="1" t="s">
        <v>348</v>
      </c>
      <c r="K29" s="1" t="s">
        <v>349</v>
      </c>
      <c r="L29" s="1" t="s">
        <v>350</v>
      </c>
      <c r="N29" s="1" t="s">
        <v>351</v>
      </c>
      <c r="O29" s="1" t="s">
        <v>352</v>
      </c>
      <c r="P29" s="1" t="s">
        <v>353</v>
      </c>
      <c r="R29" s="1" t="s">
        <v>354</v>
      </c>
      <c r="S29" s="1" t="s">
        <v>355</v>
      </c>
      <c r="T29" s="1" t="s">
        <v>356</v>
      </c>
      <c r="U29" s="1" t="s">
        <v>357</v>
      </c>
    </row>
    <row r="30" spans="2:21" x14ac:dyDescent="0.2">
      <c r="C30" s="1" t="s">
        <v>174</v>
      </c>
      <c r="E30" s="1" t="s">
        <v>358</v>
      </c>
      <c r="F30" s="1" t="s">
        <v>359</v>
      </c>
      <c r="G30" s="1" t="s">
        <v>360</v>
      </c>
      <c r="H30" s="1" t="s">
        <v>361</v>
      </c>
      <c r="J30" s="1" t="s">
        <v>362</v>
      </c>
      <c r="K30" s="1" t="s">
        <v>363</v>
      </c>
      <c r="L30" s="1" t="s">
        <v>364</v>
      </c>
      <c r="N30" s="1" t="s">
        <v>365</v>
      </c>
      <c r="O30" s="1" t="s">
        <v>366</v>
      </c>
      <c r="P30" s="1" t="s">
        <v>367</v>
      </c>
      <c r="R30" s="1" t="s">
        <v>368</v>
      </c>
      <c r="S30" s="1" t="s">
        <v>369</v>
      </c>
      <c r="T30" s="1" t="s">
        <v>370</v>
      </c>
      <c r="U30" s="1" t="s">
        <v>371</v>
      </c>
    </row>
    <row r="31" spans="2:21" x14ac:dyDescent="0.2">
      <c r="C31" s="1" t="s">
        <v>175</v>
      </c>
      <c r="E31" s="1" t="s">
        <v>372</v>
      </c>
      <c r="F31" s="1" t="s">
        <v>373</v>
      </c>
      <c r="G31" s="1" t="s">
        <v>374</v>
      </c>
      <c r="H31" s="1" t="s">
        <v>375</v>
      </c>
      <c r="J31" s="1" t="s">
        <v>376</v>
      </c>
      <c r="K31" s="1" t="s">
        <v>377</v>
      </c>
      <c r="L31" s="1" t="s">
        <v>378</v>
      </c>
      <c r="N31" s="1" t="s">
        <v>379</v>
      </c>
      <c r="O31" s="1" t="s">
        <v>380</v>
      </c>
      <c r="P31" s="1" t="s">
        <v>381</v>
      </c>
      <c r="R31" s="1" t="s">
        <v>382</v>
      </c>
      <c r="S31" s="1" t="s">
        <v>383</v>
      </c>
      <c r="T31" s="1" t="s">
        <v>384</v>
      </c>
      <c r="U31" s="1" t="s">
        <v>385</v>
      </c>
    </row>
    <row r="32" spans="2:21" x14ac:dyDescent="0.2">
      <c r="C32" s="1" t="s">
        <v>176</v>
      </c>
      <c r="E32" s="1" t="s">
        <v>386</v>
      </c>
      <c r="F32" s="1" t="s">
        <v>387</v>
      </c>
      <c r="G32" s="1" t="s">
        <v>388</v>
      </c>
      <c r="H32" s="1" t="s">
        <v>389</v>
      </c>
      <c r="J32" s="1" t="s">
        <v>390</v>
      </c>
      <c r="K32" s="1" t="s">
        <v>391</v>
      </c>
      <c r="L32" s="1" t="s">
        <v>392</v>
      </c>
      <c r="N32" s="1" t="s">
        <v>393</v>
      </c>
      <c r="O32" s="1" t="s">
        <v>394</v>
      </c>
      <c r="P32" s="1" t="s">
        <v>395</v>
      </c>
      <c r="R32" s="1" t="s">
        <v>396</v>
      </c>
      <c r="S32" s="1" t="s">
        <v>397</v>
      </c>
      <c r="T32" s="1" t="s">
        <v>398</v>
      </c>
      <c r="U32" s="1" t="s">
        <v>399</v>
      </c>
    </row>
    <row r="33" spans="3:21" x14ac:dyDescent="0.2">
      <c r="C33" s="1" t="s">
        <v>177</v>
      </c>
      <c r="E33" s="1" t="s">
        <v>400</v>
      </c>
      <c r="F33" s="1" t="s">
        <v>401</v>
      </c>
      <c r="G33" s="1" t="s">
        <v>402</v>
      </c>
      <c r="H33" s="1" t="s">
        <v>403</v>
      </c>
      <c r="J33" s="1" t="s">
        <v>404</v>
      </c>
      <c r="K33" s="1" t="s">
        <v>405</v>
      </c>
      <c r="L33" s="1" t="s">
        <v>406</v>
      </c>
      <c r="N33" s="1" t="s">
        <v>407</v>
      </c>
      <c r="O33" s="1" t="s">
        <v>408</v>
      </c>
      <c r="P33" s="1" t="s">
        <v>409</v>
      </c>
      <c r="R33" s="1" t="s">
        <v>410</v>
      </c>
      <c r="S33" s="1" t="s">
        <v>411</v>
      </c>
      <c r="T33" s="1" t="s">
        <v>412</v>
      </c>
      <c r="U33" s="1" t="s">
        <v>413</v>
      </c>
    </row>
    <row r="34" spans="3:21" x14ac:dyDescent="0.2">
      <c r="E34" s="1" t="s">
        <v>14</v>
      </c>
      <c r="F34" s="1" t="s">
        <v>178</v>
      </c>
      <c r="G34" s="1" t="s">
        <v>179</v>
      </c>
      <c r="H34" s="1" t="s">
        <v>414</v>
      </c>
      <c r="J34" s="1" t="s">
        <v>180</v>
      </c>
      <c r="K34" s="1" t="s">
        <v>181</v>
      </c>
      <c r="L34" s="1" t="s">
        <v>415</v>
      </c>
      <c r="N34" s="1" t="s">
        <v>182</v>
      </c>
      <c r="O34" s="1" t="s">
        <v>183</v>
      </c>
      <c r="P34" s="1" t="s">
        <v>416</v>
      </c>
      <c r="R34" s="1" t="s">
        <v>184</v>
      </c>
      <c r="S34" s="1" t="s">
        <v>185</v>
      </c>
      <c r="T34" s="1" t="s">
        <v>186</v>
      </c>
      <c r="U34" s="1" t="s">
        <v>417</v>
      </c>
    </row>
    <row r="35" spans="3:21" x14ac:dyDescent="0.2">
      <c r="E35" s="1" t="s">
        <v>15</v>
      </c>
      <c r="F35" s="1" t="s">
        <v>187</v>
      </c>
      <c r="G35" s="1" t="s">
        <v>188</v>
      </c>
      <c r="H35" s="1" t="s">
        <v>418</v>
      </c>
      <c r="J35" s="1" t="s">
        <v>189</v>
      </c>
      <c r="K35" s="1" t="s">
        <v>190</v>
      </c>
      <c r="L35" s="1" t="s">
        <v>419</v>
      </c>
      <c r="N35" s="1" t="s">
        <v>191</v>
      </c>
      <c r="O35" s="1" t="s">
        <v>192</v>
      </c>
      <c r="P35" s="1" t="s">
        <v>420</v>
      </c>
      <c r="R35" s="1" t="s">
        <v>193</v>
      </c>
      <c r="S35" s="1" t="s">
        <v>194</v>
      </c>
      <c r="T35" s="1" t="s">
        <v>195</v>
      </c>
      <c r="U35" s="1" t="s">
        <v>421</v>
      </c>
    </row>
    <row r="36" spans="3:21" x14ac:dyDescent="0.2">
      <c r="E36" s="1" t="s">
        <v>16</v>
      </c>
    </row>
    <row r="37" spans="3:21" x14ac:dyDescent="0.2">
      <c r="C37" s="1" t="s">
        <v>151</v>
      </c>
      <c r="E37" s="1" t="s">
        <v>422</v>
      </c>
      <c r="F37" s="1" t="s">
        <v>423</v>
      </c>
      <c r="G37" s="1" t="s">
        <v>424</v>
      </c>
      <c r="H37" s="1" t="s">
        <v>425</v>
      </c>
      <c r="J37" s="1" t="s">
        <v>426</v>
      </c>
      <c r="K37" s="1" t="s">
        <v>427</v>
      </c>
      <c r="L37" s="1" t="s">
        <v>428</v>
      </c>
      <c r="N37" s="1" t="s">
        <v>429</v>
      </c>
      <c r="O37" s="1" t="s">
        <v>430</v>
      </c>
      <c r="P37" s="1" t="s">
        <v>431</v>
      </c>
      <c r="R37" s="1" t="s">
        <v>432</v>
      </c>
      <c r="S37" s="1" t="s">
        <v>433</v>
      </c>
      <c r="T37" s="1" t="s">
        <v>434</v>
      </c>
      <c r="U37" s="1" t="s">
        <v>435</v>
      </c>
    </row>
    <row r="38" spans="3:21" x14ac:dyDescent="0.2">
      <c r="C38" s="1" t="s">
        <v>152</v>
      </c>
      <c r="E38" s="1" t="s">
        <v>436</v>
      </c>
      <c r="F38" s="1" t="s">
        <v>437</v>
      </c>
      <c r="G38" s="1" t="s">
        <v>438</v>
      </c>
      <c r="H38" s="1" t="s">
        <v>439</v>
      </c>
      <c r="J38" s="1" t="s">
        <v>440</v>
      </c>
      <c r="K38" s="1" t="s">
        <v>441</v>
      </c>
      <c r="L38" s="1" t="s">
        <v>442</v>
      </c>
      <c r="N38" s="1" t="s">
        <v>443</v>
      </c>
      <c r="O38" s="1" t="s">
        <v>444</v>
      </c>
      <c r="P38" s="1" t="s">
        <v>445</v>
      </c>
      <c r="R38" s="1" t="s">
        <v>446</v>
      </c>
      <c r="S38" s="1" t="s">
        <v>447</v>
      </c>
      <c r="T38" s="1" t="s">
        <v>448</v>
      </c>
      <c r="U38" s="1" t="s">
        <v>449</v>
      </c>
    </row>
    <row r="39" spans="3:21" x14ac:dyDescent="0.2">
      <c r="C39" s="1" t="s">
        <v>153</v>
      </c>
      <c r="E39" s="1" t="s">
        <v>450</v>
      </c>
      <c r="F39" s="1" t="s">
        <v>451</v>
      </c>
      <c r="G39" s="1" t="s">
        <v>452</v>
      </c>
      <c r="H39" s="1" t="s">
        <v>453</v>
      </c>
      <c r="J39" s="1" t="s">
        <v>454</v>
      </c>
      <c r="K39" s="1" t="s">
        <v>455</v>
      </c>
      <c r="L39" s="1" t="s">
        <v>456</v>
      </c>
      <c r="N39" s="1" t="s">
        <v>457</v>
      </c>
      <c r="O39" s="1" t="s">
        <v>458</v>
      </c>
      <c r="P39" s="1" t="s">
        <v>459</v>
      </c>
      <c r="R39" s="1" t="s">
        <v>460</v>
      </c>
      <c r="S39" s="1" t="s">
        <v>461</v>
      </c>
      <c r="T39" s="1" t="s">
        <v>462</v>
      </c>
      <c r="U39" s="1" t="s">
        <v>463</v>
      </c>
    </row>
    <row r="40" spans="3:21" x14ac:dyDescent="0.2">
      <c r="C40" s="1" t="s">
        <v>154</v>
      </c>
      <c r="E40" s="1" t="s">
        <v>464</v>
      </c>
      <c r="F40" s="1" t="s">
        <v>465</v>
      </c>
      <c r="G40" s="1" t="s">
        <v>466</v>
      </c>
      <c r="H40" s="1" t="s">
        <v>467</v>
      </c>
      <c r="J40" s="1" t="s">
        <v>468</v>
      </c>
      <c r="K40" s="1" t="s">
        <v>469</v>
      </c>
      <c r="L40" s="1" t="s">
        <v>470</v>
      </c>
      <c r="N40" s="1" t="s">
        <v>471</v>
      </c>
      <c r="O40" s="1" t="s">
        <v>472</v>
      </c>
      <c r="P40" s="1" t="s">
        <v>473</v>
      </c>
      <c r="R40" s="1" t="s">
        <v>474</v>
      </c>
      <c r="S40" s="1" t="s">
        <v>475</v>
      </c>
      <c r="T40" s="1" t="s">
        <v>476</v>
      </c>
      <c r="U40" s="1" t="s">
        <v>477</v>
      </c>
    </row>
    <row r="41" spans="3:21" x14ac:dyDescent="0.2">
      <c r="C41" s="1" t="s">
        <v>155</v>
      </c>
      <c r="E41" s="1" t="s">
        <v>478</v>
      </c>
      <c r="F41" s="1" t="s">
        <v>479</v>
      </c>
      <c r="G41" s="1" t="s">
        <v>480</v>
      </c>
      <c r="H41" s="1" t="s">
        <v>481</v>
      </c>
      <c r="J41" s="1" t="s">
        <v>482</v>
      </c>
      <c r="K41" s="1" t="s">
        <v>483</v>
      </c>
      <c r="L41" s="1" t="s">
        <v>484</v>
      </c>
      <c r="N41" s="1" t="s">
        <v>485</v>
      </c>
      <c r="O41" s="1" t="s">
        <v>486</v>
      </c>
      <c r="P41" s="1" t="s">
        <v>487</v>
      </c>
      <c r="R41" s="1" t="s">
        <v>488</v>
      </c>
      <c r="S41" s="1" t="s">
        <v>489</v>
      </c>
      <c r="T41" s="1" t="s">
        <v>490</v>
      </c>
      <c r="U41" s="1" t="s">
        <v>491</v>
      </c>
    </row>
    <row r="42" spans="3:21" x14ac:dyDescent="0.2">
      <c r="C42" s="1" t="s">
        <v>156</v>
      </c>
      <c r="E42" s="1" t="s">
        <v>492</v>
      </c>
      <c r="F42" s="1" t="s">
        <v>493</v>
      </c>
      <c r="G42" s="1" t="s">
        <v>494</v>
      </c>
      <c r="H42" s="1" t="s">
        <v>495</v>
      </c>
      <c r="J42" s="1" t="s">
        <v>496</v>
      </c>
      <c r="K42" s="1" t="s">
        <v>497</v>
      </c>
      <c r="L42" s="1" t="s">
        <v>498</v>
      </c>
      <c r="N42" s="1" t="s">
        <v>499</v>
      </c>
      <c r="O42" s="1" t="s">
        <v>500</v>
      </c>
      <c r="P42" s="1" t="s">
        <v>501</v>
      </c>
      <c r="R42" s="1" t="s">
        <v>502</v>
      </c>
      <c r="S42" s="1" t="s">
        <v>503</v>
      </c>
      <c r="T42" s="1" t="s">
        <v>504</v>
      </c>
      <c r="U42" s="1" t="s">
        <v>505</v>
      </c>
    </row>
    <row r="43" spans="3:21" x14ac:dyDescent="0.2">
      <c r="C43" s="1" t="s">
        <v>157</v>
      </c>
      <c r="E43" s="1" t="s">
        <v>506</v>
      </c>
      <c r="F43" s="1" t="s">
        <v>507</v>
      </c>
      <c r="G43" s="1" t="s">
        <v>508</v>
      </c>
      <c r="H43" s="1" t="s">
        <v>509</v>
      </c>
      <c r="J43" s="1" t="s">
        <v>510</v>
      </c>
      <c r="K43" s="1" t="s">
        <v>511</v>
      </c>
      <c r="L43" s="1" t="s">
        <v>512</v>
      </c>
      <c r="N43" s="1" t="s">
        <v>513</v>
      </c>
      <c r="O43" s="1" t="s">
        <v>514</v>
      </c>
      <c r="P43" s="1" t="s">
        <v>515</v>
      </c>
      <c r="R43" s="1" t="s">
        <v>516</v>
      </c>
      <c r="S43" s="1" t="s">
        <v>517</v>
      </c>
      <c r="T43" s="1" t="s">
        <v>518</v>
      </c>
      <c r="U43" s="1" t="s">
        <v>519</v>
      </c>
    </row>
    <row r="44" spans="3:21" x14ac:dyDescent="0.2">
      <c r="F44" s="1" t="s">
        <v>196</v>
      </c>
      <c r="G44" s="1" t="s">
        <v>197</v>
      </c>
      <c r="H44" s="1" t="s">
        <v>520</v>
      </c>
      <c r="J44" s="1" t="s">
        <v>198</v>
      </c>
      <c r="K44" s="1" t="s">
        <v>199</v>
      </c>
      <c r="L44" s="1" t="s">
        <v>521</v>
      </c>
      <c r="N44" s="1" t="s">
        <v>200</v>
      </c>
      <c r="O44" s="1" t="s">
        <v>201</v>
      </c>
      <c r="P44" s="1" t="s">
        <v>522</v>
      </c>
      <c r="R44" s="1" t="s">
        <v>202</v>
      </c>
      <c r="S44" s="1" t="s">
        <v>203</v>
      </c>
      <c r="T44" s="1" t="s">
        <v>204</v>
      </c>
      <c r="U44" s="1" t="s">
        <v>523</v>
      </c>
    </row>
    <row r="45" spans="3:21" x14ac:dyDescent="0.2">
      <c r="E45" s="1" t="s">
        <v>17</v>
      </c>
      <c r="F45" s="1" t="s">
        <v>205</v>
      </c>
      <c r="G45" s="1" t="s">
        <v>206</v>
      </c>
      <c r="H45" s="1" t="s">
        <v>524</v>
      </c>
      <c r="J45" s="1" t="s">
        <v>207</v>
      </c>
      <c r="K45" s="1" t="s">
        <v>208</v>
      </c>
      <c r="L45" s="1" t="s">
        <v>525</v>
      </c>
      <c r="N45" s="1" t="s">
        <v>209</v>
      </c>
      <c r="O45" s="1" t="s">
        <v>210</v>
      </c>
      <c r="P45" s="1" t="s">
        <v>526</v>
      </c>
      <c r="R45" s="1" t="s">
        <v>211</v>
      </c>
      <c r="S45" s="1" t="s">
        <v>212</v>
      </c>
      <c r="T45" s="1" t="s">
        <v>213</v>
      </c>
      <c r="U45" s="1" t="s">
        <v>527</v>
      </c>
    </row>
    <row r="46" spans="3:21" x14ac:dyDescent="0.2">
      <c r="E46" s="1" t="s">
        <v>18</v>
      </c>
      <c r="F46" s="1" t="s">
        <v>214</v>
      </c>
      <c r="G46" s="1" t="s">
        <v>215</v>
      </c>
      <c r="H46" s="1" t="s">
        <v>528</v>
      </c>
      <c r="J46" s="1" t="s">
        <v>529</v>
      </c>
      <c r="N46" s="1" t="s">
        <v>530</v>
      </c>
      <c r="R46" s="1" t="s">
        <v>216</v>
      </c>
      <c r="S46" s="1" t="s">
        <v>531</v>
      </c>
      <c r="T46" s="1" t="s">
        <v>217</v>
      </c>
      <c r="U46" s="1" t="s">
        <v>532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53"/>
  <sheetViews>
    <sheetView showGridLines="0" tabSelected="1" topLeftCell="D10" zoomScaleNormal="100" workbookViewId="0">
      <selection activeCell="X29" sqref="X29"/>
    </sheetView>
  </sheetViews>
  <sheetFormatPr defaultColWidth="9.140625" defaultRowHeight="14.25" x14ac:dyDescent="0.25"/>
  <cols>
    <col min="1" max="1" width="9.140625" style="12" hidden="1" customWidth="1"/>
    <col min="2" max="2" width="19.28515625" style="12" hidden="1" customWidth="1"/>
    <col min="3" max="3" width="15.140625" style="41" hidden="1" customWidth="1"/>
    <col min="4" max="4" width="2.28515625" style="12" customWidth="1"/>
    <col min="5" max="5" width="31.28515625" style="12" bestFit="1" customWidth="1"/>
    <col min="6" max="8" width="13.7109375" style="12" customWidth="1"/>
    <col min="9" max="9" width="9.140625" style="12" bestFit="1" customWidth="1"/>
    <col min="10" max="12" width="13.7109375" style="12" customWidth="1"/>
    <col min="13" max="13" width="2.28515625" style="12" customWidth="1"/>
    <col min="14" max="16" width="13.7109375" style="12" customWidth="1"/>
    <col min="17" max="17" width="2.28515625" style="12" customWidth="1"/>
    <col min="18" max="21" width="13.7109375" style="12" customWidth="1"/>
    <col min="22" max="22" width="10.28515625" style="12" bestFit="1" customWidth="1"/>
    <col min="23" max="16384" width="9.140625" style="12"/>
  </cols>
  <sheetData>
    <row r="1" spans="1:27" hidden="1" x14ac:dyDescent="0.25">
      <c r="A1" s="37" t="s">
        <v>548</v>
      </c>
      <c r="B1" s="37" t="s">
        <v>6</v>
      </c>
      <c r="C1" s="40" t="s">
        <v>6</v>
      </c>
      <c r="D1" s="37"/>
      <c r="E1" s="37" t="s">
        <v>57</v>
      </c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6"/>
      <c r="Z1" s="36"/>
      <c r="AA1" s="36"/>
    </row>
    <row r="2" spans="1:27" hidden="1" x14ac:dyDescent="0.25">
      <c r="A2" s="37" t="s">
        <v>6</v>
      </c>
      <c r="B2" s="37"/>
      <c r="C2" s="40"/>
      <c r="D2" s="37"/>
      <c r="E2" s="37" t="s">
        <v>5</v>
      </c>
      <c r="F2" s="38" t="str">
        <f>StartDate</f>
        <v>6/1/2018</v>
      </c>
      <c r="G2" s="38">
        <f>F3+1</f>
        <v>43132</v>
      </c>
      <c r="H2" s="38">
        <f>G3+1</f>
        <v>43160</v>
      </c>
      <c r="I2" s="38"/>
      <c r="J2" s="39">
        <f>K2</f>
        <v>43160</v>
      </c>
      <c r="K2" s="39">
        <f>H2</f>
        <v>43160</v>
      </c>
      <c r="L2" s="39"/>
      <c r="M2" s="39"/>
      <c r="N2" s="39" t="str">
        <f>"1/1/2018"</f>
        <v>1/1/2018</v>
      </c>
      <c r="O2" s="39" t="str">
        <f>N2</f>
        <v>1/1/2018</v>
      </c>
      <c r="P2" s="39"/>
      <c r="Q2" s="39"/>
      <c r="R2" s="38">
        <f>DATE(IF(MONTH(F2)&lt;10,YEAR(F2)-1,YEAR(F2)),IF(MONTH(F2)&lt;10,MONTH(F2)+3,MONTH(F2)-9),DAY(F2))</f>
        <v>42831</v>
      </c>
      <c r="S2" s="38">
        <f>R3+1</f>
        <v>42917</v>
      </c>
      <c r="T2" s="38">
        <f>S3+1</f>
        <v>43009</v>
      </c>
      <c r="U2" s="38">
        <f>T3+1</f>
        <v>43101</v>
      </c>
      <c r="V2" s="38">
        <f>DATE(IF(MONTH(U2)&lt;10,YEAR(U2),YEAR(U2)+1),IF(MONTH(U2)&lt;10,MONTH(U2)+3,MONTH(U2)-9),DAY(U2))</f>
        <v>43191</v>
      </c>
      <c r="W2" s="37"/>
      <c r="X2" s="37"/>
      <c r="Y2" s="36"/>
      <c r="Z2" s="36"/>
      <c r="AA2" s="36"/>
    </row>
    <row r="3" spans="1:27" hidden="1" x14ac:dyDescent="0.25">
      <c r="A3" s="37" t="s">
        <v>6</v>
      </c>
      <c r="B3" s="37"/>
      <c r="C3" s="40"/>
      <c r="D3" s="37"/>
      <c r="E3" s="37"/>
      <c r="F3" s="38">
        <f>EOMONTH(F2,0)</f>
        <v>43131</v>
      </c>
      <c r="G3" s="38">
        <f>EOMONTH(G2,0)</f>
        <v>43159</v>
      </c>
      <c r="H3" s="38">
        <f>EOMONTH(H2,0)</f>
        <v>43190</v>
      </c>
      <c r="I3" s="39"/>
      <c r="J3" s="39">
        <f>K3</f>
        <v>43190</v>
      </c>
      <c r="K3" s="39">
        <f>H3</f>
        <v>43190</v>
      </c>
      <c r="L3" s="39"/>
      <c r="M3" s="39"/>
      <c r="N3" s="39">
        <f>H3</f>
        <v>43190</v>
      </c>
      <c r="O3" s="39">
        <f>N3</f>
        <v>43190</v>
      </c>
      <c r="P3" s="39"/>
      <c r="Q3" s="39"/>
      <c r="R3" s="38">
        <f>EOMONTH(R2,2)</f>
        <v>42916</v>
      </c>
      <c r="S3" s="38">
        <f>EOMONTH(S2,2)</f>
        <v>43008</v>
      </c>
      <c r="T3" s="38">
        <f>EOMONTH(T2,2)</f>
        <v>43100</v>
      </c>
      <c r="U3" s="38">
        <f>EOMONTH(U2,2)</f>
        <v>43190</v>
      </c>
      <c r="V3" s="39"/>
      <c r="W3" s="37"/>
      <c r="X3" s="37"/>
      <c r="Y3" s="36"/>
      <c r="Z3" s="36"/>
      <c r="AA3" s="36"/>
    </row>
    <row r="4" spans="1:27" hidden="1" x14ac:dyDescent="0.25">
      <c r="A4" s="37" t="s">
        <v>6</v>
      </c>
      <c r="B4" s="37"/>
      <c r="C4" s="40"/>
      <c r="D4" s="37" t="s">
        <v>124</v>
      </c>
      <c r="E4" s="37" t="str">
        <f>Sheet_Dimension</f>
        <v>BUSINESSGROUP</v>
      </c>
      <c r="F4" s="38" t="str">
        <f>"6/1/2018..6/30/2018"</f>
        <v>6/1/2018..6/30/2018</v>
      </c>
      <c r="G4" s="38" t="str">
        <f>"7/1/2018..7/31/2018"</f>
        <v>7/1/2018..7/31/2018</v>
      </c>
      <c r="H4" s="38" t="str">
        <f>"8/1/2018..8/31/2018"</f>
        <v>8/1/2018..8/31/2018</v>
      </c>
      <c r="I4" s="39"/>
      <c r="J4" s="38" t="str">
        <f>"8/1/2018..8/31/2018"</f>
        <v>8/1/2018..8/31/2018</v>
      </c>
      <c r="K4" s="38" t="str">
        <f>"8/1/2018..8/31/2018"</f>
        <v>8/1/2018..8/31/2018</v>
      </c>
      <c r="L4" s="39"/>
      <c r="M4" s="39"/>
      <c r="N4" s="38" t="str">
        <f>"1/1/2018..8/31/2018"</f>
        <v>1/1/2018..8/31/2018</v>
      </c>
      <c r="O4" s="38" t="str">
        <f>"1/1/2018..8/31/2018"</f>
        <v>1/1/2018..8/31/2018</v>
      </c>
      <c r="P4" s="39"/>
      <c r="Q4" s="39"/>
      <c r="R4" s="38" t="str">
        <f>"9/1/2017..11/30/2017"</f>
        <v>9/1/2017..11/30/2017</v>
      </c>
      <c r="S4" s="38" t="str">
        <f>"12/1/2017..2/28/2018"</f>
        <v>12/1/2017..2/28/2018</v>
      </c>
      <c r="T4" s="38" t="str">
        <f>"3/1/2018..5/31/2018"</f>
        <v>3/1/2018..5/31/2018</v>
      </c>
      <c r="U4" s="38" t="str">
        <f>"6/1/2018..8/31/2018"</f>
        <v>6/1/2018..8/31/2018</v>
      </c>
      <c r="V4" s="39"/>
      <c r="W4" s="37"/>
      <c r="X4" s="37"/>
      <c r="Y4" s="36"/>
      <c r="Z4" s="36"/>
      <c r="AA4" s="36"/>
    </row>
    <row r="5" spans="1:27" hidden="1" x14ac:dyDescent="0.25">
      <c r="A5" s="37" t="s">
        <v>6</v>
      </c>
      <c r="B5" s="37"/>
      <c r="C5" s="40"/>
      <c r="D5" s="37" t="s">
        <v>125</v>
      </c>
      <c r="E5" s="37" t="str">
        <f>Dim_Filter</f>
        <v>*</v>
      </c>
      <c r="F5" s="38"/>
      <c r="G5" s="38"/>
      <c r="H5" s="38"/>
      <c r="I5" s="39"/>
      <c r="J5" s="39"/>
      <c r="K5" s="39"/>
      <c r="L5" s="39"/>
      <c r="M5" s="39"/>
      <c r="N5" s="39"/>
      <c r="O5" s="39"/>
      <c r="P5" s="39"/>
      <c r="Q5" s="39"/>
      <c r="R5" s="38"/>
      <c r="S5" s="38"/>
      <c r="T5" s="38"/>
      <c r="U5" s="38"/>
      <c r="V5" s="39"/>
      <c r="W5" s="37"/>
      <c r="X5" s="37"/>
      <c r="Y5" s="36"/>
      <c r="Z5" s="36"/>
      <c r="AA5" s="36"/>
    </row>
    <row r="6" spans="1:27" hidden="1" x14ac:dyDescent="0.25">
      <c r="A6" s="37" t="s">
        <v>6</v>
      </c>
      <c r="B6" s="37"/>
      <c r="C6" s="40"/>
      <c r="D6" s="37"/>
      <c r="E6" s="37" t="str">
        <f>"CORPORATE"</f>
        <v>CORPORATE</v>
      </c>
      <c r="F6" s="38"/>
      <c r="G6" s="38"/>
      <c r="H6" s="38"/>
      <c r="I6" s="39"/>
      <c r="J6" s="39"/>
      <c r="K6" s="39"/>
      <c r="L6" s="39"/>
      <c r="M6" s="39"/>
      <c r="N6" s="39"/>
      <c r="O6" s="39"/>
      <c r="P6" s="39"/>
      <c r="Q6" s="39"/>
      <c r="R6" s="38"/>
      <c r="S6" s="38"/>
      <c r="T6" s="38"/>
      <c r="U6" s="38"/>
      <c r="V6" s="39"/>
      <c r="W6" s="37"/>
      <c r="X6" s="37"/>
      <c r="Y6" s="36"/>
      <c r="Z6" s="36"/>
      <c r="AA6" s="36"/>
    </row>
    <row r="7" spans="1:27" hidden="1" x14ac:dyDescent="0.25">
      <c r="A7" s="37" t="s">
        <v>6</v>
      </c>
      <c r="B7" s="37"/>
      <c r="C7" s="40"/>
      <c r="D7" s="37" t="s">
        <v>20</v>
      </c>
      <c r="E7" s="37" t="str">
        <f>Budget</f>
        <v>*</v>
      </c>
      <c r="F7" s="38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6"/>
      <c r="Z7" s="36"/>
      <c r="AA7" s="36"/>
    </row>
    <row r="8" spans="1:27" hidden="1" x14ac:dyDescent="0.25">
      <c r="A8" s="37" t="s">
        <v>6</v>
      </c>
      <c r="B8" s="37"/>
      <c r="C8" s="40"/>
      <c r="D8" s="37"/>
      <c r="E8" s="37"/>
      <c r="F8" s="38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6"/>
      <c r="Z8" s="36"/>
      <c r="AA8" s="36"/>
    </row>
    <row r="9" spans="1:27" hidden="1" x14ac:dyDescent="0.25">
      <c r="A9" s="37" t="s">
        <v>6</v>
      </c>
      <c r="B9" s="37"/>
      <c r="C9" s="40"/>
      <c r="D9" s="37"/>
      <c r="E9" s="37"/>
      <c r="F9" s="38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6"/>
      <c r="Z9" s="36"/>
      <c r="AA9" s="36"/>
    </row>
    <row r="10" spans="1:27" ht="27" thickBot="1" x14ac:dyDescent="0.5">
      <c r="A10" s="36"/>
      <c r="B10" s="36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</row>
    <row r="11" spans="1:27" ht="33" x14ac:dyDescent="0.6">
      <c r="A11" s="36"/>
      <c r="B11" s="36"/>
      <c r="E11" s="68" t="s">
        <v>12</v>
      </c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70"/>
    </row>
    <row r="12" spans="1:27" ht="20.25" x14ac:dyDescent="0.35">
      <c r="A12" s="36"/>
      <c r="B12" s="36"/>
      <c r="E12" s="71" t="str">
        <f>"Dimension: "&amp;Sheet_Dimension</f>
        <v>Dimension: BUSINESSGROUP</v>
      </c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3"/>
    </row>
    <row r="13" spans="1:27" ht="20.25" x14ac:dyDescent="0.35">
      <c r="A13" s="36"/>
      <c r="B13" s="36"/>
      <c r="E13" s="71" t="str">
        <f>"Dimension Value: "&amp;$E$6</f>
        <v>Dimension Value: CORPORATE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3"/>
    </row>
    <row r="14" spans="1:27" ht="20.25" x14ac:dyDescent="0.35">
      <c r="A14" s="36"/>
      <c r="B14" s="36"/>
      <c r="E14" s="71" t="str">
        <f>"For the Month Ended Friday, August 31, 2018"</f>
        <v>For the Month Ended Friday, August 31, 2018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3"/>
    </row>
    <row r="15" spans="1:27" ht="8.1" customHeight="1" thickBot="1" x14ac:dyDescent="0.3">
      <c r="A15" s="36"/>
      <c r="B15" s="36"/>
      <c r="E15" s="18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20"/>
    </row>
    <row r="16" spans="1:27" ht="16.5" x14ac:dyDescent="0.3">
      <c r="A16" s="36"/>
      <c r="B16" s="36"/>
      <c r="F16" s="77" t="s">
        <v>7</v>
      </c>
      <c r="G16" s="78"/>
      <c r="H16" s="79"/>
      <c r="J16" s="77" t="str">
        <f>CONCATENATE("Current Month - ",TEXT(H3,"mmmm"))</f>
        <v>Current Month - March</v>
      </c>
      <c r="K16" s="78"/>
      <c r="L16" s="79"/>
      <c r="N16" s="77" t="str">
        <f>CONCATENATE("Year-to-Date - ",TEXT(N3,"mmmm"))</f>
        <v>Year-to-Date - March</v>
      </c>
      <c r="O16" s="78"/>
      <c r="P16" s="79"/>
      <c r="R16" s="77" t="s">
        <v>22</v>
      </c>
      <c r="S16" s="78"/>
      <c r="T16" s="78"/>
      <c r="U16" s="79"/>
    </row>
    <row r="17" spans="1:21" ht="8.1" customHeight="1" x14ac:dyDescent="0.25">
      <c r="A17" s="36"/>
      <c r="B17" s="36"/>
    </row>
    <row r="18" spans="1:21" x14ac:dyDescent="0.25">
      <c r="A18" s="36"/>
      <c r="B18" s="36"/>
      <c r="F18" s="22">
        <f>F3</f>
        <v>43131</v>
      </c>
      <c r="G18" s="22">
        <f>G3</f>
        <v>43159</v>
      </c>
      <c r="H18" s="22">
        <f>H3</f>
        <v>43190</v>
      </c>
      <c r="J18" s="24" t="s">
        <v>19</v>
      </c>
      <c r="K18" s="24" t="s">
        <v>20</v>
      </c>
      <c r="L18" s="24" t="s">
        <v>21</v>
      </c>
      <c r="M18" s="13"/>
      <c r="N18" s="23" t="s">
        <v>19</v>
      </c>
      <c r="O18" s="23" t="s">
        <v>20</v>
      </c>
      <c r="P18" s="23" t="s">
        <v>21</v>
      </c>
      <c r="Q18" s="13"/>
      <c r="R18" s="21" t="str">
        <f>CONCATENATE(TEXT(R2,"mmm"),"-",TEXT(R3,"mmm  yy"))</f>
        <v>Apr-Jun  17</v>
      </c>
      <c r="S18" s="21" t="str">
        <f>CONCATENATE(TEXT(S2,"mmm"),"-",TEXT(S3,"mmm  yy"))</f>
        <v>Jul-Sep  17</v>
      </c>
      <c r="T18" s="21" t="str">
        <f>CONCATENATE(TEXT(T2,"mmm"),"-",TEXT(T3,"mmm  yy"))</f>
        <v>Oct-Dec  17</v>
      </c>
      <c r="U18" s="21" t="str">
        <f>CONCATENATE(TEXT(U2,"mmm"),"-",TEXT(U3,"mmm  yy"))</f>
        <v>Jan-Mar  18</v>
      </c>
    </row>
    <row r="19" spans="1:21" ht="20.100000000000001" customHeight="1" x14ac:dyDescent="0.25">
      <c r="A19" s="36"/>
      <c r="B19" s="36"/>
      <c r="E19" s="14" t="s">
        <v>3</v>
      </c>
    </row>
    <row r="20" spans="1:21" ht="21" customHeight="1" x14ac:dyDescent="0.25">
      <c r="A20" s="36"/>
      <c r="B20" s="36"/>
      <c r="C20" s="42">
        <v>44100</v>
      </c>
      <c r="E20" s="12" t="str">
        <f>"Sales, Retail - North America"</f>
        <v>Sales, Retail - North America</v>
      </c>
      <c r="F20" s="27">
        <v>279228.99</v>
      </c>
      <c r="G20" s="27">
        <v>377206.49</v>
      </c>
      <c r="H20" s="27">
        <v>348660.29</v>
      </c>
      <c r="I20" s="28"/>
      <c r="J20" s="27">
        <v>348660.29</v>
      </c>
      <c r="K20" s="27">
        <v>-354553.48</v>
      </c>
      <c r="L20" s="27">
        <f>J20-K20</f>
        <v>703213.77</v>
      </c>
      <c r="M20" s="28"/>
      <c r="N20" s="27">
        <v>2496588.8600000003</v>
      </c>
      <c r="O20" s="27">
        <v>-2514269.2199999997</v>
      </c>
      <c r="P20" s="27">
        <f>N20-O20</f>
        <v>5010858.08</v>
      </c>
      <c r="Q20" s="28"/>
      <c r="R20" s="27">
        <v>1088005.9300000002</v>
      </c>
      <c r="S20" s="27">
        <v>929638.6</v>
      </c>
      <c r="T20" s="27">
        <v>867043.53</v>
      </c>
      <c r="U20" s="27">
        <v>1005095.77</v>
      </c>
    </row>
    <row r="21" spans="1:21" ht="21" customHeight="1" x14ac:dyDescent="0.25">
      <c r="A21" s="36"/>
      <c r="B21" s="36"/>
      <c r="C21" s="42">
        <v>44200</v>
      </c>
      <c r="E21" s="12" t="str">
        <f>"Sales, Retail - EU"</f>
        <v>Sales, Retail - EU</v>
      </c>
      <c r="F21" s="27">
        <v>125211.98999999999</v>
      </c>
      <c r="G21" s="27">
        <v>134696.31</v>
      </c>
      <c r="H21" s="27">
        <v>127513.98000000001</v>
      </c>
      <c r="I21" s="28"/>
      <c r="J21" s="27">
        <v>127513.98000000001</v>
      </c>
      <c r="K21" s="27">
        <v>-148156.4</v>
      </c>
      <c r="L21" s="29">
        <f>J21-K21</f>
        <v>275670.38</v>
      </c>
      <c r="M21" s="28"/>
      <c r="N21" s="27">
        <v>1036786.89</v>
      </c>
      <c r="O21" s="27">
        <v>-1088803.01</v>
      </c>
      <c r="P21" s="29">
        <f>N21-O21</f>
        <v>2125589.9</v>
      </c>
      <c r="Q21" s="28"/>
      <c r="R21" s="27">
        <v>450056.75999999995</v>
      </c>
      <c r="S21" s="27">
        <v>419990.16000000003</v>
      </c>
      <c r="T21" s="27">
        <v>372846.61</v>
      </c>
      <c r="U21" s="27">
        <v>387422.27999999997</v>
      </c>
    </row>
    <row r="22" spans="1:21" ht="21" customHeight="1" x14ac:dyDescent="0.25">
      <c r="A22" s="36"/>
      <c r="B22" s="36"/>
      <c r="C22" s="42">
        <v>45100</v>
      </c>
      <c r="E22" s="12" t="str">
        <f>"Discounts, Retail - North Amer"</f>
        <v>Discounts, Retail - North Amer</v>
      </c>
      <c r="F22" s="27">
        <v>-8560.06</v>
      </c>
      <c r="G22" s="27">
        <v>-11544.03</v>
      </c>
      <c r="H22" s="27">
        <v>-12026.72</v>
      </c>
      <c r="I22" s="28"/>
      <c r="J22" s="27">
        <v>-12026.72</v>
      </c>
      <c r="K22" s="27">
        <v>11838.59</v>
      </c>
      <c r="L22" s="29">
        <f>J22-K22</f>
        <v>-23865.309999999998</v>
      </c>
      <c r="M22" s="28"/>
      <c r="N22" s="27">
        <v>-77489.06</v>
      </c>
      <c r="O22" s="27">
        <v>79920.740000000005</v>
      </c>
      <c r="P22" s="29">
        <f>N22-O22</f>
        <v>-157409.79999999999</v>
      </c>
      <c r="Q22" s="28"/>
      <c r="R22" s="27">
        <v>-28311.050000000003</v>
      </c>
      <c r="S22" s="27">
        <v>-26613.29</v>
      </c>
      <c r="T22" s="27">
        <v>-26694.350000000002</v>
      </c>
      <c r="U22" s="27">
        <v>-32130.81</v>
      </c>
    </row>
    <row r="23" spans="1:21" ht="21" customHeight="1" thickBot="1" x14ac:dyDescent="0.3">
      <c r="A23" s="36"/>
      <c r="B23" s="36"/>
      <c r="C23" s="42">
        <v>45200</v>
      </c>
      <c r="E23" s="12" t="str">
        <f>"Discounts, Retail - EU"</f>
        <v>Discounts, Retail - EU</v>
      </c>
      <c r="F23" s="27">
        <v>-4258.4399999999996</v>
      </c>
      <c r="G23" s="27">
        <v>-4603.66</v>
      </c>
      <c r="H23" s="27">
        <v>-4953.37</v>
      </c>
      <c r="I23" s="28"/>
      <c r="J23" s="27">
        <v>-4953.37</v>
      </c>
      <c r="K23" s="27">
        <v>4660.17</v>
      </c>
      <c r="L23" s="29">
        <f>J23-K23</f>
        <v>-9613.5400000000009</v>
      </c>
      <c r="M23" s="28"/>
      <c r="N23" s="27">
        <v>-34796.74</v>
      </c>
      <c r="O23" s="27">
        <v>35144.03</v>
      </c>
      <c r="P23" s="29">
        <f>N23-O23</f>
        <v>-69940.76999999999</v>
      </c>
      <c r="Q23" s="28"/>
      <c r="R23" s="27">
        <v>-15897.5</v>
      </c>
      <c r="S23" s="27">
        <v>-13215.3</v>
      </c>
      <c r="T23" s="27">
        <v>-12115.76</v>
      </c>
      <c r="U23" s="27">
        <v>-13815.47</v>
      </c>
    </row>
    <row r="24" spans="1:21" ht="21" customHeight="1" x14ac:dyDescent="0.25">
      <c r="A24" s="36"/>
      <c r="B24" s="74" t="s">
        <v>219</v>
      </c>
      <c r="E24" s="15" t="s">
        <v>2</v>
      </c>
      <c r="F24" s="30">
        <f>SUM(F19:F23)</f>
        <v>391622.48</v>
      </c>
      <c r="G24" s="30">
        <f>SUM(G19:G23)</f>
        <v>495755.11</v>
      </c>
      <c r="H24" s="30">
        <f>SUM(H19:H23)</f>
        <v>459194.18000000005</v>
      </c>
      <c r="I24" s="28"/>
      <c r="J24" s="30">
        <f>SUM(J19:J23)</f>
        <v>459194.18000000005</v>
      </c>
      <c r="K24" s="30">
        <f>SUM(K19:K23)</f>
        <v>-486211.12</v>
      </c>
      <c r="L24" s="30">
        <f>SUM(L19:L23)</f>
        <v>945405.3</v>
      </c>
      <c r="M24" s="28"/>
      <c r="N24" s="30">
        <f>SUM(N19:N23)</f>
        <v>3421089.95</v>
      </c>
      <c r="O24" s="30">
        <f>SUM(O19:O23)</f>
        <v>-3488007.4599999995</v>
      </c>
      <c r="P24" s="30">
        <f>SUM(P19:P23)</f>
        <v>6909097.4100000011</v>
      </c>
      <c r="Q24" s="28"/>
      <c r="R24" s="30">
        <f>SUM(R19:R23)</f>
        <v>1493854.1400000001</v>
      </c>
      <c r="S24" s="30">
        <f>SUM(S19:S23)</f>
        <v>1309800.17</v>
      </c>
      <c r="T24" s="30">
        <f>SUM(T19:T23)</f>
        <v>1201080.03</v>
      </c>
      <c r="U24" s="30">
        <f>SUM(U19:U23)</f>
        <v>1346571.77</v>
      </c>
    </row>
    <row r="25" spans="1:21" ht="20.100000000000001" customHeight="1" x14ac:dyDescent="0.25">
      <c r="A25" s="36"/>
      <c r="B25" s="75"/>
      <c r="E25" s="14" t="s">
        <v>13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</row>
    <row r="26" spans="1:21" ht="17.25" customHeight="1" x14ac:dyDescent="0.25">
      <c r="A26" s="36"/>
      <c r="B26" s="75"/>
      <c r="C26" s="42" t="s">
        <v>150</v>
      </c>
      <c r="E26" s="12" t="str">
        <f>"Cost of Goods Sold"</f>
        <v>Cost of Goods Sold</v>
      </c>
      <c r="F26" s="27">
        <v>-221005.03</v>
      </c>
      <c r="G26" s="27">
        <v>-278470</v>
      </c>
      <c r="H26" s="27">
        <v>-254667.08000000002</v>
      </c>
      <c r="I26" s="28"/>
      <c r="J26" s="27">
        <v>-254667.08000000002</v>
      </c>
      <c r="K26" s="27">
        <v>272190.56</v>
      </c>
      <c r="L26" s="29">
        <f t="shared" ref="L26:L33" si="0">K26-J26</f>
        <v>526857.64</v>
      </c>
      <c r="M26" s="28"/>
      <c r="N26" s="27">
        <v>-1878719.62</v>
      </c>
      <c r="O26" s="27">
        <v>1903815.1300000001</v>
      </c>
      <c r="P26" s="29">
        <f t="shared" ref="P26:P33" si="1">O26-N26</f>
        <v>3782534.75</v>
      </c>
      <c r="Q26" s="28"/>
      <c r="R26" s="27">
        <v>-817438.35</v>
      </c>
      <c r="S26" s="27">
        <v>-712097.02</v>
      </c>
      <c r="T26" s="27">
        <v>-653915.94000000006</v>
      </c>
      <c r="U26" s="27">
        <v>-754142.11</v>
      </c>
    </row>
    <row r="27" spans="1:21" ht="17.25" customHeight="1" x14ac:dyDescent="0.25">
      <c r="A27" s="36"/>
      <c r="B27" s="75"/>
      <c r="C27" s="42">
        <v>54100</v>
      </c>
      <c r="E27" s="12" t="str">
        <f>"Purchases"</f>
        <v>Purchases</v>
      </c>
      <c r="F27" s="27">
        <v>0</v>
      </c>
      <c r="G27" s="27">
        <v>0</v>
      </c>
      <c r="H27" s="27">
        <v>0</v>
      </c>
      <c r="I27" s="28"/>
      <c r="J27" s="27">
        <v>0</v>
      </c>
      <c r="K27" s="27">
        <v>0</v>
      </c>
      <c r="L27" s="29">
        <f t="shared" si="0"/>
        <v>0</v>
      </c>
      <c r="M27" s="28"/>
      <c r="N27" s="27">
        <v>0</v>
      </c>
      <c r="O27" s="27">
        <v>0</v>
      </c>
      <c r="P27" s="29">
        <f t="shared" si="1"/>
        <v>0</v>
      </c>
      <c r="Q27" s="28"/>
      <c r="R27" s="27">
        <v>0</v>
      </c>
      <c r="S27" s="27">
        <v>0</v>
      </c>
      <c r="T27" s="27">
        <v>0</v>
      </c>
      <c r="U27" s="27">
        <v>0</v>
      </c>
    </row>
    <row r="28" spans="1:21" ht="17.25" customHeight="1" x14ac:dyDescent="0.25">
      <c r="A28" s="36"/>
      <c r="B28" s="75"/>
      <c r="C28" s="42">
        <v>54400</v>
      </c>
      <c r="E28" s="12" t="str">
        <f>"Discounts Received"</f>
        <v>Discounts Received</v>
      </c>
      <c r="F28" s="27">
        <v>0</v>
      </c>
      <c r="G28" s="27">
        <v>0</v>
      </c>
      <c r="H28" s="27">
        <v>0</v>
      </c>
      <c r="I28" s="28"/>
      <c r="J28" s="27">
        <v>0</v>
      </c>
      <c r="K28" s="27">
        <v>0</v>
      </c>
      <c r="L28" s="29">
        <f t="shared" si="0"/>
        <v>0</v>
      </c>
      <c r="M28" s="28"/>
      <c r="N28" s="27">
        <v>0</v>
      </c>
      <c r="O28" s="27">
        <v>0</v>
      </c>
      <c r="P28" s="29">
        <f t="shared" si="1"/>
        <v>0</v>
      </c>
      <c r="Q28" s="28"/>
      <c r="R28" s="27">
        <v>0</v>
      </c>
      <c r="S28" s="27">
        <v>0</v>
      </c>
      <c r="T28" s="27">
        <v>0</v>
      </c>
      <c r="U28" s="27">
        <v>0</v>
      </c>
    </row>
    <row r="29" spans="1:21" ht="17.25" customHeight="1" thickBot="1" x14ac:dyDescent="0.3">
      <c r="A29" s="36"/>
      <c r="B29" s="76"/>
      <c r="C29" s="42">
        <v>54500</v>
      </c>
      <c r="E29" s="12" t="str">
        <f>"Inventory Adjustment"</f>
        <v>Inventory Adjustment</v>
      </c>
      <c r="F29" s="27">
        <v>0</v>
      </c>
      <c r="G29" s="27">
        <v>0</v>
      </c>
      <c r="H29" s="27">
        <v>0</v>
      </c>
      <c r="I29" s="28"/>
      <c r="J29" s="27">
        <v>0</v>
      </c>
      <c r="K29" s="27">
        <v>0</v>
      </c>
      <c r="L29" s="29">
        <f t="shared" si="0"/>
        <v>0</v>
      </c>
      <c r="M29" s="28"/>
      <c r="N29" s="27">
        <v>0</v>
      </c>
      <c r="O29" s="27">
        <v>0</v>
      </c>
      <c r="P29" s="29">
        <f t="shared" si="1"/>
        <v>0</v>
      </c>
      <c r="Q29" s="28"/>
      <c r="R29" s="27">
        <v>0</v>
      </c>
      <c r="S29" s="27">
        <v>0</v>
      </c>
      <c r="T29" s="27">
        <v>0</v>
      </c>
      <c r="U29" s="27">
        <v>0</v>
      </c>
    </row>
    <row r="30" spans="1:21" ht="17.25" customHeight="1" x14ac:dyDescent="0.25">
      <c r="A30" s="36"/>
      <c r="B30" s="36"/>
      <c r="C30" s="42">
        <v>54702</v>
      </c>
      <c r="E30" s="12" t="str">
        <f>"Overhead Applied"</f>
        <v>Overhead Applied</v>
      </c>
      <c r="F30" s="27">
        <v>0</v>
      </c>
      <c r="G30" s="27">
        <v>0</v>
      </c>
      <c r="H30" s="27">
        <v>0</v>
      </c>
      <c r="I30" s="28"/>
      <c r="J30" s="27">
        <v>0</v>
      </c>
      <c r="K30" s="27">
        <v>0</v>
      </c>
      <c r="L30" s="29">
        <f t="shared" si="0"/>
        <v>0</v>
      </c>
      <c r="M30" s="28"/>
      <c r="N30" s="27">
        <v>0</v>
      </c>
      <c r="O30" s="27">
        <v>0</v>
      </c>
      <c r="P30" s="29">
        <f t="shared" si="1"/>
        <v>0</v>
      </c>
      <c r="Q30" s="28"/>
      <c r="R30" s="27">
        <v>0</v>
      </c>
      <c r="S30" s="27">
        <v>0</v>
      </c>
      <c r="T30" s="27">
        <v>0</v>
      </c>
      <c r="U30" s="27">
        <v>0</v>
      </c>
    </row>
    <row r="31" spans="1:21" ht="17.25" customHeight="1" x14ac:dyDescent="0.25">
      <c r="A31" s="36"/>
      <c r="B31" s="36"/>
      <c r="C31" s="42">
        <v>54703</v>
      </c>
      <c r="E31" s="12" t="str">
        <f>"Purchase Variance"</f>
        <v>Purchase Variance</v>
      </c>
      <c r="F31" s="27">
        <v>0</v>
      </c>
      <c r="G31" s="27">
        <v>0</v>
      </c>
      <c r="H31" s="27">
        <v>0</v>
      </c>
      <c r="I31" s="28"/>
      <c r="J31" s="27">
        <v>0</v>
      </c>
      <c r="K31" s="27">
        <v>0</v>
      </c>
      <c r="L31" s="29">
        <f t="shared" si="0"/>
        <v>0</v>
      </c>
      <c r="M31" s="28"/>
      <c r="N31" s="27">
        <v>0</v>
      </c>
      <c r="O31" s="27">
        <v>0</v>
      </c>
      <c r="P31" s="29">
        <f t="shared" si="1"/>
        <v>0</v>
      </c>
      <c r="Q31" s="28"/>
      <c r="R31" s="27">
        <v>0</v>
      </c>
      <c r="S31" s="27">
        <v>0</v>
      </c>
      <c r="T31" s="27">
        <v>0</v>
      </c>
      <c r="U31" s="27">
        <v>0</v>
      </c>
    </row>
    <row r="32" spans="1:21" ht="17.25" customHeight="1" x14ac:dyDescent="0.25">
      <c r="A32" s="36"/>
      <c r="B32" s="36"/>
      <c r="C32" s="42">
        <v>54710</v>
      </c>
      <c r="E32" s="12" t="str">
        <f>"Capacity Cost Applied"</f>
        <v>Capacity Cost Applied</v>
      </c>
      <c r="F32" s="27">
        <v>0</v>
      </c>
      <c r="G32" s="27">
        <v>0</v>
      </c>
      <c r="H32" s="27">
        <v>0</v>
      </c>
      <c r="I32" s="28"/>
      <c r="J32" s="27">
        <v>0</v>
      </c>
      <c r="K32" s="27">
        <v>0</v>
      </c>
      <c r="L32" s="29">
        <f t="shared" si="0"/>
        <v>0</v>
      </c>
      <c r="M32" s="28"/>
      <c r="N32" s="27">
        <v>0</v>
      </c>
      <c r="O32" s="27">
        <v>0</v>
      </c>
      <c r="P32" s="29">
        <f t="shared" si="1"/>
        <v>0</v>
      </c>
      <c r="Q32" s="28"/>
      <c r="R32" s="27">
        <v>0</v>
      </c>
      <c r="S32" s="27">
        <v>0</v>
      </c>
      <c r="T32" s="27">
        <v>0</v>
      </c>
      <c r="U32" s="27">
        <v>0</v>
      </c>
    </row>
    <row r="33" spans="1:21" ht="17.25" customHeight="1" x14ac:dyDescent="0.25">
      <c r="A33" s="36"/>
      <c r="B33" s="36"/>
      <c r="C33" s="42">
        <v>54800</v>
      </c>
      <c r="E33" s="12" t="str">
        <f>"Payment Discounts Granted"</f>
        <v>Payment Discounts Granted</v>
      </c>
      <c r="F33" s="27">
        <v>0</v>
      </c>
      <c r="G33" s="27">
        <v>0</v>
      </c>
      <c r="H33" s="27">
        <v>0</v>
      </c>
      <c r="I33" s="28"/>
      <c r="J33" s="27">
        <v>0</v>
      </c>
      <c r="K33" s="27">
        <v>0</v>
      </c>
      <c r="L33" s="29">
        <f t="shared" si="0"/>
        <v>0</v>
      </c>
      <c r="M33" s="28"/>
      <c r="N33" s="27">
        <v>0</v>
      </c>
      <c r="O33" s="27">
        <v>0</v>
      </c>
      <c r="P33" s="29">
        <f t="shared" si="1"/>
        <v>0</v>
      </c>
      <c r="Q33" s="28"/>
      <c r="R33" s="27">
        <v>0</v>
      </c>
      <c r="S33" s="27">
        <v>0</v>
      </c>
      <c r="T33" s="27">
        <v>0</v>
      </c>
      <c r="U33" s="27">
        <v>0</v>
      </c>
    </row>
    <row r="34" spans="1:21" ht="17.25" customHeight="1" x14ac:dyDescent="0.25">
      <c r="A34" s="36"/>
      <c r="B34" s="36"/>
      <c r="E34" s="15" t="s">
        <v>14</v>
      </c>
      <c r="F34" s="30">
        <f>SUM(F25:F33)</f>
        <v>-221005.03</v>
      </c>
      <c r="G34" s="30">
        <f>SUM(G25:G33)</f>
        <v>-278470</v>
      </c>
      <c r="H34" s="30">
        <f>SUM(H25:H33)</f>
        <v>-254667.08000000002</v>
      </c>
      <c r="I34" s="28"/>
      <c r="J34" s="30">
        <f>SUM(J25:J33)</f>
        <v>-254667.08000000002</v>
      </c>
      <c r="K34" s="30">
        <f>SUM(K25:K33)</f>
        <v>272190.56</v>
      </c>
      <c r="L34" s="30">
        <f>SUM(L25:L33)</f>
        <v>526857.64</v>
      </c>
      <c r="M34" s="28"/>
      <c r="N34" s="30">
        <f>SUM(N25:N33)</f>
        <v>-1878719.62</v>
      </c>
      <c r="O34" s="30">
        <f>SUM(O25:O33)</f>
        <v>1903815.1300000001</v>
      </c>
      <c r="P34" s="30">
        <f>SUM(P25:P33)</f>
        <v>3782534.75</v>
      </c>
      <c r="Q34" s="28"/>
      <c r="R34" s="30">
        <f>SUM(R25:R33)</f>
        <v>-817438.35</v>
      </c>
      <c r="S34" s="30">
        <f>SUM(S25:S33)</f>
        <v>-712097.02</v>
      </c>
      <c r="T34" s="30">
        <f>SUM(T25:T33)</f>
        <v>-653915.94000000006</v>
      </c>
      <c r="U34" s="30">
        <f>SUM(U25:U33)</f>
        <v>-754142.11</v>
      </c>
    </row>
    <row r="35" spans="1:21" ht="20.100000000000001" customHeight="1" x14ac:dyDescent="0.25">
      <c r="A35" s="36"/>
      <c r="B35" s="36"/>
      <c r="E35" s="14" t="s">
        <v>15</v>
      </c>
      <c r="F35" s="30">
        <f>F24+F34</f>
        <v>170617.44999999998</v>
      </c>
      <c r="G35" s="30">
        <f>G24+G34</f>
        <v>217285.11</v>
      </c>
      <c r="H35" s="30">
        <f>H24+H34</f>
        <v>204527.10000000003</v>
      </c>
      <c r="I35" s="28"/>
      <c r="J35" s="30">
        <f>J24+J34</f>
        <v>204527.10000000003</v>
      </c>
      <c r="K35" s="30">
        <f>K24+K34</f>
        <v>-214020.56</v>
      </c>
      <c r="L35" s="30">
        <f>L24+L34</f>
        <v>1472262.94</v>
      </c>
      <c r="M35" s="28"/>
      <c r="N35" s="30">
        <f>N24+N34</f>
        <v>1542370.33</v>
      </c>
      <c r="O35" s="30">
        <f>O24+O34</f>
        <v>-1584192.3299999994</v>
      </c>
      <c r="P35" s="30">
        <f>P24+P34</f>
        <v>10691632.16</v>
      </c>
      <c r="Q35" s="28"/>
      <c r="R35" s="30">
        <f>R24+R34</f>
        <v>676415.79000000015</v>
      </c>
      <c r="S35" s="30">
        <f>S24+S34</f>
        <v>597703.14999999991</v>
      </c>
      <c r="T35" s="30">
        <f>T24+T34</f>
        <v>547164.09</v>
      </c>
      <c r="U35" s="30">
        <f>U24+U34</f>
        <v>592429.66</v>
      </c>
    </row>
    <row r="36" spans="1:21" ht="20.100000000000001" customHeight="1" x14ac:dyDescent="0.25">
      <c r="A36" s="36"/>
      <c r="B36" s="36"/>
      <c r="E36" s="14" t="s">
        <v>16</v>
      </c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</row>
    <row r="37" spans="1:21" ht="19.5" customHeight="1" x14ac:dyDescent="0.25">
      <c r="A37" s="36"/>
      <c r="B37" s="36"/>
      <c r="C37" s="42" t="s">
        <v>151</v>
      </c>
      <c r="E37" s="12" t="str">
        <f>"Selling Expenses"</f>
        <v>Selling Expenses</v>
      </c>
      <c r="F37" s="27">
        <v>-38862.9</v>
      </c>
      <c r="G37" s="27">
        <v>-37987.57</v>
      </c>
      <c r="H37" s="27">
        <v>-38297.949999999997</v>
      </c>
      <c r="I37" s="28"/>
      <c r="J37" s="27">
        <v>-38297.949999999997</v>
      </c>
      <c r="K37" s="27">
        <v>39684.82</v>
      </c>
      <c r="L37" s="29">
        <f t="shared" ref="L37:L43" si="2">J37-K37</f>
        <v>-77982.76999999999</v>
      </c>
      <c r="M37" s="28"/>
      <c r="N37" s="27">
        <v>-306489.41000000003</v>
      </c>
      <c r="O37" s="27">
        <v>296930.76</v>
      </c>
      <c r="P37" s="29">
        <f t="shared" ref="P37:P43" si="3">N37-O37</f>
        <v>-603420.17000000004</v>
      </c>
      <c r="Q37" s="28"/>
      <c r="R37" s="27">
        <v>-131926.84</v>
      </c>
      <c r="S37" s="27">
        <v>-128316.48999999999</v>
      </c>
      <c r="T37" s="27">
        <v>-116879.88</v>
      </c>
      <c r="U37" s="27">
        <v>-115148.42</v>
      </c>
    </row>
    <row r="38" spans="1:21" ht="19.5" customHeight="1" x14ac:dyDescent="0.25">
      <c r="A38" s="36"/>
      <c r="B38" s="36"/>
      <c r="C38" s="42" t="s">
        <v>152</v>
      </c>
      <c r="E38" s="12" t="str">
        <f>"Personnel Expenses"</f>
        <v>Personnel Expenses</v>
      </c>
      <c r="F38" s="27">
        <v>0</v>
      </c>
      <c r="G38" s="27">
        <v>0</v>
      </c>
      <c r="H38" s="27">
        <v>0</v>
      </c>
      <c r="I38" s="28"/>
      <c r="J38" s="27">
        <v>0</v>
      </c>
      <c r="K38" s="27">
        <v>0</v>
      </c>
      <c r="L38" s="29">
        <f t="shared" si="2"/>
        <v>0</v>
      </c>
      <c r="M38" s="28"/>
      <c r="N38" s="27">
        <v>0</v>
      </c>
      <c r="O38" s="27">
        <v>0</v>
      </c>
      <c r="P38" s="29">
        <f t="shared" si="3"/>
        <v>0</v>
      </c>
      <c r="Q38" s="28"/>
      <c r="R38" s="27">
        <v>0</v>
      </c>
      <c r="S38" s="27">
        <v>0</v>
      </c>
      <c r="T38" s="27">
        <v>0</v>
      </c>
      <c r="U38" s="27">
        <v>0</v>
      </c>
    </row>
    <row r="39" spans="1:21" ht="19.5" customHeight="1" x14ac:dyDescent="0.25">
      <c r="A39" s="36"/>
      <c r="B39" s="36"/>
      <c r="C39" s="42" t="s">
        <v>153</v>
      </c>
      <c r="E39" s="12" t="str">
        <f>"Computer Expenses"</f>
        <v>Computer Expenses</v>
      </c>
      <c r="F39" s="27">
        <v>0</v>
      </c>
      <c r="G39" s="27">
        <v>0</v>
      </c>
      <c r="H39" s="27">
        <v>0</v>
      </c>
      <c r="I39" s="28"/>
      <c r="J39" s="27">
        <v>0</v>
      </c>
      <c r="K39" s="27">
        <v>0</v>
      </c>
      <c r="L39" s="29">
        <f t="shared" si="2"/>
        <v>0</v>
      </c>
      <c r="M39" s="28"/>
      <c r="N39" s="27">
        <v>0</v>
      </c>
      <c r="O39" s="27">
        <v>0</v>
      </c>
      <c r="P39" s="29">
        <f t="shared" si="3"/>
        <v>0</v>
      </c>
      <c r="Q39" s="28"/>
      <c r="R39" s="27">
        <v>0</v>
      </c>
      <c r="S39" s="27">
        <v>0</v>
      </c>
      <c r="T39" s="27">
        <v>0</v>
      </c>
      <c r="U39" s="27">
        <v>0</v>
      </c>
    </row>
    <row r="40" spans="1:21" ht="19.5" customHeight="1" x14ac:dyDescent="0.25">
      <c r="A40" s="36"/>
      <c r="B40" s="36"/>
      <c r="C40" s="42" t="s">
        <v>154</v>
      </c>
      <c r="E40" s="12" t="str">
        <f>"Building Maintenance Expenses"</f>
        <v>Building Maintenance Expenses</v>
      </c>
      <c r="F40" s="27">
        <v>0</v>
      </c>
      <c r="G40" s="27">
        <v>0</v>
      </c>
      <c r="H40" s="27">
        <v>0</v>
      </c>
      <c r="I40" s="28"/>
      <c r="J40" s="27">
        <v>0</v>
      </c>
      <c r="K40" s="27">
        <v>0</v>
      </c>
      <c r="L40" s="29">
        <f t="shared" si="2"/>
        <v>0</v>
      </c>
      <c r="M40" s="28"/>
      <c r="N40" s="27">
        <v>0</v>
      </c>
      <c r="O40" s="27">
        <v>0</v>
      </c>
      <c r="P40" s="29">
        <f t="shared" si="3"/>
        <v>0</v>
      </c>
      <c r="Q40" s="28"/>
      <c r="R40" s="27">
        <v>0</v>
      </c>
      <c r="S40" s="27">
        <v>0</v>
      </c>
      <c r="T40" s="27">
        <v>0</v>
      </c>
      <c r="U40" s="27">
        <v>0</v>
      </c>
    </row>
    <row r="41" spans="1:21" ht="19.5" customHeight="1" x14ac:dyDescent="0.25">
      <c r="A41" s="36"/>
      <c r="B41" s="36"/>
      <c r="C41" s="42" t="s">
        <v>155</v>
      </c>
      <c r="E41" s="12" t="str">
        <f>"Administrative Expenses"</f>
        <v>Administrative Expenses</v>
      </c>
      <c r="F41" s="27">
        <v>0</v>
      </c>
      <c r="G41" s="27">
        <v>0</v>
      </c>
      <c r="H41" s="27">
        <v>0</v>
      </c>
      <c r="I41" s="28"/>
      <c r="J41" s="27">
        <v>0</v>
      </c>
      <c r="K41" s="27">
        <v>0</v>
      </c>
      <c r="L41" s="29">
        <f t="shared" si="2"/>
        <v>0</v>
      </c>
      <c r="M41" s="28"/>
      <c r="N41" s="27">
        <v>0</v>
      </c>
      <c r="O41" s="27">
        <v>0</v>
      </c>
      <c r="P41" s="29">
        <f t="shared" si="3"/>
        <v>0</v>
      </c>
      <c r="Q41" s="28"/>
      <c r="R41" s="27">
        <v>0</v>
      </c>
      <c r="S41" s="27">
        <v>0</v>
      </c>
      <c r="T41" s="27">
        <v>0</v>
      </c>
      <c r="U41" s="27">
        <v>0</v>
      </c>
    </row>
    <row r="42" spans="1:21" ht="19.5" customHeight="1" x14ac:dyDescent="0.25">
      <c r="A42" s="36"/>
      <c r="B42" s="36"/>
      <c r="C42" s="42" t="s">
        <v>156</v>
      </c>
      <c r="E42" s="12" t="str">
        <f>"Depreciation of Fixed Assets"</f>
        <v>Depreciation of Fixed Assets</v>
      </c>
      <c r="F42" s="27">
        <v>0</v>
      </c>
      <c r="G42" s="27">
        <v>0</v>
      </c>
      <c r="H42" s="27">
        <v>0</v>
      </c>
      <c r="I42" s="28"/>
      <c r="J42" s="27">
        <v>0</v>
      </c>
      <c r="K42" s="27">
        <v>0</v>
      </c>
      <c r="L42" s="29">
        <f t="shared" si="2"/>
        <v>0</v>
      </c>
      <c r="M42" s="28"/>
      <c r="N42" s="27">
        <v>0</v>
      </c>
      <c r="O42" s="27">
        <v>0</v>
      </c>
      <c r="P42" s="29">
        <f t="shared" si="3"/>
        <v>0</v>
      </c>
      <c r="Q42" s="28"/>
      <c r="R42" s="27">
        <v>0</v>
      </c>
      <c r="S42" s="27">
        <v>0</v>
      </c>
      <c r="T42" s="27">
        <v>0</v>
      </c>
      <c r="U42" s="27">
        <v>0</v>
      </c>
    </row>
    <row r="43" spans="1:21" ht="19.5" customHeight="1" x14ac:dyDescent="0.25">
      <c r="A43" s="36"/>
      <c r="B43" s="36"/>
      <c r="C43" s="42" t="s">
        <v>157</v>
      </c>
      <c r="E43" s="12" t="str">
        <f>"Other Operating Expenses"</f>
        <v>Other Operating Expenses</v>
      </c>
      <c r="F43" s="27">
        <v>0</v>
      </c>
      <c r="G43" s="27">
        <v>0</v>
      </c>
      <c r="H43" s="27">
        <v>0</v>
      </c>
      <c r="I43" s="28"/>
      <c r="J43" s="27">
        <v>0</v>
      </c>
      <c r="K43" s="27">
        <v>0</v>
      </c>
      <c r="L43" s="29">
        <f t="shared" si="2"/>
        <v>0</v>
      </c>
      <c r="M43" s="28"/>
      <c r="N43" s="27">
        <v>0</v>
      </c>
      <c r="O43" s="27">
        <v>0</v>
      </c>
      <c r="P43" s="29">
        <f t="shared" si="3"/>
        <v>0</v>
      </c>
      <c r="Q43" s="28"/>
      <c r="R43" s="27">
        <v>0</v>
      </c>
      <c r="S43" s="27">
        <v>0</v>
      </c>
      <c r="T43" s="27">
        <v>0</v>
      </c>
      <c r="U43" s="27">
        <v>0</v>
      </c>
    </row>
    <row r="44" spans="1:21" ht="19.5" customHeight="1" x14ac:dyDescent="0.25">
      <c r="A44" s="36"/>
      <c r="B44" s="36"/>
      <c r="F44" s="30">
        <f>SUM(F36:F43)</f>
        <v>-38862.9</v>
      </c>
      <c r="G44" s="30">
        <f>SUM(G36:G43)</f>
        <v>-37987.57</v>
      </c>
      <c r="H44" s="30">
        <f>SUM(H36:H43)</f>
        <v>-38297.949999999997</v>
      </c>
      <c r="I44" s="28"/>
      <c r="J44" s="30">
        <f>SUM(J36:J43)</f>
        <v>-38297.949999999997</v>
      </c>
      <c r="K44" s="30">
        <f>SUM(K36:K43)</f>
        <v>39684.82</v>
      </c>
      <c r="L44" s="30">
        <f>SUM(L36:L43)</f>
        <v>-77982.76999999999</v>
      </c>
      <c r="M44" s="28"/>
      <c r="N44" s="30">
        <f>SUM(N36:N43)</f>
        <v>-306489.41000000003</v>
      </c>
      <c r="O44" s="30">
        <f>SUM(O36:O43)</f>
        <v>296930.76</v>
      </c>
      <c r="P44" s="30">
        <f>SUM(P36:P43)</f>
        <v>-603420.17000000004</v>
      </c>
      <c r="Q44" s="28"/>
      <c r="R44" s="30">
        <f>SUM(R36:R43)</f>
        <v>-131926.84</v>
      </c>
      <c r="S44" s="30">
        <f>SUM(S36:S43)</f>
        <v>-128316.48999999999</v>
      </c>
      <c r="T44" s="30">
        <f>SUM(T36:T43)</f>
        <v>-116879.88</v>
      </c>
      <c r="U44" s="30">
        <f>SUM(U36:U43)</f>
        <v>-115148.42</v>
      </c>
    </row>
    <row r="45" spans="1:21" ht="20.100000000000001" customHeight="1" thickBot="1" x14ac:dyDescent="0.3">
      <c r="A45" s="36"/>
      <c r="B45" s="36"/>
      <c r="E45" s="14" t="s">
        <v>17</v>
      </c>
      <c r="F45" s="31">
        <f>F35+F44</f>
        <v>131754.54999999999</v>
      </c>
      <c r="G45" s="31">
        <f>G35+G44</f>
        <v>179297.53999999998</v>
      </c>
      <c r="H45" s="31">
        <f>H35+H44</f>
        <v>166229.15000000002</v>
      </c>
      <c r="I45" s="28"/>
      <c r="J45" s="31">
        <f>J35+J44</f>
        <v>166229.15000000002</v>
      </c>
      <c r="K45" s="31">
        <f>K35+K44</f>
        <v>-174335.74</v>
      </c>
      <c r="L45" s="31">
        <f>L35+L44</f>
        <v>1394280.17</v>
      </c>
      <c r="M45" s="28"/>
      <c r="N45" s="31">
        <f>N35+N44</f>
        <v>1235880.92</v>
      </c>
      <c r="O45" s="31">
        <f>O35+O44</f>
        <v>-1287261.5699999994</v>
      </c>
      <c r="P45" s="31">
        <f>P35+P44</f>
        <v>10088211.99</v>
      </c>
      <c r="Q45" s="28"/>
      <c r="R45" s="31">
        <f>R35+R44</f>
        <v>544488.95000000019</v>
      </c>
      <c r="S45" s="31">
        <f>S35+S44</f>
        <v>469386.65999999992</v>
      </c>
      <c r="T45" s="31">
        <f>T35+T44</f>
        <v>430284.20999999996</v>
      </c>
      <c r="U45" s="31">
        <f>U35+U44</f>
        <v>477281.24000000005</v>
      </c>
    </row>
    <row r="46" spans="1:21" ht="20.100000000000001" customHeight="1" thickTop="1" x14ac:dyDescent="0.25">
      <c r="A46" s="36"/>
      <c r="B46" s="36"/>
      <c r="E46" s="12" t="s">
        <v>18</v>
      </c>
      <c r="F46" s="16">
        <f>F45/F24</f>
        <v>0.33643255106295222</v>
      </c>
      <c r="G46" s="16">
        <f>G45/G24</f>
        <v>0.36166554087561492</v>
      </c>
      <c r="H46" s="16">
        <f>H45/H24</f>
        <v>0.36200186596441619</v>
      </c>
      <c r="J46" s="16">
        <f>J45/J24</f>
        <v>0.36200186596441619</v>
      </c>
      <c r="K46" s="16"/>
      <c r="L46" s="16"/>
      <c r="N46" s="16">
        <f>N45/N24</f>
        <v>0.36125355897175399</v>
      </c>
      <c r="O46" s="16"/>
      <c r="P46" s="16"/>
      <c r="R46" s="17">
        <f>IF(R24=0,"-",R45/R24)</f>
        <v>0.36448602003405778</v>
      </c>
      <c r="S46" s="17">
        <f>IF(S24=0,"-",S45/S24)</f>
        <v>0.35836509320349219</v>
      </c>
      <c r="T46" s="16">
        <f>T45/T24</f>
        <v>0.35824774307503887</v>
      </c>
      <c r="U46" s="16">
        <f>U45/U24</f>
        <v>0.35444173911354165</v>
      </c>
    </row>
    <row r="47" spans="1:21" x14ac:dyDescent="0.25">
      <c r="A47" s="36"/>
      <c r="B47" s="36"/>
    </row>
    <row r="48" spans="1:21" x14ac:dyDescent="0.25">
      <c r="A48" s="36"/>
      <c r="B48" s="36"/>
    </row>
    <row r="49" spans="1:29" x14ac:dyDescent="0.25">
      <c r="A49" s="36"/>
      <c r="B49" s="36"/>
    </row>
    <row r="50" spans="1:29" x14ac:dyDescent="0.25">
      <c r="A50" s="36"/>
      <c r="B50" s="36"/>
    </row>
    <row r="51" spans="1:29" x14ac:dyDescent="0.25">
      <c r="A51" s="36"/>
      <c r="B51" s="36"/>
    </row>
    <row r="52" spans="1:29" x14ac:dyDescent="0.25">
      <c r="AB52" s="43"/>
    </row>
    <row r="53" spans="1:29" x14ac:dyDescent="0.25">
      <c r="AC53" s="43"/>
    </row>
  </sheetData>
  <mergeCells count="10">
    <mergeCell ref="B24:B29"/>
    <mergeCell ref="F16:H16"/>
    <mergeCell ref="J16:L16"/>
    <mergeCell ref="N16:P16"/>
    <mergeCell ref="R16:U16"/>
    <mergeCell ref="E10:U10"/>
    <mergeCell ref="E11:U11"/>
    <mergeCell ref="E12:U12"/>
    <mergeCell ref="E14:U14"/>
    <mergeCell ref="E13:U13"/>
  </mergeCells>
  <phoneticPr fontId="0" type="noConversion"/>
  <pageMargins left="0.75" right="0.75" top="1" bottom="1" header="0.5" footer="0.5"/>
  <pageSetup scale="56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V46"/>
  <sheetViews>
    <sheetView workbookViewId="0"/>
  </sheetViews>
  <sheetFormatPr defaultRowHeight="12.75" x14ac:dyDescent="0.2"/>
  <sheetData>
    <row r="1" spans="1:22" x14ac:dyDescent="0.2">
      <c r="A1" s="1" t="s">
        <v>555</v>
      </c>
      <c r="B1" s="1" t="s">
        <v>6</v>
      </c>
      <c r="C1" s="1" t="s">
        <v>6</v>
      </c>
      <c r="E1" s="1" t="s">
        <v>57</v>
      </c>
    </row>
    <row r="2" spans="1:22" x14ac:dyDescent="0.2">
      <c r="A2" s="1" t="s">
        <v>6</v>
      </c>
      <c r="E2" s="1" t="s">
        <v>5</v>
      </c>
      <c r="F2" s="1" t="s">
        <v>58</v>
      </c>
      <c r="G2" s="1" t="s">
        <v>137</v>
      </c>
      <c r="H2" s="1" t="s">
        <v>220</v>
      </c>
      <c r="J2" s="1" t="s">
        <v>221</v>
      </c>
      <c r="K2" s="1" t="s">
        <v>222</v>
      </c>
      <c r="N2" s="1" t="s">
        <v>218</v>
      </c>
      <c r="O2" s="1" t="s">
        <v>223</v>
      </c>
      <c r="R2" s="1" t="s">
        <v>224</v>
      </c>
      <c r="S2" s="1" t="s">
        <v>138</v>
      </c>
      <c r="T2" s="1" t="s">
        <v>139</v>
      </c>
      <c r="U2" s="1" t="s">
        <v>225</v>
      </c>
      <c r="V2" s="1" t="s">
        <v>226</v>
      </c>
    </row>
    <row r="3" spans="1:22" x14ac:dyDescent="0.2">
      <c r="A3" s="1" t="s">
        <v>6</v>
      </c>
      <c r="F3" s="1" t="s">
        <v>140</v>
      </c>
      <c r="G3" s="1" t="s">
        <v>141</v>
      </c>
      <c r="H3" s="1" t="s">
        <v>227</v>
      </c>
      <c r="J3" s="1" t="s">
        <v>228</v>
      </c>
      <c r="K3" s="1" t="s">
        <v>229</v>
      </c>
      <c r="N3" s="1" t="s">
        <v>229</v>
      </c>
      <c r="O3" s="1" t="s">
        <v>230</v>
      </c>
      <c r="R3" s="1" t="s">
        <v>142</v>
      </c>
      <c r="S3" s="1" t="s">
        <v>143</v>
      </c>
      <c r="T3" s="1" t="s">
        <v>144</v>
      </c>
      <c r="U3" s="1" t="s">
        <v>231</v>
      </c>
    </row>
    <row r="4" spans="1:22" x14ac:dyDescent="0.2">
      <c r="A4" s="1" t="s">
        <v>6</v>
      </c>
      <c r="D4" s="1" t="s">
        <v>124</v>
      </c>
      <c r="E4" s="1" t="s">
        <v>536</v>
      </c>
      <c r="F4" s="1" t="s">
        <v>129</v>
      </c>
      <c r="G4" s="1" t="s">
        <v>130</v>
      </c>
      <c r="H4" s="1" t="s">
        <v>232</v>
      </c>
      <c r="J4" s="1" t="s">
        <v>131</v>
      </c>
      <c r="K4" s="1" t="s">
        <v>233</v>
      </c>
      <c r="N4" s="1" t="s">
        <v>132</v>
      </c>
      <c r="O4" s="1" t="s">
        <v>234</v>
      </c>
      <c r="R4" s="1" t="s">
        <v>133</v>
      </c>
      <c r="S4" s="1" t="s">
        <v>134</v>
      </c>
      <c r="T4" s="1" t="s">
        <v>135</v>
      </c>
      <c r="U4" s="1" t="s">
        <v>235</v>
      </c>
    </row>
    <row r="5" spans="1:22" x14ac:dyDescent="0.2">
      <c r="A5" s="1" t="s">
        <v>6</v>
      </c>
      <c r="D5" s="1" t="s">
        <v>125</v>
      </c>
      <c r="E5" s="1" t="s">
        <v>537</v>
      </c>
    </row>
    <row r="6" spans="1:22" x14ac:dyDescent="0.2">
      <c r="A6" s="1" t="s">
        <v>6</v>
      </c>
      <c r="E6" s="1" t="s">
        <v>542</v>
      </c>
    </row>
    <row r="7" spans="1:22" x14ac:dyDescent="0.2">
      <c r="A7" s="1" t="s">
        <v>6</v>
      </c>
      <c r="D7" s="1" t="s">
        <v>20</v>
      </c>
      <c r="E7" s="1" t="s">
        <v>538</v>
      </c>
    </row>
    <row r="8" spans="1:22" x14ac:dyDescent="0.2">
      <c r="A8" s="1" t="s">
        <v>6</v>
      </c>
    </row>
    <row r="9" spans="1:22" x14ac:dyDescent="0.2">
      <c r="A9" s="1" t="s">
        <v>6</v>
      </c>
    </row>
    <row r="11" spans="1:22" x14ac:dyDescent="0.2">
      <c r="E11" s="1" t="s">
        <v>12</v>
      </c>
    </row>
    <row r="12" spans="1:22" x14ac:dyDescent="0.2">
      <c r="E12" s="1" t="s">
        <v>136</v>
      </c>
    </row>
    <row r="13" spans="1:22" x14ac:dyDescent="0.2">
      <c r="E13" s="1" t="s">
        <v>237</v>
      </c>
    </row>
    <row r="14" spans="1:22" x14ac:dyDescent="0.2">
      <c r="E14" s="1" t="s">
        <v>238</v>
      </c>
    </row>
    <row r="16" spans="1:22" x14ac:dyDescent="0.2">
      <c r="F16" s="1" t="s">
        <v>7</v>
      </c>
      <c r="J16" s="1" t="s">
        <v>239</v>
      </c>
      <c r="N16" s="1" t="s">
        <v>240</v>
      </c>
      <c r="R16" s="1" t="s">
        <v>22</v>
      </c>
    </row>
    <row r="18" spans="2:21" x14ac:dyDescent="0.2">
      <c r="F18" s="1" t="s">
        <v>69</v>
      </c>
      <c r="G18" s="1" t="s">
        <v>70</v>
      </c>
      <c r="H18" s="1" t="s">
        <v>229</v>
      </c>
      <c r="J18" s="1" t="s">
        <v>19</v>
      </c>
      <c r="K18" s="1" t="s">
        <v>20</v>
      </c>
      <c r="L18" s="1" t="s">
        <v>21</v>
      </c>
      <c r="N18" s="1" t="s">
        <v>19</v>
      </c>
      <c r="O18" s="1" t="s">
        <v>20</v>
      </c>
      <c r="P18" s="1" t="s">
        <v>21</v>
      </c>
      <c r="R18" s="1" t="s">
        <v>147</v>
      </c>
      <c r="S18" s="1" t="s">
        <v>148</v>
      </c>
      <c r="T18" s="1" t="s">
        <v>149</v>
      </c>
      <c r="U18" s="1" t="s">
        <v>241</v>
      </c>
    </row>
    <row r="19" spans="2:21" x14ac:dyDescent="0.2">
      <c r="E19" s="1" t="s">
        <v>3</v>
      </c>
    </row>
    <row r="20" spans="2:21" x14ac:dyDescent="0.2">
      <c r="C20" s="1" t="s">
        <v>158</v>
      </c>
      <c r="E20" s="1" t="s">
        <v>242</v>
      </c>
      <c r="F20" s="1" t="s">
        <v>243</v>
      </c>
      <c r="G20" s="1" t="s">
        <v>244</v>
      </c>
      <c r="H20" s="1" t="s">
        <v>245</v>
      </c>
      <c r="J20" s="1" t="s">
        <v>246</v>
      </c>
      <c r="K20" s="1" t="s">
        <v>247</v>
      </c>
      <c r="L20" s="1" t="s">
        <v>248</v>
      </c>
      <c r="N20" s="1" t="s">
        <v>249</v>
      </c>
      <c r="O20" s="1" t="s">
        <v>250</v>
      </c>
      <c r="P20" s="1" t="s">
        <v>251</v>
      </c>
      <c r="R20" s="1" t="s">
        <v>252</v>
      </c>
      <c r="S20" s="1" t="s">
        <v>253</v>
      </c>
      <c r="T20" s="1" t="s">
        <v>254</v>
      </c>
      <c r="U20" s="1" t="s">
        <v>255</v>
      </c>
    </row>
    <row r="21" spans="2:21" x14ac:dyDescent="0.2">
      <c r="C21" s="1" t="s">
        <v>159</v>
      </c>
      <c r="E21" s="1" t="s">
        <v>256</v>
      </c>
      <c r="F21" s="1" t="s">
        <v>257</v>
      </c>
      <c r="G21" s="1" t="s">
        <v>258</v>
      </c>
      <c r="H21" s="1" t="s">
        <v>259</v>
      </c>
      <c r="J21" s="1" t="s">
        <v>260</v>
      </c>
      <c r="K21" s="1" t="s">
        <v>261</v>
      </c>
      <c r="L21" s="1" t="s">
        <v>262</v>
      </c>
      <c r="N21" s="1" t="s">
        <v>263</v>
      </c>
      <c r="O21" s="1" t="s">
        <v>264</v>
      </c>
      <c r="P21" s="1" t="s">
        <v>265</v>
      </c>
      <c r="R21" s="1" t="s">
        <v>266</v>
      </c>
      <c r="S21" s="1" t="s">
        <v>267</v>
      </c>
      <c r="T21" s="1" t="s">
        <v>268</v>
      </c>
      <c r="U21" s="1" t="s">
        <v>269</v>
      </c>
    </row>
    <row r="22" spans="2:21" x14ac:dyDescent="0.2">
      <c r="C22" s="1" t="s">
        <v>160</v>
      </c>
      <c r="E22" s="1" t="s">
        <v>270</v>
      </c>
      <c r="F22" s="1" t="s">
        <v>271</v>
      </c>
      <c r="G22" s="1" t="s">
        <v>272</v>
      </c>
      <c r="H22" s="1" t="s">
        <v>273</v>
      </c>
      <c r="J22" s="1" t="s">
        <v>274</v>
      </c>
      <c r="K22" s="1" t="s">
        <v>275</v>
      </c>
      <c r="L22" s="1" t="s">
        <v>276</v>
      </c>
      <c r="N22" s="1" t="s">
        <v>277</v>
      </c>
      <c r="O22" s="1" t="s">
        <v>278</v>
      </c>
      <c r="P22" s="1" t="s">
        <v>279</v>
      </c>
      <c r="R22" s="1" t="s">
        <v>280</v>
      </c>
      <c r="S22" s="1" t="s">
        <v>281</v>
      </c>
      <c r="T22" s="1" t="s">
        <v>282</v>
      </c>
      <c r="U22" s="1" t="s">
        <v>283</v>
      </c>
    </row>
    <row r="23" spans="2:21" x14ac:dyDescent="0.2">
      <c r="C23" s="1" t="s">
        <v>161</v>
      </c>
      <c r="E23" s="1" t="s">
        <v>284</v>
      </c>
      <c r="F23" s="1" t="s">
        <v>285</v>
      </c>
      <c r="G23" s="1" t="s">
        <v>286</v>
      </c>
      <c r="H23" s="1" t="s">
        <v>287</v>
      </c>
      <c r="J23" s="1" t="s">
        <v>288</v>
      </c>
      <c r="K23" s="1" t="s">
        <v>289</v>
      </c>
      <c r="L23" s="1" t="s">
        <v>290</v>
      </c>
      <c r="N23" s="1" t="s">
        <v>291</v>
      </c>
      <c r="O23" s="1" t="s">
        <v>292</v>
      </c>
      <c r="P23" s="1" t="s">
        <v>293</v>
      </c>
      <c r="R23" s="1" t="s">
        <v>294</v>
      </c>
      <c r="S23" s="1" t="s">
        <v>295</v>
      </c>
      <c r="T23" s="1" t="s">
        <v>296</v>
      </c>
      <c r="U23" s="1" t="s">
        <v>297</v>
      </c>
    </row>
    <row r="24" spans="2:21" x14ac:dyDescent="0.2">
      <c r="B24" s="1" t="s">
        <v>219</v>
      </c>
      <c r="E24" s="1" t="s">
        <v>2</v>
      </c>
      <c r="F24" s="1" t="s">
        <v>162</v>
      </c>
      <c r="G24" s="1" t="s">
        <v>163</v>
      </c>
      <c r="H24" s="1" t="s">
        <v>298</v>
      </c>
      <c r="J24" s="1" t="s">
        <v>164</v>
      </c>
      <c r="K24" s="1" t="s">
        <v>165</v>
      </c>
      <c r="L24" s="1" t="s">
        <v>299</v>
      </c>
      <c r="N24" s="1" t="s">
        <v>166</v>
      </c>
      <c r="O24" s="1" t="s">
        <v>167</v>
      </c>
      <c r="P24" s="1" t="s">
        <v>300</v>
      </c>
      <c r="R24" s="1" t="s">
        <v>168</v>
      </c>
      <c r="S24" s="1" t="s">
        <v>169</v>
      </c>
      <c r="T24" s="1" t="s">
        <v>170</v>
      </c>
      <c r="U24" s="1" t="s">
        <v>301</v>
      </c>
    </row>
    <row r="25" spans="2:21" x14ac:dyDescent="0.2">
      <c r="E25" s="1" t="s">
        <v>13</v>
      </c>
    </row>
    <row r="26" spans="2:21" x14ac:dyDescent="0.2">
      <c r="C26" s="1" t="s">
        <v>150</v>
      </c>
      <c r="E26" s="1" t="s">
        <v>302</v>
      </c>
      <c r="F26" s="1" t="s">
        <v>303</v>
      </c>
      <c r="G26" s="1" t="s">
        <v>304</v>
      </c>
      <c r="H26" s="1" t="s">
        <v>305</v>
      </c>
      <c r="J26" s="1" t="s">
        <v>306</v>
      </c>
      <c r="K26" s="1" t="s">
        <v>307</v>
      </c>
      <c r="L26" s="1" t="s">
        <v>308</v>
      </c>
      <c r="N26" s="1" t="s">
        <v>309</v>
      </c>
      <c r="O26" s="1" t="s">
        <v>310</v>
      </c>
      <c r="P26" s="1" t="s">
        <v>311</v>
      </c>
      <c r="R26" s="1" t="s">
        <v>312</v>
      </c>
      <c r="S26" s="1" t="s">
        <v>313</v>
      </c>
      <c r="T26" s="1" t="s">
        <v>314</v>
      </c>
      <c r="U26" s="1" t="s">
        <v>315</v>
      </c>
    </row>
    <row r="27" spans="2:21" x14ac:dyDescent="0.2">
      <c r="C27" s="1" t="s">
        <v>171</v>
      </c>
      <c r="E27" s="1" t="s">
        <v>316</v>
      </c>
      <c r="F27" s="1" t="s">
        <v>317</v>
      </c>
      <c r="G27" s="1" t="s">
        <v>318</v>
      </c>
      <c r="H27" s="1" t="s">
        <v>319</v>
      </c>
      <c r="J27" s="1" t="s">
        <v>320</v>
      </c>
      <c r="K27" s="1" t="s">
        <v>321</v>
      </c>
      <c r="L27" s="1" t="s">
        <v>322</v>
      </c>
      <c r="N27" s="1" t="s">
        <v>323</v>
      </c>
      <c r="O27" s="1" t="s">
        <v>324</v>
      </c>
      <c r="P27" s="1" t="s">
        <v>325</v>
      </c>
      <c r="R27" s="1" t="s">
        <v>326</v>
      </c>
      <c r="S27" s="1" t="s">
        <v>327</v>
      </c>
      <c r="T27" s="1" t="s">
        <v>328</v>
      </c>
      <c r="U27" s="1" t="s">
        <v>329</v>
      </c>
    </row>
    <row r="28" spans="2:21" x14ac:dyDescent="0.2">
      <c r="C28" s="1" t="s">
        <v>172</v>
      </c>
      <c r="E28" s="1" t="s">
        <v>330</v>
      </c>
      <c r="F28" s="1" t="s">
        <v>331</v>
      </c>
      <c r="G28" s="1" t="s">
        <v>332</v>
      </c>
      <c r="H28" s="1" t="s">
        <v>333</v>
      </c>
      <c r="J28" s="1" t="s">
        <v>334</v>
      </c>
      <c r="K28" s="1" t="s">
        <v>335</v>
      </c>
      <c r="L28" s="1" t="s">
        <v>336</v>
      </c>
      <c r="N28" s="1" t="s">
        <v>337</v>
      </c>
      <c r="O28" s="1" t="s">
        <v>338</v>
      </c>
      <c r="P28" s="1" t="s">
        <v>339</v>
      </c>
      <c r="R28" s="1" t="s">
        <v>340</v>
      </c>
      <c r="S28" s="1" t="s">
        <v>341</v>
      </c>
      <c r="T28" s="1" t="s">
        <v>342</v>
      </c>
      <c r="U28" s="1" t="s">
        <v>343</v>
      </c>
    </row>
    <row r="29" spans="2:21" x14ac:dyDescent="0.2">
      <c r="C29" s="1" t="s">
        <v>173</v>
      </c>
      <c r="E29" s="1" t="s">
        <v>344</v>
      </c>
      <c r="F29" s="1" t="s">
        <v>345</v>
      </c>
      <c r="G29" s="1" t="s">
        <v>346</v>
      </c>
      <c r="H29" s="1" t="s">
        <v>347</v>
      </c>
      <c r="J29" s="1" t="s">
        <v>348</v>
      </c>
      <c r="K29" s="1" t="s">
        <v>349</v>
      </c>
      <c r="L29" s="1" t="s">
        <v>350</v>
      </c>
      <c r="N29" s="1" t="s">
        <v>351</v>
      </c>
      <c r="O29" s="1" t="s">
        <v>352</v>
      </c>
      <c r="P29" s="1" t="s">
        <v>353</v>
      </c>
      <c r="R29" s="1" t="s">
        <v>354</v>
      </c>
      <c r="S29" s="1" t="s">
        <v>355</v>
      </c>
      <c r="T29" s="1" t="s">
        <v>356</v>
      </c>
      <c r="U29" s="1" t="s">
        <v>357</v>
      </c>
    </row>
    <row r="30" spans="2:21" x14ac:dyDescent="0.2">
      <c r="C30" s="1" t="s">
        <v>174</v>
      </c>
      <c r="E30" s="1" t="s">
        <v>358</v>
      </c>
      <c r="F30" s="1" t="s">
        <v>359</v>
      </c>
      <c r="G30" s="1" t="s">
        <v>360</v>
      </c>
      <c r="H30" s="1" t="s">
        <v>361</v>
      </c>
      <c r="J30" s="1" t="s">
        <v>362</v>
      </c>
      <c r="K30" s="1" t="s">
        <v>363</v>
      </c>
      <c r="L30" s="1" t="s">
        <v>364</v>
      </c>
      <c r="N30" s="1" t="s">
        <v>365</v>
      </c>
      <c r="O30" s="1" t="s">
        <v>366</v>
      </c>
      <c r="P30" s="1" t="s">
        <v>367</v>
      </c>
      <c r="R30" s="1" t="s">
        <v>368</v>
      </c>
      <c r="S30" s="1" t="s">
        <v>369</v>
      </c>
      <c r="T30" s="1" t="s">
        <v>370</v>
      </c>
      <c r="U30" s="1" t="s">
        <v>371</v>
      </c>
    </row>
    <row r="31" spans="2:21" x14ac:dyDescent="0.2">
      <c r="C31" s="1" t="s">
        <v>175</v>
      </c>
      <c r="E31" s="1" t="s">
        <v>372</v>
      </c>
      <c r="F31" s="1" t="s">
        <v>373</v>
      </c>
      <c r="G31" s="1" t="s">
        <v>374</v>
      </c>
      <c r="H31" s="1" t="s">
        <v>375</v>
      </c>
      <c r="J31" s="1" t="s">
        <v>376</v>
      </c>
      <c r="K31" s="1" t="s">
        <v>377</v>
      </c>
      <c r="L31" s="1" t="s">
        <v>378</v>
      </c>
      <c r="N31" s="1" t="s">
        <v>379</v>
      </c>
      <c r="O31" s="1" t="s">
        <v>380</v>
      </c>
      <c r="P31" s="1" t="s">
        <v>381</v>
      </c>
      <c r="R31" s="1" t="s">
        <v>382</v>
      </c>
      <c r="S31" s="1" t="s">
        <v>383</v>
      </c>
      <c r="T31" s="1" t="s">
        <v>384</v>
      </c>
      <c r="U31" s="1" t="s">
        <v>385</v>
      </c>
    </row>
    <row r="32" spans="2:21" x14ac:dyDescent="0.2">
      <c r="C32" s="1" t="s">
        <v>176</v>
      </c>
      <c r="E32" s="1" t="s">
        <v>386</v>
      </c>
      <c r="F32" s="1" t="s">
        <v>387</v>
      </c>
      <c r="G32" s="1" t="s">
        <v>388</v>
      </c>
      <c r="H32" s="1" t="s">
        <v>389</v>
      </c>
      <c r="J32" s="1" t="s">
        <v>390</v>
      </c>
      <c r="K32" s="1" t="s">
        <v>391</v>
      </c>
      <c r="L32" s="1" t="s">
        <v>392</v>
      </c>
      <c r="N32" s="1" t="s">
        <v>393</v>
      </c>
      <c r="O32" s="1" t="s">
        <v>394</v>
      </c>
      <c r="P32" s="1" t="s">
        <v>395</v>
      </c>
      <c r="R32" s="1" t="s">
        <v>396</v>
      </c>
      <c r="S32" s="1" t="s">
        <v>397</v>
      </c>
      <c r="T32" s="1" t="s">
        <v>398</v>
      </c>
      <c r="U32" s="1" t="s">
        <v>399</v>
      </c>
    </row>
    <row r="33" spans="3:21" x14ac:dyDescent="0.2">
      <c r="C33" s="1" t="s">
        <v>177</v>
      </c>
      <c r="E33" s="1" t="s">
        <v>400</v>
      </c>
      <c r="F33" s="1" t="s">
        <v>401</v>
      </c>
      <c r="G33" s="1" t="s">
        <v>402</v>
      </c>
      <c r="H33" s="1" t="s">
        <v>403</v>
      </c>
      <c r="J33" s="1" t="s">
        <v>404</v>
      </c>
      <c r="K33" s="1" t="s">
        <v>405</v>
      </c>
      <c r="L33" s="1" t="s">
        <v>406</v>
      </c>
      <c r="N33" s="1" t="s">
        <v>407</v>
      </c>
      <c r="O33" s="1" t="s">
        <v>408</v>
      </c>
      <c r="P33" s="1" t="s">
        <v>409</v>
      </c>
      <c r="R33" s="1" t="s">
        <v>410</v>
      </c>
      <c r="S33" s="1" t="s">
        <v>411</v>
      </c>
      <c r="T33" s="1" t="s">
        <v>412</v>
      </c>
      <c r="U33" s="1" t="s">
        <v>413</v>
      </c>
    </row>
    <row r="34" spans="3:21" x14ac:dyDescent="0.2">
      <c r="E34" s="1" t="s">
        <v>14</v>
      </c>
      <c r="F34" s="1" t="s">
        <v>178</v>
      </c>
      <c r="G34" s="1" t="s">
        <v>179</v>
      </c>
      <c r="H34" s="1" t="s">
        <v>414</v>
      </c>
      <c r="J34" s="1" t="s">
        <v>180</v>
      </c>
      <c r="K34" s="1" t="s">
        <v>181</v>
      </c>
      <c r="L34" s="1" t="s">
        <v>415</v>
      </c>
      <c r="N34" s="1" t="s">
        <v>182</v>
      </c>
      <c r="O34" s="1" t="s">
        <v>183</v>
      </c>
      <c r="P34" s="1" t="s">
        <v>416</v>
      </c>
      <c r="R34" s="1" t="s">
        <v>184</v>
      </c>
      <c r="S34" s="1" t="s">
        <v>185</v>
      </c>
      <c r="T34" s="1" t="s">
        <v>186</v>
      </c>
      <c r="U34" s="1" t="s">
        <v>417</v>
      </c>
    </row>
    <row r="35" spans="3:21" x14ac:dyDescent="0.2">
      <c r="E35" s="1" t="s">
        <v>15</v>
      </c>
      <c r="F35" s="1" t="s">
        <v>187</v>
      </c>
      <c r="G35" s="1" t="s">
        <v>188</v>
      </c>
      <c r="H35" s="1" t="s">
        <v>418</v>
      </c>
      <c r="J35" s="1" t="s">
        <v>189</v>
      </c>
      <c r="K35" s="1" t="s">
        <v>190</v>
      </c>
      <c r="L35" s="1" t="s">
        <v>419</v>
      </c>
      <c r="N35" s="1" t="s">
        <v>191</v>
      </c>
      <c r="O35" s="1" t="s">
        <v>192</v>
      </c>
      <c r="P35" s="1" t="s">
        <v>420</v>
      </c>
      <c r="R35" s="1" t="s">
        <v>193</v>
      </c>
      <c r="S35" s="1" t="s">
        <v>194</v>
      </c>
      <c r="T35" s="1" t="s">
        <v>195</v>
      </c>
      <c r="U35" s="1" t="s">
        <v>421</v>
      </c>
    </row>
    <row r="36" spans="3:21" x14ac:dyDescent="0.2">
      <c r="E36" s="1" t="s">
        <v>16</v>
      </c>
    </row>
    <row r="37" spans="3:21" x14ac:dyDescent="0.2">
      <c r="C37" s="1" t="s">
        <v>151</v>
      </c>
      <c r="E37" s="1" t="s">
        <v>422</v>
      </c>
      <c r="F37" s="1" t="s">
        <v>423</v>
      </c>
      <c r="G37" s="1" t="s">
        <v>424</v>
      </c>
      <c r="H37" s="1" t="s">
        <v>425</v>
      </c>
      <c r="J37" s="1" t="s">
        <v>426</v>
      </c>
      <c r="K37" s="1" t="s">
        <v>427</v>
      </c>
      <c r="L37" s="1" t="s">
        <v>428</v>
      </c>
      <c r="N37" s="1" t="s">
        <v>429</v>
      </c>
      <c r="O37" s="1" t="s">
        <v>430</v>
      </c>
      <c r="P37" s="1" t="s">
        <v>431</v>
      </c>
      <c r="R37" s="1" t="s">
        <v>432</v>
      </c>
      <c r="S37" s="1" t="s">
        <v>433</v>
      </c>
      <c r="T37" s="1" t="s">
        <v>434</v>
      </c>
      <c r="U37" s="1" t="s">
        <v>435</v>
      </c>
    </row>
    <row r="38" spans="3:21" x14ac:dyDescent="0.2">
      <c r="C38" s="1" t="s">
        <v>152</v>
      </c>
      <c r="E38" s="1" t="s">
        <v>436</v>
      </c>
      <c r="F38" s="1" t="s">
        <v>437</v>
      </c>
      <c r="G38" s="1" t="s">
        <v>438</v>
      </c>
      <c r="H38" s="1" t="s">
        <v>439</v>
      </c>
      <c r="J38" s="1" t="s">
        <v>440</v>
      </c>
      <c r="K38" s="1" t="s">
        <v>441</v>
      </c>
      <c r="L38" s="1" t="s">
        <v>442</v>
      </c>
      <c r="N38" s="1" t="s">
        <v>443</v>
      </c>
      <c r="O38" s="1" t="s">
        <v>444</v>
      </c>
      <c r="P38" s="1" t="s">
        <v>445</v>
      </c>
      <c r="R38" s="1" t="s">
        <v>446</v>
      </c>
      <c r="S38" s="1" t="s">
        <v>447</v>
      </c>
      <c r="T38" s="1" t="s">
        <v>448</v>
      </c>
      <c r="U38" s="1" t="s">
        <v>449</v>
      </c>
    </row>
    <row r="39" spans="3:21" x14ac:dyDescent="0.2">
      <c r="C39" s="1" t="s">
        <v>153</v>
      </c>
      <c r="E39" s="1" t="s">
        <v>450</v>
      </c>
      <c r="F39" s="1" t="s">
        <v>451</v>
      </c>
      <c r="G39" s="1" t="s">
        <v>452</v>
      </c>
      <c r="H39" s="1" t="s">
        <v>453</v>
      </c>
      <c r="J39" s="1" t="s">
        <v>454</v>
      </c>
      <c r="K39" s="1" t="s">
        <v>455</v>
      </c>
      <c r="L39" s="1" t="s">
        <v>456</v>
      </c>
      <c r="N39" s="1" t="s">
        <v>457</v>
      </c>
      <c r="O39" s="1" t="s">
        <v>458</v>
      </c>
      <c r="P39" s="1" t="s">
        <v>459</v>
      </c>
      <c r="R39" s="1" t="s">
        <v>460</v>
      </c>
      <c r="S39" s="1" t="s">
        <v>461</v>
      </c>
      <c r="T39" s="1" t="s">
        <v>462</v>
      </c>
      <c r="U39" s="1" t="s">
        <v>463</v>
      </c>
    </row>
    <row r="40" spans="3:21" x14ac:dyDescent="0.2">
      <c r="C40" s="1" t="s">
        <v>154</v>
      </c>
      <c r="E40" s="1" t="s">
        <v>464</v>
      </c>
      <c r="F40" s="1" t="s">
        <v>465</v>
      </c>
      <c r="G40" s="1" t="s">
        <v>466</v>
      </c>
      <c r="H40" s="1" t="s">
        <v>467</v>
      </c>
      <c r="J40" s="1" t="s">
        <v>468</v>
      </c>
      <c r="K40" s="1" t="s">
        <v>469</v>
      </c>
      <c r="L40" s="1" t="s">
        <v>470</v>
      </c>
      <c r="N40" s="1" t="s">
        <v>471</v>
      </c>
      <c r="O40" s="1" t="s">
        <v>472</v>
      </c>
      <c r="P40" s="1" t="s">
        <v>473</v>
      </c>
      <c r="R40" s="1" t="s">
        <v>474</v>
      </c>
      <c r="S40" s="1" t="s">
        <v>475</v>
      </c>
      <c r="T40" s="1" t="s">
        <v>476</v>
      </c>
      <c r="U40" s="1" t="s">
        <v>477</v>
      </c>
    </row>
    <row r="41" spans="3:21" x14ac:dyDescent="0.2">
      <c r="C41" s="1" t="s">
        <v>155</v>
      </c>
      <c r="E41" s="1" t="s">
        <v>478</v>
      </c>
      <c r="F41" s="1" t="s">
        <v>479</v>
      </c>
      <c r="G41" s="1" t="s">
        <v>480</v>
      </c>
      <c r="H41" s="1" t="s">
        <v>481</v>
      </c>
      <c r="J41" s="1" t="s">
        <v>482</v>
      </c>
      <c r="K41" s="1" t="s">
        <v>483</v>
      </c>
      <c r="L41" s="1" t="s">
        <v>484</v>
      </c>
      <c r="N41" s="1" t="s">
        <v>485</v>
      </c>
      <c r="O41" s="1" t="s">
        <v>486</v>
      </c>
      <c r="P41" s="1" t="s">
        <v>487</v>
      </c>
      <c r="R41" s="1" t="s">
        <v>488</v>
      </c>
      <c r="S41" s="1" t="s">
        <v>489</v>
      </c>
      <c r="T41" s="1" t="s">
        <v>490</v>
      </c>
      <c r="U41" s="1" t="s">
        <v>491</v>
      </c>
    </row>
    <row r="42" spans="3:21" x14ac:dyDescent="0.2">
      <c r="C42" s="1" t="s">
        <v>156</v>
      </c>
      <c r="E42" s="1" t="s">
        <v>492</v>
      </c>
      <c r="F42" s="1" t="s">
        <v>493</v>
      </c>
      <c r="G42" s="1" t="s">
        <v>494</v>
      </c>
      <c r="H42" s="1" t="s">
        <v>495</v>
      </c>
      <c r="J42" s="1" t="s">
        <v>496</v>
      </c>
      <c r="K42" s="1" t="s">
        <v>497</v>
      </c>
      <c r="L42" s="1" t="s">
        <v>498</v>
      </c>
      <c r="N42" s="1" t="s">
        <v>499</v>
      </c>
      <c r="O42" s="1" t="s">
        <v>500</v>
      </c>
      <c r="P42" s="1" t="s">
        <v>501</v>
      </c>
      <c r="R42" s="1" t="s">
        <v>502</v>
      </c>
      <c r="S42" s="1" t="s">
        <v>503</v>
      </c>
      <c r="T42" s="1" t="s">
        <v>504</v>
      </c>
      <c r="U42" s="1" t="s">
        <v>505</v>
      </c>
    </row>
    <row r="43" spans="3:21" x14ac:dyDescent="0.2">
      <c r="C43" s="1" t="s">
        <v>157</v>
      </c>
      <c r="E43" s="1" t="s">
        <v>506</v>
      </c>
      <c r="F43" s="1" t="s">
        <v>507</v>
      </c>
      <c r="G43" s="1" t="s">
        <v>508</v>
      </c>
      <c r="H43" s="1" t="s">
        <v>509</v>
      </c>
      <c r="J43" s="1" t="s">
        <v>510</v>
      </c>
      <c r="K43" s="1" t="s">
        <v>511</v>
      </c>
      <c r="L43" s="1" t="s">
        <v>512</v>
      </c>
      <c r="N43" s="1" t="s">
        <v>513</v>
      </c>
      <c r="O43" s="1" t="s">
        <v>514</v>
      </c>
      <c r="P43" s="1" t="s">
        <v>515</v>
      </c>
      <c r="R43" s="1" t="s">
        <v>516</v>
      </c>
      <c r="S43" s="1" t="s">
        <v>517</v>
      </c>
      <c r="T43" s="1" t="s">
        <v>518</v>
      </c>
      <c r="U43" s="1" t="s">
        <v>519</v>
      </c>
    </row>
    <row r="44" spans="3:21" x14ac:dyDescent="0.2">
      <c r="F44" s="1" t="s">
        <v>196</v>
      </c>
      <c r="G44" s="1" t="s">
        <v>197</v>
      </c>
      <c r="H44" s="1" t="s">
        <v>520</v>
      </c>
      <c r="J44" s="1" t="s">
        <v>198</v>
      </c>
      <c r="K44" s="1" t="s">
        <v>199</v>
      </c>
      <c r="L44" s="1" t="s">
        <v>521</v>
      </c>
      <c r="N44" s="1" t="s">
        <v>200</v>
      </c>
      <c r="O44" s="1" t="s">
        <v>201</v>
      </c>
      <c r="P44" s="1" t="s">
        <v>522</v>
      </c>
      <c r="R44" s="1" t="s">
        <v>202</v>
      </c>
      <c r="S44" s="1" t="s">
        <v>203</v>
      </c>
      <c r="T44" s="1" t="s">
        <v>204</v>
      </c>
      <c r="U44" s="1" t="s">
        <v>523</v>
      </c>
    </row>
    <row r="45" spans="3:21" x14ac:dyDescent="0.2">
      <c r="E45" s="1" t="s">
        <v>17</v>
      </c>
      <c r="F45" s="1" t="s">
        <v>205</v>
      </c>
      <c r="G45" s="1" t="s">
        <v>206</v>
      </c>
      <c r="H45" s="1" t="s">
        <v>524</v>
      </c>
      <c r="J45" s="1" t="s">
        <v>207</v>
      </c>
      <c r="K45" s="1" t="s">
        <v>208</v>
      </c>
      <c r="L45" s="1" t="s">
        <v>525</v>
      </c>
      <c r="N45" s="1" t="s">
        <v>209</v>
      </c>
      <c r="O45" s="1" t="s">
        <v>210</v>
      </c>
      <c r="P45" s="1" t="s">
        <v>526</v>
      </c>
      <c r="R45" s="1" t="s">
        <v>211</v>
      </c>
      <c r="S45" s="1" t="s">
        <v>212</v>
      </c>
      <c r="T45" s="1" t="s">
        <v>213</v>
      </c>
      <c r="U45" s="1" t="s">
        <v>527</v>
      </c>
    </row>
    <row r="46" spans="3:21" x14ac:dyDescent="0.2">
      <c r="E46" s="1" t="s">
        <v>18</v>
      </c>
      <c r="F46" s="1" t="s">
        <v>214</v>
      </c>
      <c r="G46" s="1" t="s">
        <v>215</v>
      </c>
      <c r="H46" s="1" t="s">
        <v>528</v>
      </c>
      <c r="J46" s="1" t="s">
        <v>529</v>
      </c>
      <c r="N46" s="1" t="s">
        <v>530</v>
      </c>
      <c r="R46" s="1" t="s">
        <v>216</v>
      </c>
      <c r="S46" s="1" t="s">
        <v>531</v>
      </c>
      <c r="T46" s="1" t="s">
        <v>217</v>
      </c>
      <c r="U46" s="1" t="s">
        <v>532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C53"/>
  <sheetViews>
    <sheetView showGridLines="0" topLeftCell="D13" zoomScaleNormal="100" workbookViewId="0"/>
  </sheetViews>
  <sheetFormatPr defaultColWidth="9.140625" defaultRowHeight="14.25" x14ac:dyDescent="0.25"/>
  <cols>
    <col min="1" max="1" width="9.140625" style="44" hidden="1" customWidth="1"/>
    <col min="2" max="2" width="19.28515625" style="44" hidden="1" customWidth="1"/>
    <col min="3" max="3" width="15.140625" style="45" hidden="1" customWidth="1"/>
    <col min="4" max="4" width="2.28515625" style="44" customWidth="1"/>
    <col min="5" max="5" width="31.28515625" style="44" bestFit="1" customWidth="1"/>
    <col min="6" max="8" width="13.7109375" style="44" customWidth="1"/>
    <col min="9" max="9" width="9.140625" style="44" bestFit="1" customWidth="1"/>
    <col min="10" max="12" width="13.7109375" style="44" customWidth="1"/>
    <col min="13" max="13" width="2.28515625" style="44" customWidth="1"/>
    <col min="14" max="16" width="13.7109375" style="44" customWidth="1"/>
    <col min="17" max="17" width="2.28515625" style="44" customWidth="1"/>
    <col min="18" max="21" width="13.7109375" style="44" customWidth="1"/>
    <col min="22" max="22" width="10.28515625" style="44" bestFit="1" customWidth="1"/>
    <col min="23" max="16384" width="9.140625" style="44"/>
  </cols>
  <sheetData>
    <row r="1" spans="1:27" hidden="1" x14ac:dyDescent="0.25">
      <c r="A1" s="60" t="s">
        <v>550</v>
      </c>
      <c r="B1" s="60" t="s">
        <v>6</v>
      </c>
      <c r="C1" s="62" t="s">
        <v>6</v>
      </c>
      <c r="D1" s="60"/>
      <c r="E1" s="60" t="s">
        <v>57</v>
      </c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47"/>
      <c r="Z1" s="47"/>
      <c r="AA1" s="47"/>
    </row>
    <row r="2" spans="1:27" hidden="1" x14ac:dyDescent="0.25">
      <c r="A2" s="60" t="s">
        <v>6</v>
      </c>
      <c r="B2" s="60"/>
      <c r="C2" s="62"/>
      <c r="D2" s="60"/>
      <c r="E2" s="60" t="s">
        <v>5</v>
      </c>
      <c r="F2" s="61" t="str">
        <f>StartDate</f>
        <v>6/1/2018</v>
      </c>
      <c r="G2" s="61">
        <f>F3+1</f>
        <v>43132</v>
      </c>
      <c r="H2" s="61">
        <f>G3+1</f>
        <v>43160</v>
      </c>
      <c r="I2" s="61"/>
      <c r="J2" s="63">
        <f>K2</f>
        <v>43160</v>
      </c>
      <c r="K2" s="63">
        <f>H2</f>
        <v>43160</v>
      </c>
      <c r="L2" s="63"/>
      <c r="M2" s="63"/>
      <c r="N2" s="63" t="str">
        <f>"1/1/2018"</f>
        <v>1/1/2018</v>
      </c>
      <c r="O2" s="63" t="str">
        <f>N2</f>
        <v>1/1/2018</v>
      </c>
      <c r="P2" s="63"/>
      <c r="Q2" s="63"/>
      <c r="R2" s="61">
        <f>DATE(IF(MONTH(F2)&lt;10,YEAR(F2)-1,YEAR(F2)),IF(MONTH(F2)&lt;10,MONTH(F2)+3,MONTH(F2)-9),DAY(F2))</f>
        <v>42831</v>
      </c>
      <c r="S2" s="61">
        <f>R3+1</f>
        <v>42917</v>
      </c>
      <c r="T2" s="61">
        <f>S3+1</f>
        <v>43009</v>
      </c>
      <c r="U2" s="61">
        <f>T3+1</f>
        <v>43101</v>
      </c>
      <c r="V2" s="61">
        <f>DATE(IF(MONTH(U2)&lt;10,YEAR(U2),YEAR(U2)+1),IF(MONTH(U2)&lt;10,MONTH(U2)+3,MONTH(U2)-9),DAY(U2))</f>
        <v>43191</v>
      </c>
      <c r="W2" s="60"/>
      <c r="X2" s="60"/>
      <c r="Y2" s="47"/>
      <c r="Z2" s="47"/>
      <c r="AA2" s="47"/>
    </row>
    <row r="3" spans="1:27" hidden="1" x14ac:dyDescent="0.25">
      <c r="A3" s="60" t="s">
        <v>6</v>
      </c>
      <c r="B3" s="60"/>
      <c r="C3" s="62"/>
      <c r="D3" s="60"/>
      <c r="E3" s="60"/>
      <c r="F3" s="61">
        <f>EOMONTH(F2,0)</f>
        <v>43131</v>
      </c>
      <c r="G3" s="61">
        <f>EOMONTH(G2,0)</f>
        <v>43159</v>
      </c>
      <c r="H3" s="61">
        <f>EOMONTH(H2,0)</f>
        <v>43190</v>
      </c>
      <c r="I3" s="63"/>
      <c r="J3" s="63">
        <f>K3</f>
        <v>43190</v>
      </c>
      <c r="K3" s="63">
        <f>H3</f>
        <v>43190</v>
      </c>
      <c r="L3" s="63"/>
      <c r="M3" s="63"/>
      <c r="N3" s="63">
        <f>H3</f>
        <v>43190</v>
      </c>
      <c r="O3" s="63">
        <f>N3</f>
        <v>43190</v>
      </c>
      <c r="P3" s="63"/>
      <c r="Q3" s="63"/>
      <c r="R3" s="61">
        <f>EOMONTH(R2,2)</f>
        <v>42916</v>
      </c>
      <c r="S3" s="61">
        <f>EOMONTH(S2,2)</f>
        <v>43008</v>
      </c>
      <c r="T3" s="61">
        <f>EOMONTH(T2,2)</f>
        <v>43100</v>
      </c>
      <c r="U3" s="61">
        <f>EOMONTH(U2,2)</f>
        <v>43190</v>
      </c>
      <c r="V3" s="63"/>
      <c r="W3" s="60"/>
      <c r="X3" s="60"/>
      <c r="Y3" s="47"/>
      <c r="Z3" s="47"/>
      <c r="AA3" s="47"/>
    </row>
    <row r="4" spans="1:27" hidden="1" x14ac:dyDescent="0.25">
      <c r="A4" s="60" t="s">
        <v>6</v>
      </c>
      <c r="B4" s="60"/>
      <c r="C4" s="62"/>
      <c r="D4" s="60" t="s">
        <v>124</v>
      </c>
      <c r="E4" s="60" t="str">
        <f>Sheet_Dimension</f>
        <v>BUSINESSGROUP</v>
      </c>
      <c r="F4" s="61" t="str">
        <f>"6/1/2018..6/30/2018"</f>
        <v>6/1/2018..6/30/2018</v>
      </c>
      <c r="G4" s="61" t="str">
        <f>"7/1/2018..7/31/2018"</f>
        <v>7/1/2018..7/31/2018</v>
      </c>
      <c r="H4" s="61" t="str">
        <f>"8/1/2018..8/31/2018"</f>
        <v>8/1/2018..8/31/2018</v>
      </c>
      <c r="I4" s="63"/>
      <c r="J4" s="61" t="str">
        <f>"8/1/2018..8/31/2018"</f>
        <v>8/1/2018..8/31/2018</v>
      </c>
      <c r="K4" s="61" t="str">
        <f>"8/1/2018..8/31/2018"</f>
        <v>8/1/2018..8/31/2018</v>
      </c>
      <c r="L4" s="63"/>
      <c r="M4" s="63"/>
      <c r="N4" s="61" t="str">
        <f>"1/1/2018..8/31/2018"</f>
        <v>1/1/2018..8/31/2018</v>
      </c>
      <c r="O4" s="61" t="str">
        <f>"1/1/2018..8/31/2018"</f>
        <v>1/1/2018..8/31/2018</v>
      </c>
      <c r="P4" s="63"/>
      <c r="Q4" s="63"/>
      <c r="R4" s="61" t="str">
        <f>"9/1/2017..11/30/2017"</f>
        <v>9/1/2017..11/30/2017</v>
      </c>
      <c r="S4" s="61" t="str">
        <f>"12/1/2017..2/28/2018"</f>
        <v>12/1/2017..2/28/2018</v>
      </c>
      <c r="T4" s="61" t="str">
        <f>"3/1/2018..5/31/2018"</f>
        <v>3/1/2018..5/31/2018</v>
      </c>
      <c r="U4" s="61" t="str">
        <f>"6/1/2018..8/31/2018"</f>
        <v>6/1/2018..8/31/2018</v>
      </c>
      <c r="V4" s="63"/>
      <c r="W4" s="60"/>
      <c r="X4" s="60"/>
      <c r="Y4" s="47"/>
      <c r="Z4" s="47"/>
      <c r="AA4" s="47"/>
    </row>
    <row r="5" spans="1:27" hidden="1" x14ac:dyDescent="0.25">
      <c r="A5" s="60" t="s">
        <v>6</v>
      </c>
      <c r="B5" s="60"/>
      <c r="C5" s="62"/>
      <c r="D5" s="60" t="s">
        <v>125</v>
      </c>
      <c r="E5" s="60" t="str">
        <f>Dim_Filter</f>
        <v>*</v>
      </c>
      <c r="F5" s="61"/>
      <c r="G5" s="61"/>
      <c r="H5" s="61"/>
      <c r="I5" s="63"/>
      <c r="J5" s="63"/>
      <c r="K5" s="63"/>
      <c r="L5" s="63"/>
      <c r="M5" s="63"/>
      <c r="N5" s="63"/>
      <c r="O5" s="63"/>
      <c r="P5" s="63"/>
      <c r="Q5" s="63"/>
      <c r="R5" s="61"/>
      <c r="S5" s="61"/>
      <c r="T5" s="61"/>
      <c r="U5" s="61"/>
      <c r="V5" s="63"/>
      <c r="W5" s="60"/>
      <c r="X5" s="60"/>
      <c r="Y5" s="47"/>
      <c r="Z5" s="47"/>
      <c r="AA5" s="47"/>
    </row>
    <row r="6" spans="1:27" hidden="1" x14ac:dyDescent="0.25">
      <c r="A6" s="60" t="s">
        <v>6</v>
      </c>
      <c r="B6" s="60"/>
      <c r="C6" s="62"/>
      <c r="D6" s="60"/>
      <c r="E6" s="60" t="str">
        <f>"EVENTS"</f>
        <v>EVENTS</v>
      </c>
      <c r="F6" s="61"/>
      <c r="G6" s="61"/>
      <c r="H6" s="61"/>
      <c r="I6" s="63"/>
      <c r="J6" s="63"/>
      <c r="K6" s="63"/>
      <c r="L6" s="63"/>
      <c r="M6" s="63"/>
      <c r="N6" s="63"/>
      <c r="O6" s="63"/>
      <c r="P6" s="63"/>
      <c r="Q6" s="63"/>
      <c r="R6" s="61"/>
      <c r="S6" s="61"/>
      <c r="T6" s="61"/>
      <c r="U6" s="61"/>
      <c r="V6" s="63"/>
      <c r="W6" s="60"/>
      <c r="X6" s="60"/>
      <c r="Y6" s="47"/>
      <c r="Z6" s="47"/>
      <c r="AA6" s="47"/>
    </row>
    <row r="7" spans="1:27" hidden="1" x14ac:dyDescent="0.25">
      <c r="A7" s="60" t="s">
        <v>6</v>
      </c>
      <c r="B7" s="60"/>
      <c r="C7" s="62"/>
      <c r="D7" s="60" t="s">
        <v>20</v>
      </c>
      <c r="E7" s="60" t="str">
        <f>Budget</f>
        <v>*</v>
      </c>
      <c r="F7" s="61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47"/>
      <c r="Z7" s="47"/>
      <c r="AA7" s="47"/>
    </row>
    <row r="8" spans="1:27" hidden="1" x14ac:dyDescent="0.25">
      <c r="A8" s="60" t="s">
        <v>6</v>
      </c>
      <c r="B8" s="60"/>
      <c r="C8" s="62"/>
      <c r="D8" s="60"/>
      <c r="E8" s="60"/>
      <c r="F8" s="61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47"/>
      <c r="Z8" s="47"/>
      <c r="AA8" s="47"/>
    </row>
    <row r="9" spans="1:27" hidden="1" x14ac:dyDescent="0.25">
      <c r="A9" s="60" t="s">
        <v>6</v>
      </c>
      <c r="B9" s="60"/>
      <c r="C9" s="62"/>
      <c r="D9" s="60"/>
      <c r="E9" s="60"/>
      <c r="F9" s="61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47"/>
      <c r="Z9" s="47"/>
      <c r="AA9" s="47"/>
    </row>
    <row r="10" spans="1:27" ht="27" thickBot="1" x14ac:dyDescent="0.5">
      <c r="A10" s="47"/>
      <c r="B10" s="47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</row>
    <row r="11" spans="1:27" ht="33" x14ac:dyDescent="0.6">
      <c r="A11" s="47"/>
      <c r="B11" s="47"/>
      <c r="E11" s="84" t="s">
        <v>12</v>
      </c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6"/>
    </row>
    <row r="12" spans="1:27" ht="20.25" x14ac:dyDescent="0.35">
      <c r="A12" s="47"/>
      <c r="B12" s="47"/>
      <c r="E12" s="87" t="str">
        <f>"Dimension: "&amp;Sheet_Dimension</f>
        <v>Dimension: BUSINESSGROUP</v>
      </c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9"/>
    </row>
    <row r="13" spans="1:27" ht="20.25" x14ac:dyDescent="0.35">
      <c r="A13" s="47"/>
      <c r="B13" s="47"/>
      <c r="E13" s="87" t="str">
        <f>"Dimension Value: "&amp;$E$6</f>
        <v>Dimension Value: EVENTS</v>
      </c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9"/>
    </row>
    <row r="14" spans="1:27" ht="20.25" x14ac:dyDescent="0.35">
      <c r="A14" s="47"/>
      <c r="B14" s="47"/>
      <c r="E14" s="87" t="str">
        <f>"For the Month Ended Friday, August 31, 2018"</f>
        <v>For the Month Ended Friday, August 31, 2018</v>
      </c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9"/>
    </row>
    <row r="15" spans="1:27" ht="8.1" customHeight="1" thickBot="1" x14ac:dyDescent="0.3">
      <c r="A15" s="47"/>
      <c r="B15" s="47"/>
      <c r="E15" s="59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7"/>
    </row>
    <row r="16" spans="1:27" ht="16.5" x14ac:dyDescent="0.3">
      <c r="A16" s="47"/>
      <c r="B16" s="47"/>
      <c r="F16" s="90" t="s">
        <v>7</v>
      </c>
      <c r="G16" s="91"/>
      <c r="H16" s="92"/>
      <c r="J16" s="90" t="str">
        <f>CONCATENATE("Current Month - ",TEXT(H3,"mmmm"))</f>
        <v>Current Month - March</v>
      </c>
      <c r="K16" s="91"/>
      <c r="L16" s="92"/>
      <c r="N16" s="90" t="str">
        <f>CONCATENATE("Year-to-Date - ",TEXT(N3,"mmmm"))</f>
        <v>Year-to-Date - March</v>
      </c>
      <c r="O16" s="91"/>
      <c r="P16" s="92"/>
      <c r="R16" s="90" t="s">
        <v>22</v>
      </c>
      <c r="S16" s="91"/>
      <c r="T16" s="91"/>
      <c r="U16" s="92"/>
    </row>
    <row r="17" spans="1:21" ht="8.1" customHeight="1" x14ac:dyDescent="0.25">
      <c r="A17" s="47"/>
      <c r="B17" s="47"/>
    </row>
    <row r="18" spans="1:21" x14ac:dyDescent="0.25">
      <c r="A18" s="47"/>
      <c r="B18" s="47"/>
      <c r="F18" s="56">
        <f>F3</f>
        <v>43131</v>
      </c>
      <c r="G18" s="56">
        <f>G3</f>
        <v>43159</v>
      </c>
      <c r="H18" s="56">
        <f>H3</f>
        <v>43190</v>
      </c>
      <c r="J18" s="55" t="s">
        <v>19</v>
      </c>
      <c r="K18" s="55" t="s">
        <v>20</v>
      </c>
      <c r="L18" s="55" t="s">
        <v>21</v>
      </c>
      <c r="M18" s="53"/>
      <c r="N18" s="54" t="s">
        <v>19</v>
      </c>
      <c r="O18" s="54" t="s">
        <v>20</v>
      </c>
      <c r="P18" s="54" t="s">
        <v>21</v>
      </c>
      <c r="Q18" s="53"/>
      <c r="R18" s="52" t="str">
        <f>CONCATENATE(TEXT(R2,"mmm"),"-",TEXT(R3,"mmm  yy"))</f>
        <v>Apr-Jun  17</v>
      </c>
      <c r="S18" s="52" t="str">
        <f>CONCATENATE(TEXT(S2,"mmm"),"-",TEXT(S3,"mmm  yy"))</f>
        <v>Jul-Sep  17</v>
      </c>
      <c r="T18" s="52" t="str">
        <f>CONCATENATE(TEXT(T2,"mmm"),"-",TEXT(T3,"mmm  yy"))</f>
        <v>Oct-Dec  17</v>
      </c>
      <c r="U18" s="52" t="str">
        <f>CONCATENATE(TEXT(U2,"mmm"),"-",TEXT(U3,"mmm  yy"))</f>
        <v>Jan-Mar  18</v>
      </c>
    </row>
    <row r="19" spans="1:21" ht="20.100000000000001" customHeight="1" x14ac:dyDescent="0.25">
      <c r="A19" s="47"/>
      <c r="B19" s="47"/>
      <c r="E19" s="49" t="s">
        <v>3</v>
      </c>
    </row>
    <row r="20" spans="1:21" ht="21" customHeight="1" x14ac:dyDescent="0.25">
      <c r="A20" s="47"/>
      <c r="B20" s="47"/>
      <c r="C20" s="50">
        <v>44100</v>
      </c>
      <c r="E20" s="44" t="str">
        <f>"Sales, Retail - North America"</f>
        <v>Sales, Retail - North America</v>
      </c>
      <c r="F20" s="34">
        <v>128948.96</v>
      </c>
      <c r="G20" s="34">
        <v>161084.13999999998</v>
      </c>
      <c r="H20" s="34">
        <v>159052.27000000002</v>
      </c>
      <c r="I20" s="48"/>
      <c r="J20" s="34">
        <v>159052.27000000002</v>
      </c>
      <c r="K20" s="34">
        <v>-164415.87</v>
      </c>
      <c r="L20" s="34">
        <f>J20-K20</f>
        <v>323468.14</v>
      </c>
      <c r="M20" s="48"/>
      <c r="N20" s="34">
        <v>1041451.59</v>
      </c>
      <c r="O20" s="34">
        <v>-1057762.95</v>
      </c>
      <c r="P20" s="34">
        <f>N20-O20</f>
        <v>2099214.54</v>
      </c>
      <c r="Q20" s="48"/>
      <c r="R20" s="34">
        <v>381732.32</v>
      </c>
      <c r="S20" s="34">
        <v>345714.95999999996</v>
      </c>
      <c r="T20" s="34">
        <v>365896.98</v>
      </c>
      <c r="U20" s="34">
        <v>449085.37000000005</v>
      </c>
    </row>
    <row r="21" spans="1:21" ht="21" customHeight="1" x14ac:dyDescent="0.25">
      <c r="A21" s="47"/>
      <c r="B21" s="47"/>
      <c r="C21" s="50">
        <v>44200</v>
      </c>
      <c r="E21" s="44" t="str">
        <f>"Sales, Retail - EU"</f>
        <v>Sales, Retail - EU</v>
      </c>
      <c r="F21" s="34">
        <v>88439.12999999999</v>
      </c>
      <c r="G21" s="34">
        <v>118783.40000000001</v>
      </c>
      <c r="H21" s="34">
        <v>134265.11000000002</v>
      </c>
      <c r="I21" s="48"/>
      <c r="J21" s="34">
        <v>134265.11000000002</v>
      </c>
      <c r="K21" s="34">
        <v>-135319.1</v>
      </c>
      <c r="L21" s="35">
        <f>J21-K21</f>
        <v>269584.21000000002</v>
      </c>
      <c r="M21" s="48"/>
      <c r="N21" s="34">
        <v>843261.34</v>
      </c>
      <c r="O21" s="34">
        <v>-865824.91</v>
      </c>
      <c r="P21" s="35">
        <f>N21-O21</f>
        <v>1709086.25</v>
      </c>
      <c r="Q21" s="48"/>
      <c r="R21" s="34">
        <v>382395.26</v>
      </c>
      <c r="S21" s="34">
        <v>315931.46000000002</v>
      </c>
      <c r="T21" s="34">
        <v>299085.27999999997</v>
      </c>
      <c r="U21" s="34">
        <v>341487.64</v>
      </c>
    </row>
    <row r="22" spans="1:21" ht="21" customHeight="1" x14ac:dyDescent="0.25">
      <c r="A22" s="47"/>
      <c r="B22" s="47"/>
      <c r="C22" s="50">
        <v>45100</v>
      </c>
      <c r="E22" s="44" t="str">
        <f>"Discounts, Retail - North Amer"</f>
        <v>Discounts, Retail - North Amer</v>
      </c>
      <c r="F22" s="34">
        <v>-4139.47</v>
      </c>
      <c r="G22" s="34">
        <v>-5880.71</v>
      </c>
      <c r="H22" s="34">
        <v>-6468.41</v>
      </c>
      <c r="I22" s="48"/>
      <c r="J22" s="34">
        <v>-6468.41</v>
      </c>
      <c r="K22" s="34">
        <v>7059.84</v>
      </c>
      <c r="L22" s="35">
        <f>J22-K22</f>
        <v>-13528.25</v>
      </c>
      <c r="M22" s="48"/>
      <c r="N22" s="34">
        <v>-34984.340000000004</v>
      </c>
      <c r="O22" s="34">
        <v>37718.71</v>
      </c>
      <c r="P22" s="35">
        <f>N22-O22</f>
        <v>-72703.05</v>
      </c>
      <c r="Q22" s="48"/>
      <c r="R22" s="34">
        <v>-13304.85</v>
      </c>
      <c r="S22" s="34">
        <v>-11261.619999999999</v>
      </c>
      <c r="T22" s="34">
        <v>-11325.08</v>
      </c>
      <c r="U22" s="34">
        <v>-16488.59</v>
      </c>
    </row>
    <row r="23" spans="1:21" ht="21" customHeight="1" thickBot="1" x14ac:dyDescent="0.3">
      <c r="A23" s="47"/>
      <c r="B23" s="47"/>
      <c r="C23" s="50">
        <v>45200</v>
      </c>
      <c r="E23" s="44" t="str">
        <f>"Discounts, Retail - EU"</f>
        <v>Discounts, Retail - EU</v>
      </c>
      <c r="F23" s="34">
        <v>-1732.95</v>
      </c>
      <c r="G23" s="34">
        <v>-2440.92</v>
      </c>
      <c r="H23" s="34">
        <v>-2286.3900000000003</v>
      </c>
      <c r="I23" s="48"/>
      <c r="J23" s="34">
        <v>-2286.3900000000003</v>
      </c>
      <c r="K23" s="34">
        <v>2326.73</v>
      </c>
      <c r="L23" s="35">
        <f>J23-K23</f>
        <v>-4613.1200000000008</v>
      </c>
      <c r="M23" s="48"/>
      <c r="N23" s="34">
        <v>-14701.45</v>
      </c>
      <c r="O23" s="34">
        <v>15304.06</v>
      </c>
      <c r="P23" s="35">
        <f>N23-O23</f>
        <v>-30005.510000000002</v>
      </c>
      <c r="Q23" s="48"/>
      <c r="R23" s="34">
        <v>-7118.8</v>
      </c>
      <c r="S23" s="34">
        <v>-5347.3</v>
      </c>
      <c r="T23" s="34">
        <v>-5184.0300000000007</v>
      </c>
      <c r="U23" s="34">
        <v>-6460.26</v>
      </c>
    </row>
    <row r="24" spans="1:21" ht="21" customHeight="1" x14ac:dyDescent="0.25">
      <c r="A24" s="47"/>
      <c r="B24" s="80" t="s">
        <v>219</v>
      </c>
      <c r="E24" s="51" t="s">
        <v>2</v>
      </c>
      <c r="F24" s="33">
        <f>SUM(F19:F23)</f>
        <v>211515.66999999998</v>
      </c>
      <c r="G24" s="33">
        <f>SUM(G19:G23)</f>
        <v>271545.90999999997</v>
      </c>
      <c r="H24" s="33">
        <f>SUM(H19:H23)</f>
        <v>284562.58</v>
      </c>
      <c r="I24" s="48"/>
      <c r="J24" s="33">
        <f>SUM(J19:J23)</f>
        <v>284562.58</v>
      </c>
      <c r="K24" s="33">
        <f>SUM(K19:K23)</f>
        <v>-290348.39999999997</v>
      </c>
      <c r="L24" s="33">
        <f>SUM(L19:L23)</f>
        <v>574910.9800000001</v>
      </c>
      <c r="M24" s="48"/>
      <c r="N24" s="33">
        <f>SUM(N19:N23)</f>
        <v>1835027.14</v>
      </c>
      <c r="O24" s="33">
        <f>SUM(O19:O23)</f>
        <v>-1870565.0899999999</v>
      </c>
      <c r="P24" s="33">
        <f>SUM(P19:P23)</f>
        <v>3705592.2300000004</v>
      </c>
      <c r="Q24" s="48"/>
      <c r="R24" s="33">
        <f>SUM(R19:R23)</f>
        <v>743703.93</v>
      </c>
      <c r="S24" s="33">
        <f>SUM(S19:S23)</f>
        <v>645037.49999999988</v>
      </c>
      <c r="T24" s="33">
        <f>SUM(T19:T23)</f>
        <v>648473.15</v>
      </c>
      <c r="U24" s="33">
        <f>SUM(U19:U23)</f>
        <v>767624.16</v>
      </c>
    </row>
    <row r="25" spans="1:21" ht="20.100000000000001" customHeight="1" x14ac:dyDescent="0.25">
      <c r="A25" s="47"/>
      <c r="B25" s="81"/>
      <c r="E25" s="49" t="s">
        <v>13</v>
      </c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</row>
    <row r="26" spans="1:21" ht="17.25" customHeight="1" x14ac:dyDescent="0.25">
      <c r="A26" s="47"/>
      <c r="B26" s="81"/>
      <c r="C26" s="50" t="s">
        <v>150</v>
      </c>
      <c r="E26" s="44" t="str">
        <f>"Cost of Goods Sold"</f>
        <v>Cost of Goods Sold</v>
      </c>
      <c r="F26" s="34">
        <v>-127328.93</v>
      </c>
      <c r="G26" s="34">
        <v>-165983.21</v>
      </c>
      <c r="H26" s="34">
        <v>-176745.04</v>
      </c>
      <c r="I26" s="48"/>
      <c r="J26" s="34">
        <v>-176745.04</v>
      </c>
      <c r="K26" s="34">
        <v>182995.72</v>
      </c>
      <c r="L26" s="35">
        <f t="shared" ref="L26:L33" si="0">K26-J26</f>
        <v>359740.76</v>
      </c>
      <c r="M26" s="48"/>
      <c r="N26" s="34">
        <v>-1110411.58</v>
      </c>
      <c r="O26" s="34">
        <v>1114762.8700000001</v>
      </c>
      <c r="P26" s="35">
        <f t="shared" ref="P26:P33" si="1">O26-N26</f>
        <v>2225174.4500000002</v>
      </c>
      <c r="Q26" s="48"/>
      <c r="R26" s="34">
        <v>-449607.88</v>
      </c>
      <c r="S26" s="34">
        <v>-389887.78</v>
      </c>
      <c r="T26" s="34">
        <v>-387988.69999999995</v>
      </c>
      <c r="U26" s="34">
        <v>-470057.18000000005</v>
      </c>
    </row>
    <row r="27" spans="1:21" ht="17.25" customHeight="1" x14ac:dyDescent="0.25">
      <c r="A27" s="47"/>
      <c r="B27" s="81"/>
      <c r="C27" s="50">
        <v>54100</v>
      </c>
      <c r="E27" s="44" t="str">
        <f>"Purchases"</f>
        <v>Purchases</v>
      </c>
      <c r="F27" s="34">
        <v>0</v>
      </c>
      <c r="G27" s="34">
        <v>0</v>
      </c>
      <c r="H27" s="34">
        <v>0</v>
      </c>
      <c r="I27" s="48"/>
      <c r="J27" s="34">
        <v>0</v>
      </c>
      <c r="K27" s="34">
        <v>0</v>
      </c>
      <c r="L27" s="35">
        <f t="shared" si="0"/>
        <v>0</v>
      </c>
      <c r="M27" s="48"/>
      <c r="N27" s="34">
        <v>0</v>
      </c>
      <c r="O27" s="34">
        <v>0</v>
      </c>
      <c r="P27" s="35">
        <f t="shared" si="1"/>
        <v>0</v>
      </c>
      <c r="Q27" s="48"/>
      <c r="R27" s="34">
        <v>0</v>
      </c>
      <c r="S27" s="34">
        <v>0</v>
      </c>
      <c r="T27" s="34">
        <v>0</v>
      </c>
      <c r="U27" s="34">
        <v>0</v>
      </c>
    </row>
    <row r="28" spans="1:21" ht="17.25" customHeight="1" x14ac:dyDescent="0.25">
      <c r="A28" s="47"/>
      <c r="B28" s="81"/>
      <c r="C28" s="50">
        <v>54400</v>
      </c>
      <c r="E28" s="44" t="str">
        <f>"Discounts Received"</f>
        <v>Discounts Received</v>
      </c>
      <c r="F28" s="34">
        <v>0</v>
      </c>
      <c r="G28" s="34">
        <v>0</v>
      </c>
      <c r="H28" s="34">
        <v>0</v>
      </c>
      <c r="I28" s="48"/>
      <c r="J28" s="34">
        <v>0</v>
      </c>
      <c r="K28" s="34">
        <v>0</v>
      </c>
      <c r="L28" s="35">
        <f t="shared" si="0"/>
        <v>0</v>
      </c>
      <c r="M28" s="48"/>
      <c r="N28" s="34">
        <v>0</v>
      </c>
      <c r="O28" s="34">
        <v>0</v>
      </c>
      <c r="P28" s="35">
        <f t="shared" si="1"/>
        <v>0</v>
      </c>
      <c r="Q28" s="48"/>
      <c r="R28" s="34">
        <v>0</v>
      </c>
      <c r="S28" s="34">
        <v>0</v>
      </c>
      <c r="T28" s="34">
        <v>0</v>
      </c>
      <c r="U28" s="34">
        <v>0</v>
      </c>
    </row>
    <row r="29" spans="1:21" ht="17.25" customHeight="1" thickBot="1" x14ac:dyDescent="0.3">
      <c r="A29" s="47"/>
      <c r="B29" s="82"/>
      <c r="C29" s="50">
        <v>54500</v>
      </c>
      <c r="E29" s="44" t="str">
        <f>"Inventory Adjustment"</f>
        <v>Inventory Adjustment</v>
      </c>
      <c r="F29" s="34">
        <v>0</v>
      </c>
      <c r="G29" s="34">
        <v>0</v>
      </c>
      <c r="H29" s="34">
        <v>0</v>
      </c>
      <c r="I29" s="48"/>
      <c r="J29" s="34">
        <v>0</v>
      </c>
      <c r="K29" s="34">
        <v>0</v>
      </c>
      <c r="L29" s="35">
        <f t="shared" si="0"/>
        <v>0</v>
      </c>
      <c r="M29" s="48"/>
      <c r="N29" s="34">
        <v>0</v>
      </c>
      <c r="O29" s="34">
        <v>0</v>
      </c>
      <c r="P29" s="35">
        <f t="shared" si="1"/>
        <v>0</v>
      </c>
      <c r="Q29" s="48"/>
      <c r="R29" s="34">
        <v>0</v>
      </c>
      <c r="S29" s="34">
        <v>0</v>
      </c>
      <c r="T29" s="34">
        <v>0</v>
      </c>
      <c r="U29" s="34">
        <v>0</v>
      </c>
    </row>
    <row r="30" spans="1:21" ht="17.25" customHeight="1" x14ac:dyDescent="0.25">
      <c r="A30" s="47"/>
      <c r="B30" s="47"/>
      <c r="C30" s="50">
        <v>54702</v>
      </c>
      <c r="E30" s="44" t="str">
        <f>"Overhead Applied"</f>
        <v>Overhead Applied</v>
      </c>
      <c r="F30" s="34">
        <v>0</v>
      </c>
      <c r="G30" s="34">
        <v>0</v>
      </c>
      <c r="H30" s="34">
        <v>0</v>
      </c>
      <c r="I30" s="48"/>
      <c r="J30" s="34">
        <v>0</v>
      </c>
      <c r="K30" s="34">
        <v>0</v>
      </c>
      <c r="L30" s="35">
        <f t="shared" si="0"/>
        <v>0</v>
      </c>
      <c r="M30" s="48"/>
      <c r="N30" s="34">
        <v>0</v>
      </c>
      <c r="O30" s="34">
        <v>0</v>
      </c>
      <c r="P30" s="35">
        <f t="shared" si="1"/>
        <v>0</v>
      </c>
      <c r="Q30" s="48"/>
      <c r="R30" s="34">
        <v>0</v>
      </c>
      <c r="S30" s="34">
        <v>0</v>
      </c>
      <c r="T30" s="34">
        <v>0</v>
      </c>
      <c r="U30" s="34">
        <v>0</v>
      </c>
    </row>
    <row r="31" spans="1:21" ht="17.25" customHeight="1" x14ac:dyDescent="0.25">
      <c r="A31" s="47"/>
      <c r="B31" s="47"/>
      <c r="C31" s="50">
        <v>54703</v>
      </c>
      <c r="E31" s="44" t="str">
        <f>"Purchase Variance"</f>
        <v>Purchase Variance</v>
      </c>
      <c r="F31" s="34">
        <v>0</v>
      </c>
      <c r="G31" s="34">
        <v>0</v>
      </c>
      <c r="H31" s="34">
        <v>0</v>
      </c>
      <c r="I31" s="48"/>
      <c r="J31" s="34">
        <v>0</v>
      </c>
      <c r="K31" s="34">
        <v>0</v>
      </c>
      <c r="L31" s="35">
        <f t="shared" si="0"/>
        <v>0</v>
      </c>
      <c r="M31" s="48"/>
      <c r="N31" s="34">
        <v>0</v>
      </c>
      <c r="O31" s="34">
        <v>0</v>
      </c>
      <c r="P31" s="35">
        <f t="shared" si="1"/>
        <v>0</v>
      </c>
      <c r="Q31" s="48"/>
      <c r="R31" s="34">
        <v>0</v>
      </c>
      <c r="S31" s="34">
        <v>0</v>
      </c>
      <c r="T31" s="34">
        <v>0</v>
      </c>
      <c r="U31" s="34">
        <v>0</v>
      </c>
    </row>
    <row r="32" spans="1:21" ht="17.25" customHeight="1" x14ac:dyDescent="0.25">
      <c r="A32" s="47"/>
      <c r="B32" s="47"/>
      <c r="C32" s="50">
        <v>54710</v>
      </c>
      <c r="E32" s="44" t="str">
        <f>"Capacity Cost Applied"</f>
        <v>Capacity Cost Applied</v>
      </c>
      <c r="F32" s="34">
        <v>0</v>
      </c>
      <c r="G32" s="34">
        <v>0</v>
      </c>
      <c r="H32" s="34">
        <v>0</v>
      </c>
      <c r="I32" s="48"/>
      <c r="J32" s="34">
        <v>0</v>
      </c>
      <c r="K32" s="34">
        <v>0</v>
      </c>
      <c r="L32" s="35">
        <f t="shared" si="0"/>
        <v>0</v>
      </c>
      <c r="M32" s="48"/>
      <c r="N32" s="34">
        <v>0</v>
      </c>
      <c r="O32" s="34">
        <v>0</v>
      </c>
      <c r="P32" s="35">
        <f t="shared" si="1"/>
        <v>0</v>
      </c>
      <c r="Q32" s="48"/>
      <c r="R32" s="34">
        <v>0</v>
      </c>
      <c r="S32" s="34">
        <v>0</v>
      </c>
      <c r="T32" s="34">
        <v>0</v>
      </c>
      <c r="U32" s="34">
        <v>0</v>
      </c>
    </row>
    <row r="33" spans="1:21" ht="17.25" customHeight="1" x14ac:dyDescent="0.25">
      <c r="A33" s="47"/>
      <c r="B33" s="47"/>
      <c r="C33" s="50">
        <v>54800</v>
      </c>
      <c r="E33" s="44" t="str">
        <f>"Payment Discounts Granted"</f>
        <v>Payment Discounts Granted</v>
      </c>
      <c r="F33" s="34">
        <v>0</v>
      </c>
      <c r="G33" s="34">
        <v>0</v>
      </c>
      <c r="H33" s="34">
        <v>0</v>
      </c>
      <c r="I33" s="48"/>
      <c r="J33" s="34">
        <v>0</v>
      </c>
      <c r="K33" s="34">
        <v>0</v>
      </c>
      <c r="L33" s="35">
        <f t="shared" si="0"/>
        <v>0</v>
      </c>
      <c r="M33" s="48"/>
      <c r="N33" s="34">
        <v>0</v>
      </c>
      <c r="O33" s="34">
        <v>0</v>
      </c>
      <c r="P33" s="35">
        <f t="shared" si="1"/>
        <v>0</v>
      </c>
      <c r="Q33" s="48"/>
      <c r="R33" s="34">
        <v>0</v>
      </c>
      <c r="S33" s="34">
        <v>0</v>
      </c>
      <c r="T33" s="34">
        <v>0</v>
      </c>
      <c r="U33" s="34">
        <v>0</v>
      </c>
    </row>
    <row r="34" spans="1:21" ht="17.25" customHeight="1" x14ac:dyDescent="0.25">
      <c r="A34" s="47"/>
      <c r="B34" s="47"/>
      <c r="E34" s="51" t="s">
        <v>14</v>
      </c>
      <c r="F34" s="33">
        <f>SUM(F25:F33)</f>
        <v>-127328.93</v>
      </c>
      <c r="G34" s="33">
        <f>SUM(G25:G33)</f>
        <v>-165983.21</v>
      </c>
      <c r="H34" s="33">
        <f>SUM(H25:H33)</f>
        <v>-176745.04</v>
      </c>
      <c r="I34" s="48"/>
      <c r="J34" s="33">
        <f>SUM(J25:J33)</f>
        <v>-176745.04</v>
      </c>
      <c r="K34" s="33">
        <f>SUM(K25:K33)</f>
        <v>182995.72</v>
      </c>
      <c r="L34" s="33">
        <f>SUM(L25:L33)</f>
        <v>359740.76</v>
      </c>
      <c r="M34" s="48"/>
      <c r="N34" s="33">
        <f>SUM(N25:N33)</f>
        <v>-1110411.58</v>
      </c>
      <c r="O34" s="33">
        <f>SUM(O25:O33)</f>
        <v>1114762.8700000001</v>
      </c>
      <c r="P34" s="33">
        <f>SUM(P25:P33)</f>
        <v>2225174.4500000002</v>
      </c>
      <c r="Q34" s="48"/>
      <c r="R34" s="33">
        <f>SUM(R25:R33)</f>
        <v>-449607.88</v>
      </c>
      <c r="S34" s="33">
        <f>SUM(S25:S33)</f>
        <v>-389887.78</v>
      </c>
      <c r="T34" s="33">
        <f>SUM(T25:T33)</f>
        <v>-387988.69999999995</v>
      </c>
      <c r="U34" s="33">
        <f>SUM(U25:U33)</f>
        <v>-470057.18000000005</v>
      </c>
    </row>
    <row r="35" spans="1:21" ht="20.100000000000001" customHeight="1" x14ac:dyDescent="0.25">
      <c r="A35" s="47"/>
      <c r="B35" s="47"/>
      <c r="E35" s="49" t="s">
        <v>15</v>
      </c>
      <c r="F35" s="33">
        <f>F24+F34</f>
        <v>84186.739999999991</v>
      </c>
      <c r="G35" s="33">
        <f>G24+G34</f>
        <v>105562.69999999998</v>
      </c>
      <c r="H35" s="33">
        <f>H24+H34</f>
        <v>107817.54000000001</v>
      </c>
      <c r="I35" s="48"/>
      <c r="J35" s="33">
        <f>J24+J34</f>
        <v>107817.54000000001</v>
      </c>
      <c r="K35" s="33">
        <f>K24+K34</f>
        <v>-107352.67999999996</v>
      </c>
      <c r="L35" s="33">
        <f>L24+L34</f>
        <v>934651.74000000011</v>
      </c>
      <c r="M35" s="48"/>
      <c r="N35" s="33">
        <f>N24+N34</f>
        <v>724615.55999999982</v>
      </c>
      <c r="O35" s="33">
        <f>O24+O34</f>
        <v>-755802.21999999974</v>
      </c>
      <c r="P35" s="33">
        <f>P24+P34</f>
        <v>5930766.6800000006</v>
      </c>
      <c r="Q35" s="48"/>
      <c r="R35" s="33">
        <f>R24+R34</f>
        <v>294096.05000000005</v>
      </c>
      <c r="S35" s="33">
        <f>S24+S34</f>
        <v>255149.71999999986</v>
      </c>
      <c r="T35" s="33">
        <f>T24+T34</f>
        <v>260484.45000000007</v>
      </c>
      <c r="U35" s="33">
        <f>U24+U34</f>
        <v>297566.98</v>
      </c>
    </row>
    <row r="36" spans="1:21" ht="20.100000000000001" customHeight="1" x14ac:dyDescent="0.25">
      <c r="A36" s="47"/>
      <c r="B36" s="47"/>
      <c r="E36" s="49" t="s">
        <v>16</v>
      </c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</row>
    <row r="37" spans="1:21" ht="19.5" customHeight="1" x14ac:dyDescent="0.25">
      <c r="A37" s="47"/>
      <c r="B37" s="47"/>
      <c r="C37" s="50" t="s">
        <v>151</v>
      </c>
      <c r="E37" s="44" t="str">
        <f>"Selling Expenses"</f>
        <v>Selling Expenses</v>
      </c>
      <c r="F37" s="34">
        <v>-20650.27</v>
      </c>
      <c r="G37" s="34">
        <v>-21111.200000000001</v>
      </c>
      <c r="H37" s="34">
        <v>-20991.25</v>
      </c>
      <c r="I37" s="48"/>
      <c r="J37" s="34">
        <v>-20991.25</v>
      </c>
      <c r="K37" s="34">
        <v>20287.89</v>
      </c>
      <c r="L37" s="35">
        <f t="shared" ref="L37:L43" si="2">J37-K37</f>
        <v>-41279.14</v>
      </c>
      <c r="M37" s="48"/>
      <c r="N37" s="34">
        <v>-169609.01</v>
      </c>
      <c r="O37" s="34">
        <v>169996.19</v>
      </c>
      <c r="P37" s="35">
        <f t="shared" ref="P37:P43" si="3">N37-O37</f>
        <v>-339605.2</v>
      </c>
      <c r="Q37" s="48"/>
      <c r="R37" s="34">
        <v>-81004.990000000005</v>
      </c>
      <c r="S37" s="34">
        <v>-68831.09</v>
      </c>
      <c r="T37" s="34">
        <v>-63539.38</v>
      </c>
      <c r="U37" s="34">
        <v>-62752.72</v>
      </c>
    </row>
    <row r="38" spans="1:21" ht="19.5" customHeight="1" x14ac:dyDescent="0.25">
      <c r="A38" s="47"/>
      <c r="B38" s="47"/>
      <c r="C38" s="50" t="s">
        <v>152</v>
      </c>
      <c r="E38" s="44" t="str">
        <f>"Personnel Expenses"</f>
        <v>Personnel Expenses</v>
      </c>
      <c r="F38" s="34">
        <v>0</v>
      </c>
      <c r="G38" s="34">
        <v>0</v>
      </c>
      <c r="H38" s="34">
        <v>0</v>
      </c>
      <c r="I38" s="48"/>
      <c r="J38" s="34">
        <v>0</v>
      </c>
      <c r="K38" s="34">
        <v>0</v>
      </c>
      <c r="L38" s="35">
        <f t="shared" si="2"/>
        <v>0</v>
      </c>
      <c r="M38" s="48"/>
      <c r="N38" s="34">
        <v>0</v>
      </c>
      <c r="O38" s="34">
        <v>0</v>
      </c>
      <c r="P38" s="35">
        <f t="shared" si="3"/>
        <v>0</v>
      </c>
      <c r="Q38" s="48"/>
      <c r="R38" s="34">
        <v>0</v>
      </c>
      <c r="S38" s="34">
        <v>0</v>
      </c>
      <c r="T38" s="34">
        <v>0</v>
      </c>
      <c r="U38" s="34">
        <v>0</v>
      </c>
    </row>
    <row r="39" spans="1:21" ht="19.5" customHeight="1" x14ac:dyDescent="0.25">
      <c r="A39" s="47"/>
      <c r="B39" s="47"/>
      <c r="C39" s="50" t="s">
        <v>153</v>
      </c>
      <c r="E39" s="44" t="str">
        <f>"Computer Expenses"</f>
        <v>Computer Expenses</v>
      </c>
      <c r="F39" s="34">
        <v>0</v>
      </c>
      <c r="G39" s="34">
        <v>0</v>
      </c>
      <c r="H39" s="34">
        <v>0</v>
      </c>
      <c r="I39" s="48"/>
      <c r="J39" s="34">
        <v>0</v>
      </c>
      <c r="K39" s="34">
        <v>0</v>
      </c>
      <c r="L39" s="35">
        <f t="shared" si="2"/>
        <v>0</v>
      </c>
      <c r="M39" s="48"/>
      <c r="N39" s="34">
        <v>0</v>
      </c>
      <c r="O39" s="34">
        <v>0</v>
      </c>
      <c r="P39" s="35">
        <f t="shared" si="3"/>
        <v>0</v>
      </c>
      <c r="Q39" s="48"/>
      <c r="R39" s="34">
        <v>0</v>
      </c>
      <c r="S39" s="34">
        <v>0</v>
      </c>
      <c r="T39" s="34">
        <v>0</v>
      </c>
      <c r="U39" s="34">
        <v>0</v>
      </c>
    </row>
    <row r="40" spans="1:21" ht="19.5" customHeight="1" x14ac:dyDescent="0.25">
      <c r="A40" s="47"/>
      <c r="B40" s="47"/>
      <c r="C40" s="50" t="s">
        <v>154</v>
      </c>
      <c r="E40" s="44" t="str">
        <f>"Building Maintenance Expenses"</f>
        <v>Building Maintenance Expenses</v>
      </c>
      <c r="F40" s="34">
        <v>0</v>
      </c>
      <c r="G40" s="34">
        <v>0</v>
      </c>
      <c r="H40" s="34">
        <v>0</v>
      </c>
      <c r="I40" s="48"/>
      <c r="J40" s="34">
        <v>0</v>
      </c>
      <c r="K40" s="34">
        <v>0</v>
      </c>
      <c r="L40" s="35">
        <f t="shared" si="2"/>
        <v>0</v>
      </c>
      <c r="M40" s="48"/>
      <c r="N40" s="34">
        <v>0</v>
      </c>
      <c r="O40" s="34">
        <v>0</v>
      </c>
      <c r="P40" s="35">
        <f t="shared" si="3"/>
        <v>0</v>
      </c>
      <c r="Q40" s="48"/>
      <c r="R40" s="34">
        <v>0</v>
      </c>
      <c r="S40" s="34">
        <v>0</v>
      </c>
      <c r="T40" s="34">
        <v>0</v>
      </c>
      <c r="U40" s="34">
        <v>0</v>
      </c>
    </row>
    <row r="41" spans="1:21" ht="19.5" customHeight="1" x14ac:dyDescent="0.25">
      <c r="A41" s="47"/>
      <c r="B41" s="47"/>
      <c r="C41" s="50" t="s">
        <v>155</v>
      </c>
      <c r="E41" s="44" t="str">
        <f>"Administrative Expenses"</f>
        <v>Administrative Expenses</v>
      </c>
      <c r="F41" s="34">
        <v>0</v>
      </c>
      <c r="G41" s="34">
        <v>0</v>
      </c>
      <c r="H41" s="34">
        <v>0</v>
      </c>
      <c r="I41" s="48"/>
      <c r="J41" s="34">
        <v>0</v>
      </c>
      <c r="K41" s="34">
        <v>0</v>
      </c>
      <c r="L41" s="35">
        <f t="shared" si="2"/>
        <v>0</v>
      </c>
      <c r="M41" s="48"/>
      <c r="N41" s="34">
        <v>0</v>
      </c>
      <c r="O41" s="34">
        <v>0</v>
      </c>
      <c r="P41" s="35">
        <f t="shared" si="3"/>
        <v>0</v>
      </c>
      <c r="Q41" s="48"/>
      <c r="R41" s="34">
        <v>0</v>
      </c>
      <c r="S41" s="34">
        <v>0</v>
      </c>
      <c r="T41" s="34">
        <v>0</v>
      </c>
      <c r="U41" s="34">
        <v>0</v>
      </c>
    </row>
    <row r="42" spans="1:21" ht="19.5" customHeight="1" x14ac:dyDescent="0.25">
      <c r="A42" s="47"/>
      <c r="B42" s="47"/>
      <c r="C42" s="50" t="s">
        <v>156</v>
      </c>
      <c r="E42" s="44" t="str">
        <f>"Depreciation of Fixed Assets"</f>
        <v>Depreciation of Fixed Assets</v>
      </c>
      <c r="F42" s="34">
        <v>0</v>
      </c>
      <c r="G42" s="34">
        <v>0</v>
      </c>
      <c r="H42" s="34">
        <v>0</v>
      </c>
      <c r="I42" s="48"/>
      <c r="J42" s="34">
        <v>0</v>
      </c>
      <c r="K42" s="34">
        <v>0</v>
      </c>
      <c r="L42" s="35">
        <f t="shared" si="2"/>
        <v>0</v>
      </c>
      <c r="M42" s="48"/>
      <c r="N42" s="34">
        <v>0</v>
      </c>
      <c r="O42" s="34">
        <v>0</v>
      </c>
      <c r="P42" s="35">
        <f t="shared" si="3"/>
        <v>0</v>
      </c>
      <c r="Q42" s="48"/>
      <c r="R42" s="34">
        <v>0</v>
      </c>
      <c r="S42" s="34">
        <v>0</v>
      </c>
      <c r="T42" s="34">
        <v>0</v>
      </c>
      <c r="U42" s="34">
        <v>0</v>
      </c>
    </row>
    <row r="43" spans="1:21" ht="19.5" customHeight="1" x14ac:dyDescent="0.25">
      <c r="A43" s="47"/>
      <c r="B43" s="47"/>
      <c r="C43" s="50" t="s">
        <v>157</v>
      </c>
      <c r="E43" s="44" t="str">
        <f>"Other Operating Expenses"</f>
        <v>Other Operating Expenses</v>
      </c>
      <c r="F43" s="34">
        <v>0</v>
      </c>
      <c r="G43" s="34">
        <v>0</v>
      </c>
      <c r="H43" s="34">
        <v>0</v>
      </c>
      <c r="I43" s="48"/>
      <c r="J43" s="34">
        <v>0</v>
      </c>
      <c r="K43" s="34">
        <v>0</v>
      </c>
      <c r="L43" s="35">
        <f t="shared" si="2"/>
        <v>0</v>
      </c>
      <c r="M43" s="48"/>
      <c r="N43" s="34">
        <v>0</v>
      </c>
      <c r="O43" s="34">
        <v>0</v>
      </c>
      <c r="P43" s="35">
        <f t="shared" si="3"/>
        <v>0</v>
      </c>
      <c r="Q43" s="48"/>
      <c r="R43" s="34">
        <v>0</v>
      </c>
      <c r="S43" s="34">
        <v>0</v>
      </c>
      <c r="T43" s="34">
        <v>0</v>
      </c>
      <c r="U43" s="34">
        <v>0</v>
      </c>
    </row>
    <row r="44" spans="1:21" ht="19.5" customHeight="1" x14ac:dyDescent="0.25">
      <c r="A44" s="47"/>
      <c r="B44" s="47"/>
      <c r="F44" s="33">
        <f>SUM(F36:F43)</f>
        <v>-20650.27</v>
      </c>
      <c r="G44" s="33">
        <f>SUM(G36:G43)</f>
        <v>-21111.200000000001</v>
      </c>
      <c r="H44" s="33">
        <f>SUM(H36:H43)</f>
        <v>-20991.25</v>
      </c>
      <c r="I44" s="48"/>
      <c r="J44" s="33">
        <f>SUM(J36:J43)</f>
        <v>-20991.25</v>
      </c>
      <c r="K44" s="33">
        <f>SUM(K36:K43)</f>
        <v>20287.89</v>
      </c>
      <c r="L44" s="33">
        <f>SUM(L36:L43)</f>
        <v>-41279.14</v>
      </c>
      <c r="M44" s="48"/>
      <c r="N44" s="33">
        <f>SUM(N36:N43)</f>
        <v>-169609.01</v>
      </c>
      <c r="O44" s="33">
        <f>SUM(O36:O43)</f>
        <v>169996.19</v>
      </c>
      <c r="P44" s="33">
        <f>SUM(P36:P43)</f>
        <v>-339605.2</v>
      </c>
      <c r="Q44" s="48"/>
      <c r="R44" s="33">
        <f>SUM(R36:R43)</f>
        <v>-81004.990000000005</v>
      </c>
      <c r="S44" s="33">
        <f>SUM(S36:S43)</f>
        <v>-68831.09</v>
      </c>
      <c r="T44" s="33">
        <f>SUM(T36:T43)</f>
        <v>-63539.38</v>
      </c>
      <c r="U44" s="33">
        <f>SUM(U36:U43)</f>
        <v>-62752.72</v>
      </c>
    </row>
    <row r="45" spans="1:21" ht="20.100000000000001" customHeight="1" thickBot="1" x14ac:dyDescent="0.3">
      <c r="A45" s="47"/>
      <c r="B45" s="47"/>
      <c r="E45" s="49" t="s">
        <v>17</v>
      </c>
      <c r="F45" s="32">
        <f>F35+F44</f>
        <v>63536.469999999987</v>
      </c>
      <c r="G45" s="32">
        <f>G35+G44</f>
        <v>84451.499999999985</v>
      </c>
      <c r="H45" s="32">
        <f>H35+H44</f>
        <v>86826.290000000008</v>
      </c>
      <c r="I45" s="48"/>
      <c r="J45" s="32">
        <f>J35+J44</f>
        <v>86826.290000000008</v>
      </c>
      <c r="K45" s="32">
        <f>K35+K44</f>
        <v>-87064.789999999964</v>
      </c>
      <c r="L45" s="32">
        <f>L35+L44</f>
        <v>893372.60000000009</v>
      </c>
      <c r="M45" s="48"/>
      <c r="N45" s="32">
        <f>N35+N44</f>
        <v>555006.54999999981</v>
      </c>
      <c r="O45" s="32">
        <f>O35+O44</f>
        <v>-585806.0299999998</v>
      </c>
      <c r="P45" s="32">
        <f>P35+P44</f>
        <v>5591161.4800000004</v>
      </c>
      <c r="Q45" s="48"/>
      <c r="R45" s="32">
        <f>R35+R44</f>
        <v>213091.06000000006</v>
      </c>
      <c r="S45" s="32">
        <f>S35+S44</f>
        <v>186318.62999999986</v>
      </c>
      <c r="T45" s="32">
        <f>T35+T44</f>
        <v>196945.07000000007</v>
      </c>
      <c r="U45" s="32">
        <f>U35+U44</f>
        <v>234814.25999999998</v>
      </c>
    </row>
    <row r="46" spans="1:21" ht="20.100000000000001" customHeight="1" thickTop="1" x14ac:dyDescent="0.25">
      <c r="A46" s="47"/>
      <c r="B46" s="47"/>
      <c r="E46" s="44" t="s">
        <v>18</v>
      </c>
      <c r="F46" s="25">
        <f>F45/F24</f>
        <v>0.30038658601511647</v>
      </c>
      <c r="G46" s="25">
        <f>G45/G24</f>
        <v>0.31100265881375266</v>
      </c>
      <c r="H46" s="25">
        <f>H45/H24</f>
        <v>0.30512195243661344</v>
      </c>
      <c r="J46" s="25">
        <f>J45/J24</f>
        <v>0.30512195243661344</v>
      </c>
      <c r="K46" s="25"/>
      <c r="L46" s="25"/>
      <c r="N46" s="25">
        <f>N45/N24</f>
        <v>0.30245141224450767</v>
      </c>
      <c r="O46" s="25"/>
      <c r="P46" s="25"/>
      <c r="R46" s="26">
        <f>IF(R24=0,"-",R45/R24)</f>
        <v>0.28652673652000205</v>
      </c>
      <c r="S46" s="26">
        <f>IF(S24=0,"-",S45/S24)</f>
        <v>0.28884929945933357</v>
      </c>
      <c r="T46" s="25">
        <f>T45/T24</f>
        <v>0.30370582035663318</v>
      </c>
      <c r="U46" s="25">
        <f>U45/U24</f>
        <v>0.30589743293124066</v>
      </c>
    </row>
    <row r="47" spans="1:21" x14ac:dyDescent="0.25">
      <c r="A47" s="47"/>
      <c r="B47" s="47"/>
    </row>
    <row r="48" spans="1:21" x14ac:dyDescent="0.25">
      <c r="A48" s="47"/>
      <c r="B48" s="47"/>
    </row>
    <row r="49" spans="1:29" x14ac:dyDescent="0.25">
      <c r="A49" s="47"/>
      <c r="B49" s="47"/>
    </row>
    <row r="50" spans="1:29" x14ac:dyDescent="0.25">
      <c r="A50" s="47"/>
      <c r="B50" s="47"/>
    </row>
    <row r="51" spans="1:29" x14ac:dyDescent="0.25">
      <c r="A51" s="47"/>
      <c r="B51" s="47"/>
    </row>
    <row r="52" spans="1:29" x14ac:dyDescent="0.25">
      <c r="AB52" s="46"/>
    </row>
    <row r="53" spans="1:29" x14ac:dyDescent="0.25">
      <c r="AC53" s="46"/>
    </row>
  </sheetData>
  <mergeCells count="10">
    <mergeCell ref="B24:B29"/>
    <mergeCell ref="E10:U10"/>
    <mergeCell ref="E11:U11"/>
    <mergeCell ref="E12:U12"/>
    <mergeCell ref="E13:U13"/>
    <mergeCell ref="E14:U14"/>
    <mergeCell ref="F16:H16"/>
    <mergeCell ref="J16:L16"/>
    <mergeCell ref="N16:P16"/>
    <mergeCell ref="R16:U16"/>
  </mergeCells>
  <pageMargins left="0.75" right="0.75" top="1" bottom="1" header="0.5" footer="0.5"/>
  <pageSetup scale="5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C53"/>
  <sheetViews>
    <sheetView showGridLines="0" topLeftCell="D10" zoomScaleNormal="100" workbookViewId="0"/>
  </sheetViews>
  <sheetFormatPr defaultColWidth="9.140625" defaultRowHeight="14.25" x14ac:dyDescent="0.25"/>
  <cols>
    <col min="1" max="1" width="9.140625" style="44" hidden="1" customWidth="1"/>
    <col min="2" max="2" width="19.28515625" style="44" hidden="1" customWidth="1"/>
    <col min="3" max="3" width="15.140625" style="45" hidden="1" customWidth="1"/>
    <col min="4" max="4" width="2.28515625" style="44" customWidth="1"/>
    <col min="5" max="5" width="31.28515625" style="44" bestFit="1" customWidth="1"/>
    <col min="6" max="8" width="13.7109375" style="44" customWidth="1"/>
    <col min="9" max="9" width="9.140625" style="44" bestFit="1" customWidth="1"/>
    <col min="10" max="12" width="13.7109375" style="44" customWidth="1"/>
    <col min="13" max="13" width="2.28515625" style="44" customWidth="1"/>
    <col min="14" max="16" width="13.7109375" style="44" customWidth="1"/>
    <col min="17" max="17" width="2.28515625" style="44" customWidth="1"/>
    <col min="18" max="21" width="13.7109375" style="44" customWidth="1"/>
    <col min="22" max="22" width="10.28515625" style="44" bestFit="1" customWidth="1"/>
    <col min="23" max="16384" width="9.140625" style="44"/>
  </cols>
  <sheetData>
    <row r="1" spans="1:27" hidden="1" x14ac:dyDescent="0.25">
      <c r="A1" s="60" t="s">
        <v>552</v>
      </c>
      <c r="B1" s="60" t="s">
        <v>6</v>
      </c>
      <c r="C1" s="62" t="s">
        <v>6</v>
      </c>
      <c r="D1" s="60"/>
      <c r="E1" s="60" t="s">
        <v>57</v>
      </c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47"/>
      <c r="Z1" s="47"/>
      <c r="AA1" s="47"/>
    </row>
    <row r="2" spans="1:27" hidden="1" x14ac:dyDescent="0.25">
      <c r="A2" s="60" t="s">
        <v>6</v>
      </c>
      <c r="B2" s="60"/>
      <c r="C2" s="62"/>
      <c r="D2" s="60"/>
      <c r="E2" s="60" t="s">
        <v>5</v>
      </c>
      <c r="F2" s="61" t="str">
        <f>StartDate</f>
        <v>6/1/2018</v>
      </c>
      <c r="G2" s="61">
        <f>F3+1</f>
        <v>43132</v>
      </c>
      <c r="H2" s="61">
        <f>G3+1</f>
        <v>43160</v>
      </c>
      <c r="I2" s="61"/>
      <c r="J2" s="63">
        <f>K2</f>
        <v>43160</v>
      </c>
      <c r="K2" s="63">
        <f>H2</f>
        <v>43160</v>
      </c>
      <c r="L2" s="63"/>
      <c r="M2" s="63"/>
      <c r="N2" s="63" t="str">
        <f>"1/1/2018"</f>
        <v>1/1/2018</v>
      </c>
      <c r="O2" s="63" t="str">
        <f>N2</f>
        <v>1/1/2018</v>
      </c>
      <c r="P2" s="63"/>
      <c r="Q2" s="63"/>
      <c r="R2" s="61">
        <f>DATE(IF(MONTH(F2)&lt;10,YEAR(F2)-1,YEAR(F2)),IF(MONTH(F2)&lt;10,MONTH(F2)+3,MONTH(F2)-9),DAY(F2))</f>
        <v>42831</v>
      </c>
      <c r="S2" s="61">
        <f>R3+1</f>
        <v>42917</v>
      </c>
      <c r="T2" s="61">
        <f>S3+1</f>
        <v>43009</v>
      </c>
      <c r="U2" s="61">
        <f>T3+1</f>
        <v>43101</v>
      </c>
      <c r="V2" s="61">
        <f>DATE(IF(MONTH(U2)&lt;10,YEAR(U2),YEAR(U2)+1),IF(MONTH(U2)&lt;10,MONTH(U2)+3,MONTH(U2)-9),DAY(U2))</f>
        <v>43191</v>
      </c>
      <c r="W2" s="60"/>
      <c r="X2" s="60"/>
      <c r="Y2" s="47"/>
      <c r="Z2" s="47"/>
      <c r="AA2" s="47"/>
    </row>
    <row r="3" spans="1:27" hidden="1" x14ac:dyDescent="0.25">
      <c r="A3" s="60" t="s">
        <v>6</v>
      </c>
      <c r="B3" s="60"/>
      <c r="C3" s="62"/>
      <c r="D3" s="60"/>
      <c r="E3" s="60"/>
      <c r="F3" s="61">
        <f>EOMONTH(F2,0)</f>
        <v>43131</v>
      </c>
      <c r="G3" s="61">
        <f>EOMONTH(G2,0)</f>
        <v>43159</v>
      </c>
      <c r="H3" s="61">
        <f>EOMONTH(H2,0)</f>
        <v>43190</v>
      </c>
      <c r="I3" s="63"/>
      <c r="J3" s="63">
        <f>K3</f>
        <v>43190</v>
      </c>
      <c r="K3" s="63">
        <f>H3</f>
        <v>43190</v>
      </c>
      <c r="L3" s="63"/>
      <c r="M3" s="63"/>
      <c r="N3" s="63">
        <f>H3</f>
        <v>43190</v>
      </c>
      <c r="O3" s="63">
        <f>N3</f>
        <v>43190</v>
      </c>
      <c r="P3" s="63"/>
      <c r="Q3" s="63"/>
      <c r="R3" s="61">
        <f>EOMONTH(R2,2)</f>
        <v>42916</v>
      </c>
      <c r="S3" s="61">
        <f>EOMONTH(S2,2)</f>
        <v>43008</v>
      </c>
      <c r="T3" s="61">
        <f>EOMONTH(T2,2)</f>
        <v>43100</v>
      </c>
      <c r="U3" s="61">
        <f>EOMONTH(U2,2)</f>
        <v>43190</v>
      </c>
      <c r="V3" s="63"/>
      <c r="W3" s="60"/>
      <c r="X3" s="60"/>
      <c r="Y3" s="47"/>
      <c r="Z3" s="47"/>
      <c r="AA3" s="47"/>
    </row>
    <row r="4" spans="1:27" hidden="1" x14ac:dyDescent="0.25">
      <c r="A4" s="60" t="s">
        <v>6</v>
      </c>
      <c r="B4" s="60"/>
      <c r="C4" s="62"/>
      <c r="D4" s="60" t="s">
        <v>124</v>
      </c>
      <c r="E4" s="60" t="str">
        <f>Sheet_Dimension</f>
        <v>BUSINESSGROUP</v>
      </c>
      <c r="F4" s="61" t="str">
        <f>"6/1/2018..6/30/2018"</f>
        <v>6/1/2018..6/30/2018</v>
      </c>
      <c r="G4" s="61" t="str">
        <f>"7/1/2018..7/31/2018"</f>
        <v>7/1/2018..7/31/2018</v>
      </c>
      <c r="H4" s="61" t="str">
        <f>"8/1/2018..8/31/2018"</f>
        <v>8/1/2018..8/31/2018</v>
      </c>
      <c r="I4" s="63"/>
      <c r="J4" s="61" t="str">
        <f>"8/1/2018..8/31/2018"</f>
        <v>8/1/2018..8/31/2018</v>
      </c>
      <c r="K4" s="61" t="str">
        <f>"8/1/2018..8/31/2018"</f>
        <v>8/1/2018..8/31/2018</v>
      </c>
      <c r="L4" s="63"/>
      <c r="M4" s="63"/>
      <c r="N4" s="61" t="str">
        <f>"1/1/2018..8/31/2018"</f>
        <v>1/1/2018..8/31/2018</v>
      </c>
      <c r="O4" s="61" t="str">
        <f>"1/1/2018..8/31/2018"</f>
        <v>1/1/2018..8/31/2018</v>
      </c>
      <c r="P4" s="63"/>
      <c r="Q4" s="63"/>
      <c r="R4" s="61" t="str">
        <f>"9/1/2017..11/30/2017"</f>
        <v>9/1/2017..11/30/2017</v>
      </c>
      <c r="S4" s="61" t="str">
        <f>"12/1/2017..2/28/2018"</f>
        <v>12/1/2017..2/28/2018</v>
      </c>
      <c r="T4" s="61" t="str">
        <f>"3/1/2018..5/31/2018"</f>
        <v>3/1/2018..5/31/2018</v>
      </c>
      <c r="U4" s="61" t="str">
        <f>"6/1/2018..8/31/2018"</f>
        <v>6/1/2018..8/31/2018</v>
      </c>
      <c r="V4" s="63"/>
      <c r="W4" s="60"/>
      <c r="X4" s="60"/>
      <c r="Y4" s="47"/>
      <c r="Z4" s="47"/>
      <c r="AA4" s="47"/>
    </row>
    <row r="5" spans="1:27" hidden="1" x14ac:dyDescent="0.25">
      <c r="A5" s="60" t="s">
        <v>6</v>
      </c>
      <c r="B5" s="60"/>
      <c r="C5" s="62"/>
      <c r="D5" s="60" t="s">
        <v>125</v>
      </c>
      <c r="E5" s="60" t="str">
        <f>Dim_Filter</f>
        <v>*</v>
      </c>
      <c r="F5" s="61"/>
      <c r="G5" s="61"/>
      <c r="H5" s="61"/>
      <c r="I5" s="63"/>
      <c r="J5" s="63"/>
      <c r="K5" s="63"/>
      <c r="L5" s="63"/>
      <c r="M5" s="63"/>
      <c r="N5" s="63"/>
      <c r="O5" s="63"/>
      <c r="P5" s="63"/>
      <c r="Q5" s="63"/>
      <c r="R5" s="61"/>
      <c r="S5" s="61"/>
      <c r="T5" s="61"/>
      <c r="U5" s="61"/>
      <c r="V5" s="63"/>
      <c r="W5" s="60"/>
      <c r="X5" s="60"/>
      <c r="Y5" s="47"/>
      <c r="Z5" s="47"/>
      <c r="AA5" s="47"/>
    </row>
    <row r="6" spans="1:27" hidden="1" x14ac:dyDescent="0.25">
      <c r="A6" s="60" t="s">
        <v>6</v>
      </c>
      <c r="B6" s="60"/>
      <c r="C6" s="62"/>
      <c r="D6" s="60"/>
      <c r="E6" s="60" t="str">
        <f>"INTERCOMPANY"</f>
        <v>INTERCOMPANY</v>
      </c>
      <c r="F6" s="61"/>
      <c r="G6" s="61"/>
      <c r="H6" s="61"/>
      <c r="I6" s="63"/>
      <c r="J6" s="63"/>
      <c r="K6" s="63"/>
      <c r="L6" s="63"/>
      <c r="M6" s="63"/>
      <c r="N6" s="63"/>
      <c r="O6" s="63"/>
      <c r="P6" s="63"/>
      <c r="Q6" s="63"/>
      <c r="R6" s="61"/>
      <c r="S6" s="61"/>
      <c r="T6" s="61"/>
      <c r="U6" s="61"/>
      <c r="V6" s="63"/>
      <c r="W6" s="60"/>
      <c r="X6" s="60"/>
      <c r="Y6" s="47"/>
      <c r="Z6" s="47"/>
      <c r="AA6" s="47"/>
    </row>
    <row r="7" spans="1:27" hidden="1" x14ac:dyDescent="0.25">
      <c r="A7" s="60" t="s">
        <v>6</v>
      </c>
      <c r="B7" s="60"/>
      <c r="C7" s="62"/>
      <c r="D7" s="60" t="s">
        <v>20</v>
      </c>
      <c r="E7" s="60" t="str">
        <f>Budget</f>
        <v>*</v>
      </c>
      <c r="F7" s="61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47"/>
      <c r="Z7" s="47"/>
      <c r="AA7" s="47"/>
    </row>
    <row r="8" spans="1:27" hidden="1" x14ac:dyDescent="0.25">
      <c r="A8" s="60" t="s">
        <v>6</v>
      </c>
      <c r="B8" s="60"/>
      <c r="C8" s="62"/>
      <c r="D8" s="60"/>
      <c r="E8" s="60"/>
      <c r="F8" s="61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47"/>
      <c r="Z8" s="47"/>
      <c r="AA8" s="47"/>
    </row>
    <row r="9" spans="1:27" hidden="1" x14ac:dyDescent="0.25">
      <c r="A9" s="60" t="s">
        <v>6</v>
      </c>
      <c r="B9" s="60"/>
      <c r="C9" s="62"/>
      <c r="D9" s="60"/>
      <c r="E9" s="60"/>
      <c r="F9" s="61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47"/>
      <c r="Z9" s="47"/>
      <c r="AA9" s="47"/>
    </row>
    <row r="10" spans="1:27" ht="27" thickBot="1" x14ac:dyDescent="0.5">
      <c r="A10" s="47"/>
      <c r="B10" s="47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</row>
    <row r="11" spans="1:27" ht="33" x14ac:dyDescent="0.6">
      <c r="A11" s="47"/>
      <c r="B11" s="47"/>
      <c r="E11" s="84" t="s">
        <v>12</v>
      </c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6"/>
    </row>
    <row r="12" spans="1:27" ht="20.25" x14ac:dyDescent="0.35">
      <c r="A12" s="47"/>
      <c r="B12" s="47"/>
      <c r="E12" s="87" t="str">
        <f>"Dimension: "&amp;Sheet_Dimension</f>
        <v>Dimension: BUSINESSGROUP</v>
      </c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9"/>
    </row>
    <row r="13" spans="1:27" ht="20.25" x14ac:dyDescent="0.35">
      <c r="A13" s="47"/>
      <c r="B13" s="47"/>
      <c r="E13" s="87" t="str">
        <f>"Dimension Value: "&amp;$E$6</f>
        <v>Dimension Value: INTERCOMPANY</v>
      </c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9"/>
    </row>
    <row r="14" spans="1:27" ht="20.25" x14ac:dyDescent="0.35">
      <c r="A14" s="47"/>
      <c r="B14" s="47"/>
      <c r="E14" s="87" t="str">
        <f>"For the Month Ended Friday, August 31, 2018"</f>
        <v>For the Month Ended Friday, August 31, 2018</v>
      </c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9"/>
    </row>
    <row r="15" spans="1:27" ht="8.1" customHeight="1" thickBot="1" x14ac:dyDescent="0.3">
      <c r="A15" s="47"/>
      <c r="B15" s="47"/>
      <c r="E15" s="59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7"/>
    </row>
    <row r="16" spans="1:27" ht="16.5" x14ac:dyDescent="0.3">
      <c r="A16" s="47"/>
      <c r="B16" s="47"/>
      <c r="F16" s="90" t="s">
        <v>7</v>
      </c>
      <c r="G16" s="91"/>
      <c r="H16" s="92"/>
      <c r="J16" s="90" t="str">
        <f>CONCATENATE("Current Month - ",TEXT(H3,"mmmm"))</f>
        <v>Current Month - March</v>
      </c>
      <c r="K16" s="91"/>
      <c r="L16" s="92"/>
      <c r="N16" s="90" t="str">
        <f>CONCATENATE("Year-to-Date - ",TEXT(N3,"mmmm"))</f>
        <v>Year-to-Date - March</v>
      </c>
      <c r="O16" s="91"/>
      <c r="P16" s="92"/>
      <c r="R16" s="90" t="s">
        <v>22</v>
      </c>
      <c r="S16" s="91"/>
      <c r="T16" s="91"/>
      <c r="U16" s="92"/>
    </row>
    <row r="17" spans="1:21" ht="8.1" customHeight="1" x14ac:dyDescent="0.25">
      <c r="A17" s="47"/>
      <c r="B17" s="47"/>
    </row>
    <row r="18" spans="1:21" x14ac:dyDescent="0.25">
      <c r="A18" s="47"/>
      <c r="B18" s="47"/>
      <c r="F18" s="56">
        <f>F3</f>
        <v>43131</v>
      </c>
      <c r="G18" s="56">
        <f>G3</f>
        <v>43159</v>
      </c>
      <c r="H18" s="56">
        <f>H3</f>
        <v>43190</v>
      </c>
      <c r="J18" s="55" t="s">
        <v>19</v>
      </c>
      <c r="K18" s="55" t="s">
        <v>20</v>
      </c>
      <c r="L18" s="55" t="s">
        <v>21</v>
      </c>
      <c r="M18" s="53"/>
      <c r="N18" s="54" t="s">
        <v>19</v>
      </c>
      <c r="O18" s="54" t="s">
        <v>20</v>
      </c>
      <c r="P18" s="54" t="s">
        <v>21</v>
      </c>
      <c r="Q18" s="53"/>
      <c r="R18" s="52" t="str">
        <f>CONCATENATE(TEXT(R2,"mmm"),"-",TEXT(R3,"mmm  yy"))</f>
        <v>Apr-Jun  17</v>
      </c>
      <c r="S18" s="52" t="str">
        <f>CONCATENATE(TEXT(S2,"mmm"),"-",TEXT(S3,"mmm  yy"))</f>
        <v>Jul-Sep  17</v>
      </c>
      <c r="T18" s="52" t="str">
        <f>CONCATENATE(TEXT(T2,"mmm"),"-",TEXT(T3,"mmm  yy"))</f>
        <v>Oct-Dec  17</v>
      </c>
      <c r="U18" s="52" t="str">
        <f>CONCATENATE(TEXT(U2,"mmm"),"-",TEXT(U3,"mmm  yy"))</f>
        <v>Jan-Mar  18</v>
      </c>
    </row>
    <row r="19" spans="1:21" ht="20.100000000000001" customHeight="1" x14ac:dyDescent="0.25">
      <c r="A19" s="47"/>
      <c r="B19" s="47"/>
      <c r="E19" s="49" t="s">
        <v>3</v>
      </c>
    </row>
    <row r="20" spans="1:21" ht="21" customHeight="1" x14ac:dyDescent="0.25">
      <c r="A20" s="47"/>
      <c r="B20" s="47"/>
      <c r="C20" s="50">
        <v>44100</v>
      </c>
      <c r="E20" s="44" t="str">
        <f>"Sales, Retail - North America"</f>
        <v>Sales, Retail - North America</v>
      </c>
      <c r="F20" s="34">
        <v>0</v>
      </c>
      <c r="G20" s="34">
        <v>0</v>
      </c>
      <c r="H20" s="34">
        <v>0</v>
      </c>
      <c r="I20" s="48"/>
      <c r="J20" s="34">
        <v>0</v>
      </c>
      <c r="K20" s="34">
        <v>0</v>
      </c>
      <c r="L20" s="34">
        <f>J20-K20</f>
        <v>0</v>
      </c>
      <c r="M20" s="48"/>
      <c r="N20" s="34">
        <v>0</v>
      </c>
      <c r="O20" s="34">
        <v>0</v>
      </c>
      <c r="P20" s="34">
        <f>N20-O20</f>
        <v>0</v>
      </c>
      <c r="Q20" s="48"/>
      <c r="R20" s="34">
        <v>0</v>
      </c>
      <c r="S20" s="34">
        <v>0</v>
      </c>
      <c r="T20" s="34">
        <v>0</v>
      </c>
      <c r="U20" s="34">
        <v>0</v>
      </c>
    </row>
    <row r="21" spans="1:21" ht="21" customHeight="1" x14ac:dyDescent="0.25">
      <c r="A21" s="47"/>
      <c r="B21" s="47"/>
      <c r="C21" s="50">
        <v>44200</v>
      </c>
      <c r="E21" s="44" t="str">
        <f>"Sales, Retail - EU"</f>
        <v>Sales, Retail - EU</v>
      </c>
      <c r="F21" s="34">
        <v>0</v>
      </c>
      <c r="G21" s="34">
        <v>0</v>
      </c>
      <c r="H21" s="34">
        <v>0</v>
      </c>
      <c r="I21" s="48"/>
      <c r="J21" s="34">
        <v>0</v>
      </c>
      <c r="K21" s="34">
        <v>0</v>
      </c>
      <c r="L21" s="35">
        <f>J21-K21</f>
        <v>0</v>
      </c>
      <c r="M21" s="48"/>
      <c r="N21" s="34">
        <v>0</v>
      </c>
      <c r="O21" s="34">
        <v>0</v>
      </c>
      <c r="P21" s="35">
        <f>N21-O21</f>
        <v>0</v>
      </c>
      <c r="Q21" s="48"/>
      <c r="R21" s="34">
        <v>0</v>
      </c>
      <c r="S21" s="34">
        <v>0</v>
      </c>
      <c r="T21" s="34">
        <v>0</v>
      </c>
      <c r="U21" s="34">
        <v>0</v>
      </c>
    </row>
    <row r="22" spans="1:21" ht="21" customHeight="1" x14ac:dyDescent="0.25">
      <c r="A22" s="47"/>
      <c r="B22" s="47"/>
      <c r="C22" s="50">
        <v>45100</v>
      </c>
      <c r="E22" s="44" t="str">
        <f>"Discounts, Retail - North Amer"</f>
        <v>Discounts, Retail - North Amer</v>
      </c>
      <c r="F22" s="34">
        <v>0</v>
      </c>
      <c r="G22" s="34">
        <v>0</v>
      </c>
      <c r="H22" s="34">
        <v>0</v>
      </c>
      <c r="I22" s="48"/>
      <c r="J22" s="34">
        <v>0</v>
      </c>
      <c r="K22" s="34">
        <v>0</v>
      </c>
      <c r="L22" s="35">
        <f>J22-K22</f>
        <v>0</v>
      </c>
      <c r="M22" s="48"/>
      <c r="N22" s="34">
        <v>0</v>
      </c>
      <c r="O22" s="34">
        <v>0</v>
      </c>
      <c r="P22" s="35">
        <f>N22-O22</f>
        <v>0</v>
      </c>
      <c r="Q22" s="48"/>
      <c r="R22" s="34">
        <v>0</v>
      </c>
      <c r="S22" s="34">
        <v>0</v>
      </c>
      <c r="T22" s="34">
        <v>0</v>
      </c>
      <c r="U22" s="34">
        <v>0</v>
      </c>
    </row>
    <row r="23" spans="1:21" ht="21" customHeight="1" thickBot="1" x14ac:dyDescent="0.3">
      <c r="A23" s="47"/>
      <c r="B23" s="47"/>
      <c r="C23" s="50">
        <v>45200</v>
      </c>
      <c r="E23" s="44" t="str">
        <f>"Discounts, Retail - EU"</f>
        <v>Discounts, Retail - EU</v>
      </c>
      <c r="F23" s="34">
        <v>0</v>
      </c>
      <c r="G23" s="34">
        <v>0</v>
      </c>
      <c r="H23" s="34">
        <v>0</v>
      </c>
      <c r="I23" s="48"/>
      <c r="J23" s="34">
        <v>0</v>
      </c>
      <c r="K23" s="34">
        <v>0</v>
      </c>
      <c r="L23" s="35">
        <f>J23-K23</f>
        <v>0</v>
      </c>
      <c r="M23" s="48"/>
      <c r="N23" s="34">
        <v>0</v>
      </c>
      <c r="O23" s="34">
        <v>0</v>
      </c>
      <c r="P23" s="35">
        <f>N23-O23</f>
        <v>0</v>
      </c>
      <c r="Q23" s="48"/>
      <c r="R23" s="34">
        <v>0</v>
      </c>
      <c r="S23" s="34">
        <v>0</v>
      </c>
      <c r="T23" s="34">
        <v>0</v>
      </c>
      <c r="U23" s="34">
        <v>0</v>
      </c>
    </row>
    <row r="24" spans="1:21" ht="21" customHeight="1" x14ac:dyDescent="0.25">
      <c r="A24" s="47"/>
      <c r="B24" s="80" t="s">
        <v>219</v>
      </c>
      <c r="E24" s="51" t="s">
        <v>2</v>
      </c>
      <c r="F24" s="33">
        <f>SUM(F19:F23)</f>
        <v>0</v>
      </c>
      <c r="G24" s="33">
        <f>SUM(G19:G23)</f>
        <v>0</v>
      </c>
      <c r="H24" s="33">
        <f>SUM(H19:H23)</f>
        <v>0</v>
      </c>
      <c r="I24" s="48"/>
      <c r="J24" s="33">
        <f>SUM(J19:J23)</f>
        <v>0</v>
      </c>
      <c r="K24" s="33">
        <f>SUM(K19:K23)</f>
        <v>0</v>
      </c>
      <c r="L24" s="33">
        <f>SUM(L19:L23)</f>
        <v>0</v>
      </c>
      <c r="M24" s="48"/>
      <c r="N24" s="33">
        <f>SUM(N19:N23)</f>
        <v>0</v>
      </c>
      <c r="O24" s="33">
        <f>SUM(O19:O23)</f>
        <v>0</v>
      </c>
      <c r="P24" s="33">
        <f>SUM(P19:P23)</f>
        <v>0</v>
      </c>
      <c r="Q24" s="48"/>
      <c r="R24" s="33">
        <f>SUM(R19:R23)</f>
        <v>0</v>
      </c>
      <c r="S24" s="33">
        <f>SUM(S19:S23)</f>
        <v>0</v>
      </c>
      <c r="T24" s="33">
        <f>SUM(T19:T23)</f>
        <v>0</v>
      </c>
      <c r="U24" s="33">
        <f>SUM(U19:U23)</f>
        <v>0</v>
      </c>
    </row>
    <row r="25" spans="1:21" ht="20.100000000000001" customHeight="1" x14ac:dyDescent="0.25">
      <c r="A25" s="47"/>
      <c r="B25" s="81"/>
      <c r="E25" s="49" t="s">
        <v>13</v>
      </c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</row>
    <row r="26" spans="1:21" ht="17.25" customHeight="1" x14ac:dyDescent="0.25">
      <c r="A26" s="47"/>
      <c r="B26" s="81"/>
      <c r="C26" s="50" t="s">
        <v>150</v>
      </c>
      <c r="E26" s="44" t="str">
        <f>"Cost of Goods Sold"</f>
        <v>Cost of Goods Sold</v>
      </c>
      <c r="F26" s="34">
        <v>0</v>
      </c>
      <c r="G26" s="34">
        <v>0</v>
      </c>
      <c r="H26" s="34">
        <v>0</v>
      </c>
      <c r="I26" s="48"/>
      <c r="J26" s="34">
        <v>0</v>
      </c>
      <c r="K26" s="34">
        <v>0</v>
      </c>
      <c r="L26" s="35">
        <f t="shared" ref="L26:L33" si="0">K26-J26</f>
        <v>0</v>
      </c>
      <c r="M26" s="48"/>
      <c r="N26" s="34">
        <v>0</v>
      </c>
      <c r="O26" s="34">
        <v>0</v>
      </c>
      <c r="P26" s="35">
        <f t="shared" ref="P26:P33" si="1">O26-N26</f>
        <v>0</v>
      </c>
      <c r="Q26" s="48"/>
      <c r="R26" s="34">
        <v>0</v>
      </c>
      <c r="S26" s="34">
        <v>0</v>
      </c>
      <c r="T26" s="34">
        <v>0</v>
      </c>
      <c r="U26" s="34">
        <v>0</v>
      </c>
    </row>
    <row r="27" spans="1:21" ht="17.25" customHeight="1" x14ac:dyDescent="0.25">
      <c r="A27" s="47"/>
      <c r="B27" s="81"/>
      <c r="C27" s="50">
        <v>54100</v>
      </c>
      <c r="E27" s="44" t="str">
        <f>"Purchases"</f>
        <v>Purchases</v>
      </c>
      <c r="F27" s="34">
        <v>0</v>
      </c>
      <c r="G27" s="34">
        <v>0</v>
      </c>
      <c r="H27" s="34">
        <v>0</v>
      </c>
      <c r="I27" s="48"/>
      <c r="J27" s="34">
        <v>0</v>
      </c>
      <c r="K27" s="34">
        <v>0</v>
      </c>
      <c r="L27" s="35">
        <f t="shared" si="0"/>
        <v>0</v>
      </c>
      <c r="M27" s="48"/>
      <c r="N27" s="34">
        <v>0</v>
      </c>
      <c r="O27" s="34">
        <v>0</v>
      </c>
      <c r="P27" s="35">
        <f t="shared" si="1"/>
        <v>0</v>
      </c>
      <c r="Q27" s="48"/>
      <c r="R27" s="34">
        <v>0</v>
      </c>
      <c r="S27" s="34">
        <v>0</v>
      </c>
      <c r="T27" s="34">
        <v>0</v>
      </c>
      <c r="U27" s="34">
        <v>0</v>
      </c>
    </row>
    <row r="28" spans="1:21" ht="17.25" customHeight="1" x14ac:dyDescent="0.25">
      <c r="A28" s="47"/>
      <c r="B28" s="81"/>
      <c r="C28" s="50">
        <v>54400</v>
      </c>
      <c r="E28" s="44" t="str">
        <f>"Discounts Received"</f>
        <v>Discounts Received</v>
      </c>
      <c r="F28" s="34">
        <v>0</v>
      </c>
      <c r="G28" s="34">
        <v>0</v>
      </c>
      <c r="H28" s="34">
        <v>0</v>
      </c>
      <c r="I28" s="48"/>
      <c r="J28" s="34">
        <v>0</v>
      </c>
      <c r="K28" s="34">
        <v>0</v>
      </c>
      <c r="L28" s="35">
        <f t="shared" si="0"/>
        <v>0</v>
      </c>
      <c r="M28" s="48"/>
      <c r="N28" s="34">
        <v>0</v>
      </c>
      <c r="O28" s="34">
        <v>0</v>
      </c>
      <c r="P28" s="35">
        <f t="shared" si="1"/>
        <v>0</v>
      </c>
      <c r="Q28" s="48"/>
      <c r="R28" s="34">
        <v>0</v>
      </c>
      <c r="S28" s="34">
        <v>0</v>
      </c>
      <c r="T28" s="34">
        <v>0</v>
      </c>
      <c r="U28" s="34">
        <v>0</v>
      </c>
    </row>
    <row r="29" spans="1:21" ht="17.25" customHeight="1" thickBot="1" x14ac:dyDescent="0.3">
      <c r="A29" s="47"/>
      <c r="B29" s="82"/>
      <c r="C29" s="50">
        <v>54500</v>
      </c>
      <c r="E29" s="44" t="str">
        <f>"Inventory Adjustment"</f>
        <v>Inventory Adjustment</v>
      </c>
      <c r="F29" s="34">
        <v>0</v>
      </c>
      <c r="G29" s="34">
        <v>0</v>
      </c>
      <c r="H29" s="34">
        <v>0</v>
      </c>
      <c r="I29" s="48"/>
      <c r="J29" s="34">
        <v>0</v>
      </c>
      <c r="K29" s="34">
        <v>0</v>
      </c>
      <c r="L29" s="35">
        <f t="shared" si="0"/>
        <v>0</v>
      </c>
      <c r="M29" s="48"/>
      <c r="N29" s="34">
        <v>0</v>
      </c>
      <c r="O29" s="34">
        <v>0</v>
      </c>
      <c r="P29" s="35">
        <f t="shared" si="1"/>
        <v>0</v>
      </c>
      <c r="Q29" s="48"/>
      <c r="R29" s="34">
        <v>0</v>
      </c>
      <c r="S29" s="34">
        <v>0</v>
      </c>
      <c r="T29" s="34">
        <v>0</v>
      </c>
      <c r="U29" s="34">
        <v>0</v>
      </c>
    </row>
    <row r="30" spans="1:21" ht="17.25" customHeight="1" x14ac:dyDescent="0.25">
      <c r="A30" s="47"/>
      <c r="B30" s="47"/>
      <c r="C30" s="50">
        <v>54702</v>
      </c>
      <c r="E30" s="44" t="str">
        <f>"Overhead Applied"</f>
        <v>Overhead Applied</v>
      </c>
      <c r="F30" s="34">
        <v>0</v>
      </c>
      <c r="G30" s="34">
        <v>0</v>
      </c>
      <c r="H30" s="34">
        <v>0</v>
      </c>
      <c r="I30" s="48"/>
      <c r="J30" s="34">
        <v>0</v>
      </c>
      <c r="K30" s="34">
        <v>0</v>
      </c>
      <c r="L30" s="35">
        <f t="shared" si="0"/>
        <v>0</v>
      </c>
      <c r="M30" s="48"/>
      <c r="N30" s="34">
        <v>0</v>
      </c>
      <c r="O30" s="34">
        <v>0</v>
      </c>
      <c r="P30" s="35">
        <f t="shared" si="1"/>
        <v>0</v>
      </c>
      <c r="Q30" s="48"/>
      <c r="R30" s="34">
        <v>0</v>
      </c>
      <c r="S30" s="34">
        <v>0</v>
      </c>
      <c r="T30" s="34">
        <v>0</v>
      </c>
      <c r="U30" s="34">
        <v>0</v>
      </c>
    </row>
    <row r="31" spans="1:21" ht="17.25" customHeight="1" x14ac:dyDescent="0.25">
      <c r="A31" s="47"/>
      <c r="B31" s="47"/>
      <c r="C31" s="50">
        <v>54703</v>
      </c>
      <c r="E31" s="44" t="str">
        <f>"Purchase Variance"</f>
        <v>Purchase Variance</v>
      </c>
      <c r="F31" s="34">
        <v>0</v>
      </c>
      <c r="G31" s="34">
        <v>0</v>
      </c>
      <c r="H31" s="34">
        <v>0</v>
      </c>
      <c r="I31" s="48"/>
      <c r="J31" s="34">
        <v>0</v>
      </c>
      <c r="K31" s="34">
        <v>0</v>
      </c>
      <c r="L31" s="35">
        <f t="shared" si="0"/>
        <v>0</v>
      </c>
      <c r="M31" s="48"/>
      <c r="N31" s="34">
        <v>0</v>
      </c>
      <c r="O31" s="34">
        <v>0</v>
      </c>
      <c r="P31" s="35">
        <f t="shared" si="1"/>
        <v>0</v>
      </c>
      <c r="Q31" s="48"/>
      <c r="R31" s="34">
        <v>0</v>
      </c>
      <c r="S31" s="34">
        <v>0</v>
      </c>
      <c r="T31" s="34">
        <v>0</v>
      </c>
      <c r="U31" s="34">
        <v>0</v>
      </c>
    </row>
    <row r="32" spans="1:21" ht="17.25" customHeight="1" x14ac:dyDescent="0.25">
      <c r="A32" s="47"/>
      <c r="B32" s="47"/>
      <c r="C32" s="50">
        <v>54710</v>
      </c>
      <c r="E32" s="44" t="str">
        <f>"Capacity Cost Applied"</f>
        <v>Capacity Cost Applied</v>
      </c>
      <c r="F32" s="34">
        <v>0</v>
      </c>
      <c r="G32" s="34">
        <v>0</v>
      </c>
      <c r="H32" s="34">
        <v>0</v>
      </c>
      <c r="I32" s="48"/>
      <c r="J32" s="34">
        <v>0</v>
      </c>
      <c r="K32" s="34">
        <v>0</v>
      </c>
      <c r="L32" s="35">
        <f t="shared" si="0"/>
        <v>0</v>
      </c>
      <c r="M32" s="48"/>
      <c r="N32" s="34">
        <v>0</v>
      </c>
      <c r="O32" s="34">
        <v>0</v>
      </c>
      <c r="P32" s="35">
        <f t="shared" si="1"/>
        <v>0</v>
      </c>
      <c r="Q32" s="48"/>
      <c r="R32" s="34">
        <v>0</v>
      </c>
      <c r="S32" s="34">
        <v>0</v>
      </c>
      <c r="T32" s="34">
        <v>0</v>
      </c>
      <c r="U32" s="34">
        <v>0</v>
      </c>
    </row>
    <row r="33" spans="1:21" ht="17.25" customHeight="1" x14ac:dyDescent="0.25">
      <c r="A33" s="47"/>
      <c r="B33" s="47"/>
      <c r="C33" s="50">
        <v>54800</v>
      </c>
      <c r="E33" s="44" t="str">
        <f>"Payment Discounts Granted"</f>
        <v>Payment Discounts Granted</v>
      </c>
      <c r="F33" s="34">
        <v>0</v>
      </c>
      <c r="G33" s="34">
        <v>0</v>
      </c>
      <c r="H33" s="34">
        <v>0</v>
      </c>
      <c r="I33" s="48"/>
      <c r="J33" s="34">
        <v>0</v>
      </c>
      <c r="K33" s="34">
        <v>0</v>
      </c>
      <c r="L33" s="35">
        <f t="shared" si="0"/>
        <v>0</v>
      </c>
      <c r="M33" s="48"/>
      <c r="N33" s="34">
        <v>0</v>
      </c>
      <c r="O33" s="34">
        <v>0</v>
      </c>
      <c r="P33" s="35">
        <f t="shared" si="1"/>
        <v>0</v>
      </c>
      <c r="Q33" s="48"/>
      <c r="R33" s="34">
        <v>0</v>
      </c>
      <c r="S33" s="34">
        <v>0</v>
      </c>
      <c r="T33" s="34">
        <v>0</v>
      </c>
      <c r="U33" s="34">
        <v>0</v>
      </c>
    </row>
    <row r="34" spans="1:21" ht="17.25" customHeight="1" x14ac:dyDescent="0.25">
      <c r="A34" s="47"/>
      <c r="B34" s="47"/>
      <c r="E34" s="51" t="s">
        <v>14</v>
      </c>
      <c r="F34" s="33">
        <f>SUM(F25:F33)</f>
        <v>0</v>
      </c>
      <c r="G34" s="33">
        <f>SUM(G25:G33)</f>
        <v>0</v>
      </c>
      <c r="H34" s="33">
        <f>SUM(H25:H33)</f>
        <v>0</v>
      </c>
      <c r="I34" s="48"/>
      <c r="J34" s="33">
        <f>SUM(J25:J33)</f>
        <v>0</v>
      </c>
      <c r="K34" s="33">
        <f>SUM(K25:K33)</f>
        <v>0</v>
      </c>
      <c r="L34" s="33">
        <f>SUM(L25:L33)</f>
        <v>0</v>
      </c>
      <c r="M34" s="48"/>
      <c r="N34" s="33">
        <f>SUM(N25:N33)</f>
        <v>0</v>
      </c>
      <c r="O34" s="33">
        <f>SUM(O25:O33)</f>
        <v>0</v>
      </c>
      <c r="P34" s="33">
        <f>SUM(P25:P33)</f>
        <v>0</v>
      </c>
      <c r="Q34" s="48"/>
      <c r="R34" s="33">
        <f>SUM(R25:R33)</f>
        <v>0</v>
      </c>
      <c r="S34" s="33">
        <f>SUM(S25:S33)</f>
        <v>0</v>
      </c>
      <c r="T34" s="33">
        <f>SUM(T25:T33)</f>
        <v>0</v>
      </c>
      <c r="U34" s="33">
        <f>SUM(U25:U33)</f>
        <v>0</v>
      </c>
    </row>
    <row r="35" spans="1:21" ht="20.100000000000001" customHeight="1" x14ac:dyDescent="0.25">
      <c r="A35" s="47"/>
      <c r="B35" s="47"/>
      <c r="E35" s="49" t="s">
        <v>15</v>
      </c>
      <c r="F35" s="33">
        <f>F24+F34</f>
        <v>0</v>
      </c>
      <c r="G35" s="33">
        <f>G24+G34</f>
        <v>0</v>
      </c>
      <c r="H35" s="33">
        <f>H24+H34</f>
        <v>0</v>
      </c>
      <c r="I35" s="48"/>
      <c r="J35" s="33">
        <f>J24+J34</f>
        <v>0</v>
      </c>
      <c r="K35" s="33">
        <f>K24+K34</f>
        <v>0</v>
      </c>
      <c r="L35" s="33">
        <f>L24+L34</f>
        <v>0</v>
      </c>
      <c r="M35" s="48"/>
      <c r="N35" s="33">
        <f>N24+N34</f>
        <v>0</v>
      </c>
      <c r="O35" s="33">
        <f>O24+O34</f>
        <v>0</v>
      </c>
      <c r="P35" s="33">
        <f>P24+P34</f>
        <v>0</v>
      </c>
      <c r="Q35" s="48"/>
      <c r="R35" s="33">
        <f>R24+R34</f>
        <v>0</v>
      </c>
      <c r="S35" s="33">
        <f>S24+S34</f>
        <v>0</v>
      </c>
      <c r="T35" s="33">
        <f>T24+T34</f>
        <v>0</v>
      </c>
      <c r="U35" s="33">
        <f>U24+U34</f>
        <v>0</v>
      </c>
    </row>
    <row r="36" spans="1:21" ht="20.100000000000001" customHeight="1" x14ac:dyDescent="0.25">
      <c r="A36" s="47"/>
      <c r="B36" s="47"/>
      <c r="E36" s="49" t="s">
        <v>16</v>
      </c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</row>
    <row r="37" spans="1:21" ht="19.5" customHeight="1" x14ac:dyDescent="0.25">
      <c r="A37" s="47"/>
      <c r="B37" s="47"/>
      <c r="C37" s="50" t="s">
        <v>151</v>
      </c>
      <c r="E37" s="44" t="str">
        <f>"Selling Expenses"</f>
        <v>Selling Expenses</v>
      </c>
      <c r="F37" s="34">
        <v>0</v>
      </c>
      <c r="G37" s="34">
        <v>0</v>
      </c>
      <c r="H37" s="34">
        <v>0</v>
      </c>
      <c r="I37" s="48"/>
      <c r="J37" s="34">
        <v>0</v>
      </c>
      <c r="K37" s="34">
        <v>0</v>
      </c>
      <c r="L37" s="35">
        <f t="shared" ref="L37:L43" si="2">J37-K37</f>
        <v>0</v>
      </c>
      <c r="M37" s="48"/>
      <c r="N37" s="34">
        <v>0</v>
      </c>
      <c r="O37" s="34">
        <v>0</v>
      </c>
      <c r="P37" s="35">
        <f t="shared" ref="P37:P43" si="3">N37-O37</f>
        <v>0</v>
      </c>
      <c r="Q37" s="48"/>
      <c r="R37" s="34">
        <v>0</v>
      </c>
      <c r="S37" s="34">
        <v>0</v>
      </c>
      <c r="T37" s="34">
        <v>0</v>
      </c>
      <c r="U37" s="34">
        <v>0</v>
      </c>
    </row>
    <row r="38" spans="1:21" ht="19.5" customHeight="1" x14ac:dyDescent="0.25">
      <c r="A38" s="47"/>
      <c r="B38" s="47"/>
      <c r="C38" s="50" t="s">
        <v>152</v>
      </c>
      <c r="E38" s="44" t="str">
        <f>"Personnel Expenses"</f>
        <v>Personnel Expenses</v>
      </c>
      <c r="F38" s="34">
        <v>0</v>
      </c>
      <c r="G38" s="34">
        <v>0</v>
      </c>
      <c r="H38" s="34">
        <v>0</v>
      </c>
      <c r="I38" s="48"/>
      <c r="J38" s="34">
        <v>0</v>
      </c>
      <c r="K38" s="34">
        <v>0</v>
      </c>
      <c r="L38" s="35">
        <f t="shared" si="2"/>
        <v>0</v>
      </c>
      <c r="M38" s="48"/>
      <c r="N38" s="34">
        <v>0</v>
      </c>
      <c r="O38" s="34">
        <v>0</v>
      </c>
      <c r="P38" s="35">
        <f t="shared" si="3"/>
        <v>0</v>
      </c>
      <c r="Q38" s="48"/>
      <c r="R38" s="34">
        <v>0</v>
      </c>
      <c r="S38" s="34">
        <v>0</v>
      </c>
      <c r="T38" s="34">
        <v>0</v>
      </c>
      <c r="U38" s="34">
        <v>0</v>
      </c>
    </row>
    <row r="39" spans="1:21" ht="19.5" customHeight="1" x14ac:dyDescent="0.25">
      <c r="A39" s="47"/>
      <c r="B39" s="47"/>
      <c r="C39" s="50" t="s">
        <v>153</v>
      </c>
      <c r="E39" s="44" t="str">
        <f>"Computer Expenses"</f>
        <v>Computer Expenses</v>
      </c>
      <c r="F39" s="34">
        <v>0</v>
      </c>
      <c r="G39" s="34">
        <v>0</v>
      </c>
      <c r="H39" s="34">
        <v>0</v>
      </c>
      <c r="I39" s="48"/>
      <c r="J39" s="34">
        <v>0</v>
      </c>
      <c r="K39" s="34">
        <v>0</v>
      </c>
      <c r="L39" s="35">
        <f t="shared" si="2"/>
        <v>0</v>
      </c>
      <c r="M39" s="48"/>
      <c r="N39" s="34">
        <v>0</v>
      </c>
      <c r="O39" s="34">
        <v>0</v>
      </c>
      <c r="P39" s="35">
        <f t="shared" si="3"/>
        <v>0</v>
      </c>
      <c r="Q39" s="48"/>
      <c r="R39" s="34">
        <v>0</v>
      </c>
      <c r="S39" s="34">
        <v>0</v>
      </c>
      <c r="T39" s="34">
        <v>0</v>
      </c>
      <c r="U39" s="34">
        <v>0</v>
      </c>
    </row>
    <row r="40" spans="1:21" ht="19.5" customHeight="1" x14ac:dyDescent="0.25">
      <c r="A40" s="47"/>
      <c r="B40" s="47"/>
      <c r="C40" s="50" t="s">
        <v>154</v>
      </c>
      <c r="E40" s="44" t="str">
        <f>"Building Maintenance Expenses"</f>
        <v>Building Maintenance Expenses</v>
      </c>
      <c r="F40" s="34">
        <v>0</v>
      </c>
      <c r="G40" s="34">
        <v>0</v>
      </c>
      <c r="H40" s="34">
        <v>0</v>
      </c>
      <c r="I40" s="48"/>
      <c r="J40" s="34">
        <v>0</v>
      </c>
      <c r="K40" s="34">
        <v>0</v>
      </c>
      <c r="L40" s="35">
        <f t="shared" si="2"/>
        <v>0</v>
      </c>
      <c r="M40" s="48"/>
      <c r="N40" s="34">
        <v>0</v>
      </c>
      <c r="O40" s="34">
        <v>0</v>
      </c>
      <c r="P40" s="35">
        <f t="shared" si="3"/>
        <v>0</v>
      </c>
      <c r="Q40" s="48"/>
      <c r="R40" s="34">
        <v>0</v>
      </c>
      <c r="S40" s="34">
        <v>0</v>
      </c>
      <c r="T40" s="34">
        <v>0</v>
      </c>
      <c r="U40" s="34">
        <v>0</v>
      </c>
    </row>
    <row r="41" spans="1:21" ht="19.5" customHeight="1" x14ac:dyDescent="0.25">
      <c r="A41" s="47"/>
      <c r="B41" s="47"/>
      <c r="C41" s="50" t="s">
        <v>155</v>
      </c>
      <c r="E41" s="44" t="str">
        <f>"Administrative Expenses"</f>
        <v>Administrative Expenses</v>
      </c>
      <c r="F41" s="34">
        <v>0</v>
      </c>
      <c r="G41" s="34">
        <v>0</v>
      </c>
      <c r="H41" s="34">
        <v>0</v>
      </c>
      <c r="I41" s="48"/>
      <c r="J41" s="34">
        <v>0</v>
      </c>
      <c r="K41" s="34">
        <v>0</v>
      </c>
      <c r="L41" s="35">
        <f t="shared" si="2"/>
        <v>0</v>
      </c>
      <c r="M41" s="48"/>
      <c r="N41" s="34">
        <v>0</v>
      </c>
      <c r="O41" s="34">
        <v>0</v>
      </c>
      <c r="P41" s="35">
        <f t="shared" si="3"/>
        <v>0</v>
      </c>
      <c r="Q41" s="48"/>
      <c r="R41" s="34">
        <v>0</v>
      </c>
      <c r="S41" s="34">
        <v>0</v>
      </c>
      <c r="T41" s="34">
        <v>0</v>
      </c>
      <c r="U41" s="34">
        <v>0</v>
      </c>
    </row>
    <row r="42" spans="1:21" ht="19.5" customHeight="1" x14ac:dyDescent="0.25">
      <c r="A42" s="47"/>
      <c r="B42" s="47"/>
      <c r="C42" s="50" t="s">
        <v>156</v>
      </c>
      <c r="E42" s="44" t="str">
        <f>"Depreciation of Fixed Assets"</f>
        <v>Depreciation of Fixed Assets</v>
      </c>
      <c r="F42" s="34">
        <v>0</v>
      </c>
      <c r="G42" s="34">
        <v>0</v>
      </c>
      <c r="H42" s="34">
        <v>0</v>
      </c>
      <c r="I42" s="48"/>
      <c r="J42" s="34">
        <v>0</v>
      </c>
      <c r="K42" s="34">
        <v>0</v>
      </c>
      <c r="L42" s="35">
        <f t="shared" si="2"/>
        <v>0</v>
      </c>
      <c r="M42" s="48"/>
      <c r="N42" s="34">
        <v>0</v>
      </c>
      <c r="O42" s="34">
        <v>0</v>
      </c>
      <c r="P42" s="35">
        <f t="shared" si="3"/>
        <v>0</v>
      </c>
      <c r="Q42" s="48"/>
      <c r="R42" s="34">
        <v>0</v>
      </c>
      <c r="S42" s="34">
        <v>0</v>
      </c>
      <c r="T42" s="34">
        <v>0</v>
      </c>
      <c r="U42" s="34">
        <v>0</v>
      </c>
    </row>
    <row r="43" spans="1:21" ht="19.5" customHeight="1" x14ac:dyDescent="0.25">
      <c r="A43" s="47"/>
      <c r="B43" s="47"/>
      <c r="C43" s="50" t="s">
        <v>157</v>
      </c>
      <c r="E43" s="44" t="str">
        <f>"Other Operating Expenses"</f>
        <v>Other Operating Expenses</v>
      </c>
      <c r="F43" s="34">
        <v>0</v>
      </c>
      <c r="G43" s="34">
        <v>0</v>
      </c>
      <c r="H43" s="34">
        <v>0</v>
      </c>
      <c r="I43" s="48"/>
      <c r="J43" s="34">
        <v>0</v>
      </c>
      <c r="K43" s="34">
        <v>0</v>
      </c>
      <c r="L43" s="35">
        <f t="shared" si="2"/>
        <v>0</v>
      </c>
      <c r="M43" s="48"/>
      <c r="N43" s="34">
        <v>0</v>
      </c>
      <c r="O43" s="34">
        <v>0</v>
      </c>
      <c r="P43" s="35">
        <f t="shared" si="3"/>
        <v>0</v>
      </c>
      <c r="Q43" s="48"/>
      <c r="R43" s="34">
        <v>0</v>
      </c>
      <c r="S43" s="34">
        <v>0</v>
      </c>
      <c r="T43" s="34">
        <v>0</v>
      </c>
      <c r="U43" s="34">
        <v>0</v>
      </c>
    </row>
    <row r="44" spans="1:21" ht="19.5" customHeight="1" x14ac:dyDescent="0.25">
      <c r="A44" s="47"/>
      <c r="B44" s="47"/>
      <c r="F44" s="33">
        <f>SUM(F36:F43)</f>
        <v>0</v>
      </c>
      <c r="G44" s="33">
        <f>SUM(G36:G43)</f>
        <v>0</v>
      </c>
      <c r="H44" s="33">
        <f>SUM(H36:H43)</f>
        <v>0</v>
      </c>
      <c r="I44" s="48"/>
      <c r="J44" s="33">
        <f>SUM(J36:J43)</f>
        <v>0</v>
      </c>
      <c r="K44" s="33">
        <f>SUM(K36:K43)</f>
        <v>0</v>
      </c>
      <c r="L44" s="33">
        <f>SUM(L36:L43)</f>
        <v>0</v>
      </c>
      <c r="M44" s="48"/>
      <c r="N44" s="33">
        <f>SUM(N36:N43)</f>
        <v>0</v>
      </c>
      <c r="O44" s="33">
        <f>SUM(O36:O43)</f>
        <v>0</v>
      </c>
      <c r="P44" s="33">
        <f>SUM(P36:P43)</f>
        <v>0</v>
      </c>
      <c r="Q44" s="48"/>
      <c r="R44" s="33">
        <f>SUM(R36:R43)</f>
        <v>0</v>
      </c>
      <c r="S44" s="33">
        <f>SUM(S36:S43)</f>
        <v>0</v>
      </c>
      <c r="T44" s="33">
        <f>SUM(T36:T43)</f>
        <v>0</v>
      </c>
      <c r="U44" s="33">
        <f>SUM(U36:U43)</f>
        <v>0</v>
      </c>
    </row>
    <row r="45" spans="1:21" ht="20.100000000000001" customHeight="1" thickBot="1" x14ac:dyDescent="0.3">
      <c r="A45" s="47"/>
      <c r="B45" s="47"/>
      <c r="E45" s="49" t="s">
        <v>17</v>
      </c>
      <c r="F45" s="32">
        <f>F35+F44</f>
        <v>0</v>
      </c>
      <c r="G45" s="32">
        <f>G35+G44</f>
        <v>0</v>
      </c>
      <c r="H45" s="32">
        <f>H35+H44</f>
        <v>0</v>
      </c>
      <c r="I45" s="48"/>
      <c r="J45" s="32">
        <f>J35+J44</f>
        <v>0</v>
      </c>
      <c r="K45" s="32">
        <f>K35+K44</f>
        <v>0</v>
      </c>
      <c r="L45" s="32">
        <f>L35+L44</f>
        <v>0</v>
      </c>
      <c r="M45" s="48"/>
      <c r="N45" s="32">
        <f>N35+N44</f>
        <v>0</v>
      </c>
      <c r="O45" s="32">
        <f>O35+O44</f>
        <v>0</v>
      </c>
      <c r="P45" s="32">
        <f>P35+P44</f>
        <v>0</v>
      </c>
      <c r="Q45" s="48"/>
      <c r="R45" s="32">
        <f>R35+R44</f>
        <v>0</v>
      </c>
      <c r="S45" s="32">
        <f>S35+S44</f>
        <v>0</v>
      </c>
      <c r="T45" s="32">
        <f>T35+T44</f>
        <v>0</v>
      </c>
      <c r="U45" s="32">
        <f>U35+U44</f>
        <v>0</v>
      </c>
    </row>
    <row r="46" spans="1:21" ht="20.100000000000001" customHeight="1" thickTop="1" x14ac:dyDescent="0.25">
      <c r="A46" s="47"/>
      <c r="B46" s="47"/>
      <c r="E46" s="44" t="s">
        <v>18</v>
      </c>
      <c r="F46" s="25" t="e">
        <f>F45/F24</f>
        <v>#DIV/0!</v>
      </c>
      <c r="G46" s="25" t="e">
        <f>G45/G24</f>
        <v>#DIV/0!</v>
      </c>
      <c r="H46" s="25" t="e">
        <f>H45/H24</f>
        <v>#DIV/0!</v>
      </c>
      <c r="J46" s="25" t="e">
        <f>J45/J24</f>
        <v>#DIV/0!</v>
      </c>
      <c r="K46" s="25"/>
      <c r="L46" s="25"/>
      <c r="N46" s="25" t="e">
        <f>N45/N24</f>
        <v>#DIV/0!</v>
      </c>
      <c r="O46" s="25"/>
      <c r="P46" s="25"/>
      <c r="R46" s="26" t="str">
        <f>IF(R24=0,"-",R45/R24)</f>
        <v>-</v>
      </c>
      <c r="S46" s="26" t="str">
        <f>IF(S24=0,"-",S45/S24)</f>
        <v>-</v>
      </c>
      <c r="T46" s="25" t="e">
        <f>T45/T24</f>
        <v>#DIV/0!</v>
      </c>
      <c r="U46" s="25" t="e">
        <f>U45/U24</f>
        <v>#DIV/0!</v>
      </c>
    </row>
    <row r="47" spans="1:21" x14ac:dyDescent="0.25">
      <c r="A47" s="47"/>
      <c r="B47" s="47"/>
    </row>
    <row r="48" spans="1:21" x14ac:dyDescent="0.25">
      <c r="A48" s="47"/>
      <c r="B48" s="47"/>
    </row>
    <row r="49" spans="1:29" x14ac:dyDescent="0.25">
      <c r="A49" s="47"/>
      <c r="B49" s="47"/>
    </row>
    <row r="50" spans="1:29" x14ac:dyDescent="0.25">
      <c r="A50" s="47"/>
      <c r="B50" s="47"/>
    </row>
    <row r="51" spans="1:29" x14ac:dyDescent="0.25">
      <c r="A51" s="47"/>
      <c r="B51" s="47"/>
    </row>
    <row r="52" spans="1:29" x14ac:dyDescent="0.25">
      <c r="AB52" s="46"/>
    </row>
    <row r="53" spans="1:29" x14ac:dyDescent="0.25">
      <c r="AC53" s="46"/>
    </row>
  </sheetData>
  <mergeCells count="10">
    <mergeCell ref="B24:B29"/>
    <mergeCell ref="E10:U10"/>
    <mergeCell ref="E11:U11"/>
    <mergeCell ref="E12:U12"/>
    <mergeCell ref="E13:U13"/>
    <mergeCell ref="E14:U14"/>
    <mergeCell ref="F16:H16"/>
    <mergeCell ref="J16:L16"/>
    <mergeCell ref="N16:P16"/>
    <mergeCell ref="R16:U16"/>
  </mergeCells>
  <pageMargins left="0.75" right="0.75" top="1" bottom="1" header="0.5" footer="0.5"/>
  <pageSetup scale="56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C53"/>
  <sheetViews>
    <sheetView showGridLines="0" topLeftCell="D10" zoomScaleNormal="100" workbookViewId="0"/>
  </sheetViews>
  <sheetFormatPr defaultColWidth="9.140625" defaultRowHeight="14.25" x14ac:dyDescent="0.25"/>
  <cols>
    <col min="1" max="1" width="9.140625" style="44" hidden="1" customWidth="1"/>
    <col min="2" max="2" width="19.28515625" style="44" hidden="1" customWidth="1"/>
    <col min="3" max="3" width="15.140625" style="45" hidden="1" customWidth="1"/>
    <col min="4" max="4" width="2.28515625" style="44" customWidth="1"/>
    <col min="5" max="5" width="31.28515625" style="44" bestFit="1" customWidth="1"/>
    <col min="6" max="8" width="13.7109375" style="44" customWidth="1"/>
    <col min="9" max="9" width="9.140625" style="44" bestFit="1" customWidth="1"/>
    <col min="10" max="12" width="13.7109375" style="44" customWidth="1"/>
    <col min="13" max="13" width="2.28515625" style="44" customWidth="1"/>
    <col min="14" max="16" width="13.7109375" style="44" customWidth="1"/>
    <col min="17" max="17" width="2.28515625" style="44" customWidth="1"/>
    <col min="18" max="21" width="13.7109375" style="44" customWidth="1"/>
    <col min="22" max="22" width="10.28515625" style="44" bestFit="1" customWidth="1"/>
    <col min="23" max="16384" width="9.140625" style="44"/>
  </cols>
  <sheetData>
    <row r="1" spans="1:27" hidden="1" x14ac:dyDescent="0.25">
      <c r="A1" s="60" t="s">
        <v>554</v>
      </c>
      <c r="B1" s="60" t="s">
        <v>6</v>
      </c>
      <c r="C1" s="62" t="s">
        <v>6</v>
      </c>
      <c r="D1" s="60"/>
      <c r="E1" s="60" t="s">
        <v>57</v>
      </c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47"/>
      <c r="Z1" s="47"/>
      <c r="AA1" s="47"/>
    </row>
    <row r="2" spans="1:27" hidden="1" x14ac:dyDescent="0.25">
      <c r="A2" s="60" t="s">
        <v>6</v>
      </c>
      <c r="B2" s="60"/>
      <c r="C2" s="62"/>
      <c r="D2" s="60"/>
      <c r="E2" s="60" t="s">
        <v>5</v>
      </c>
      <c r="F2" s="61" t="str">
        <f>StartDate</f>
        <v>6/1/2018</v>
      </c>
      <c r="G2" s="61">
        <f>F3+1</f>
        <v>43132</v>
      </c>
      <c r="H2" s="61">
        <f>G3+1</f>
        <v>43160</v>
      </c>
      <c r="I2" s="61"/>
      <c r="J2" s="63">
        <f>K2</f>
        <v>43160</v>
      </c>
      <c r="K2" s="63">
        <f>H2</f>
        <v>43160</v>
      </c>
      <c r="L2" s="63"/>
      <c r="M2" s="63"/>
      <c r="N2" s="63" t="str">
        <f>"1/1/2018"</f>
        <v>1/1/2018</v>
      </c>
      <c r="O2" s="63" t="str">
        <f>N2</f>
        <v>1/1/2018</v>
      </c>
      <c r="P2" s="63"/>
      <c r="Q2" s="63"/>
      <c r="R2" s="61">
        <f>DATE(IF(MONTH(F2)&lt;10,YEAR(F2)-1,YEAR(F2)),IF(MONTH(F2)&lt;10,MONTH(F2)+3,MONTH(F2)-9),DAY(F2))</f>
        <v>42831</v>
      </c>
      <c r="S2" s="61">
        <f>R3+1</f>
        <v>42917</v>
      </c>
      <c r="T2" s="61">
        <f>S3+1</f>
        <v>43009</v>
      </c>
      <c r="U2" s="61">
        <f>T3+1</f>
        <v>43101</v>
      </c>
      <c r="V2" s="61">
        <f>DATE(IF(MONTH(U2)&lt;10,YEAR(U2),YEAR(U2)+1),IF(MONTH(U2)&lt;10,MONTH(U2)+3,MONTH(U2)-9),DAY(U2))</f>
        <v>43191</v>
      </c>
      <c r="W2" s="60"/>
      <c r="X2" s="60"/>
      <c r="Y2" s="47"/>
      <c r="Z2" s="47"/>
      <c r="AA2" s="47"/>
    </row>
    <row r="3" spans="1:27" hidden="1" x14ac:dyDescent="0.25">
      <c r="A3" s="60" t="s">
        <v>6</v>
      </c>
      <c r="B3" s="60"/>
      <c r="C3" s="62"/>
      <c r="D3" s="60"/>
      <c r="E3" s="60"/>
      <c r="F3" s="61">
        <f>EOMONTH(F2,0)</f>
        <v>43131</v>
      </c>
      <c r="G3" s="61">
        <f>EOMONTH(G2,0)</f>
        <v>43159</v>
      </c>
      <c r="H3" s="61">
        <f>EOMONTH(H2,0)</f>
        <v>43190</v>
      </c>
      <c r="I3" s="63"/>
      <c r="J3" s="63">
        <f>K3</f>
        <v>43190</v>
      </c>
      <c r="K3" s="63">
        <f>H3</f>
        <v>43190</v>
      </c>
      <c r="L3" s="63"/>
      <c r="M3" s="63"/>
      <c r="N3" s="63">
        <f>H3</f>
        <v>43190</v>
      </c>
      <c r="O3" s="63">
        <f>N3</f>
        <v>43190</v>
      </c>
      <c r="P3" s="63"/>
      <c r="Q3" s="63"/>
      <c r="R3" s="61">
        <f>EOMONTH(R2,2)</f>
        <v>42916</v>
      </c>
      <c r="S3" s="61">
        <f>EOMONTH(S2,2)</f>
        <v>43008</v>
      </c>
      <c r="T3" s="61">
        <f>EOMONTH(T2,2)</f>
        <v>43100</v>
      </c>
      <c r="U3" s="61">
        <f>EOMONTH(U2,2)</f>
        <v>43190</v>
      </c>
      <c r="V3" s="63"/>
      <c r="W3" s="60"/>
      <c r="X3" s="60"/>
      <c r="Y3" s="47"/>
      <c r="Z3" s="47"/>
      <c r="AA3" s="47"/>
    </row>
    <row r="4" spans="1:27" hidden="1" x14ac:dyDescent="0.25">
      <c r="A4" s="60" t="s">
        <v>6</v>
      </c>
      <c r="B4" s="60"/>
      <c r="C4" s="62"/>
      <c r="D4" s="60" t="s">
        <v>124</v>
      </c>
      <c r="E4" s="60" t="str">
        <f>Sheet_Dimension</f>
        <v>BUSINESSGROUP</v>
      </c>
      <c r="F4" s="61" t="str">
        <f>"6/1/2018..6/30/2018"</f>
        <v>6/1/2018..6/30/2018</v>
      </c>
      <c r="G4" s="61" t="str">
        <f>"7/1/2018..7/31/2018"</f>
        <v>7/1/2018..7/31/2018</v>
      </c>
      <c r="H4" s="61" t="str">
        <f>"8/1/2018..8/31/2018"</f>
        <v>8/1/2018..8/31/2018</v>
      </c>
      <c r="I4" s="63"/>
      <c r="J4" s="61" t="str">
        <f>"8/1/2018..8/31/2018"</f>
        <v>8/1/2018..8/31/2018</v>
      </c>
      <c r="K4" s="61" t="str">
        <f>"8/1/2018..8/31/2018"</f>
        <v>8/1/2018..8/31/2018</v>
      </c>
      <c r="L4" s="63"/>
      <c r="M4" s="63"/>
      <c r="N4" s="61" t="str">
        <f>"1/1/2018..8/31/2018"</f>
        <v>1/1/2018..8/31/2018</v>
      </c>
      <c r="O4" s="61" t="str">
        <f>"1/1/2018..8/31/2018"</f>
        <v>1/1/2018..8/31/2018</v>
      </c>
      <c r="P4" s="63"/>
      <c r="Q4" s="63"/>
      <c r="R4" s="61" t="str">
        <f>"9/1/2017..11/30/2017"</f>
        <v>9/1/2017..11/30/2017</v>
      </c>
      <c r="S4" s="61" t="str">
        <f>"12/1/2017..2/28/2018"</f>
        <v>12/1/2017..2/28/2018</v>
      </c>
      <c r="T4" s="61" t="str">
        <f>"3/1/2018..5/31/2018"</f>
        <v>3/1/2018..5/31/2018</v>
      </c>
      <c r="U4" s="61" t="str">
        <f>"6/1/2018..8/31/2018"</f>
        <v>6/1/2018..8/31/2018</v>
      </c>
      <c r="V4" s="63"/>
      <c r="W4" s="60"/>
      <c r="X4" s="60"/>
      <c r="Y4" s="47"/>
      <c r="Z4" s="47"/>
      <c r="AA4" s="47"/>
    </row>
    <row r="5" spans="1:27" hidden="1" x14ac:dyDescent="0.25">
      <c r="A5" s="60" t="s">
        <v>6</v>
      </c>
      <c r="B5" s="60"/>
      <c r="C5" s="62"/>
      <c r="D5" s="60" t="s">
        <v>125</v>
      </c>
      <c r="E5" s="60" t="str">
        <f>Dim_Filter</f>
        <v>*</v>
      </c>
      <c r="F5" s="61"/>
      <c r="G5" s="61"/>
      <c r="H5" s="61"/>
      <c r="I5" s="63"/>
      <c r="J5" s="63"/>
      <c r="K5" s="63"/>
      <c r="L5" s="63"/>
      <c r="M5" s="63"/>
      <c r="N5" s="63"/>
      <c r="O5" s="63"/>
      <c r="P5" s="63"/>
      <c r="Q5" s="63"/>
      <c r="R5" s="61"/>
      <c r="S5" s="61"/>
      <c r="T5" s="61"/>
      <c r="U5" s="61"/>
      <c r="V5" s="63"/>
      <c r="W5" s="60"/>
      <c r="X5" s="60"/>
      <c r="Y5" s="47"/>
      <c r="Z5" s="47"/>
      <c r="AA5" s="47"/>
    </row>
    <row r="6" spans="1:27" hidden="1" x14ac:dyDescent="0.25">
      <c r="A6" s="60" t="s">
        <v>6</v>
      </c>
      <c r="B6" s="60"/>
      <c r="C6" s="62"/>
      <c r="D6" s="60"/>
      <c r="E6" s="60" t="str">
        <f>"SPORTS"</f>
        <v>SPORTS</v>
      </c>
      <c r="F6" s="61"/>
      <c r="G6" s="61"/>
      <c r="H6" s="61"/>
      <c r="I6" s="63"/>
      <c r="J6" s="63"/>
      <c r="K6" s="63"/>
      <c r="L6" s="63"/>
      <c r="M6" s="63"/>
      <c r="N6" s="63"/>
      <c r="O6" s="63"/>
      <c r="P6" s="63"/>
      <c r="Q6" s="63"/>
      <c r="R6" s="61"/>
      <c r="S6" s="61"/>
      <c r="T6" s="61"/>
      <c r="U6" s="61"/>
      <c r="V6" s="63"/>
      <c r="W6" s="60"/>
      <c r="X6" s="60"/>
      <c r="Y6" s="47"/>
      <c r="Z6" s="47"/>
      <c r="AA6" s="47"/>
    </row>
    <row r="7" spans="1:27" hidden="1" x14ac:dyDescent="0.25">
      <c r="A7" s="60" t="s">
        <v>6</v>
      </c>
      <c r="B7" s="60"/>
      <c r="C7" s="62"/>
      <c r="D7" s="60" t="s">
        <v>20</v>
      </c>
      <c r="E7" s="60" t="str">
        <f>Budget</f>
        <v>*</v>
      </c>
      <c r="F7" s="61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47"/>
      <c r="Z7" s="47"/>
      <c r="AA7" s="47"/>
    </row>
    <row r="8" spans="1:27" hidden="1" x14ac:dyDescent="0.25">
      <c r="A8" s="60" t="s">
        <v>6</v>
      </c>
      <c r="B8" s="60"/>
      <c r="C8" s="62"/>
      <c r="D8" s="60"/>
      <c r="E8" s="60"/>
      <c r="F8" s="61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47"/>
      <c r="Z8" s="47"/>
      <c r="AA8" s="47"/>
    </row>
    <row r="9" spans="1:27" hidden="1" x14ac:dyDescent="0.25">
      <c r="A9" s="60" t="s">
        <v>6</v>
      </c>
      <c r="B9" s="60"/>
      <c r="C9" s="62"/>
      <c r="D9" s="60"/>
      <c r="E9" s="60"/>
      <c r="F9" s="61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47"/>
      <c r="Z9" s="47"/>
      <c r="AA9" s="47"/>
    </row>
    <row r="10" spans="1:27" ht="27" thickBot="1" x14ac:dyDescent="0.5">
      <c r="A10" s="47"/>
      <c r="B10" s="47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</row>
    <row r="11" spans="1:27" ht="33" x14ac:dyDescent="0.6">
      <c r="A11" s="47"/>
      <c r="B11" s="47"/>
      <c r="E11" s="84" t="s">
        <v>12</v>
      </c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6"/>
    </row>
    <row r="12" spans="1:27" ht="20.25" x14ac:dyDescent="0.35">
      <c r="A12" s="47"/>
      <c r="B12" s="47"/>
      <c r="E12" s="87" t="str">
        <f>"Dimension: "&amp;Sheet_Dimension</f>
        <v>Dimension: BUSINESSGROUP</v>
      </c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9"/>
    </row>
    <row r="13" spans="1:27" ht="20.25" x14ac:dyDescent="0.35">
      <c r="A13" s="47"/>
      <c r="B13" s="47"/>
      <c r="E13" s="87" t="str">
        <f>"Dimension Value: "&amp;$E$6</f>
        <v>Dimension Value: SPORTS</v>
      </c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9"/>
    </row>
    <row r="14" spans="1:27" ht="20.25" x14ac:dyDescent="0.35">
      <c r="A14" s="47"/>
      <c r="B14" s="47"/>
      <c r="E14" s="87" t="str">
        <f>"For the Month Ended Friday, August 31, 2018"</f>
        <v>For the Month Ended Friday, August 31, 2018</v>
      </c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9"/>
    </row>
    <row r="15" spans="1:27" ht="8.1" customHeight="1" thickBot="1" x14ac:dyDescent="0.3">
      <c r="A15" s="47"/>
      <c r="B15" s="47"/>
      <c r="E15" s="59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7"/>
    </row>
    <row r="16" spans="1:27" ht="16.5" x14ac:dyDescent="0.3">
      <c r="A16" s="47"/>
      <c r="B16" s="47"/>
      <c r="F16" s="90" t="s">
        <v>7</v>
      </c>
      <c r="G16" s="91"/>
      <c r="H16" s="92"/>
      <c r="J16" s="90" t="str">
        <f>CONCATENATE("Current Month - ",TEXT(H3,"mmmm"))</f>
        <v>Current Month - March</v>
      </c>
      <c r="K16" s="91"/>
      <c r="L16" s="92"/>
      <c r="N16" s="90" t="str">
        <f>CONCATENATE("Year-to-Date - ",TEXT(N3,"mmmm"))</f>
        <v>Year-to-Date - March</v>
      </c>
      <c r="O16" s="91"/>
      <c r="P16" s="92"/>
      <c r="R16" s="90" t="s">
        <v>22</v>
      </c>
      <c r="S16" s="91"/>
      <c r="T16" s="91"/>
      <c r="U16" s="92"/>
    </row>
    <row r="17" spans="1:21" ht="8.1" customHeight="1" x14ac:dyDescent="0.25">
      <c r="A17" s="47"/>
      <c r="B17" s="47"/>
    </row>
    <row r="18" spans="1:21" x14ac:dyDescent="0.25">
      <c r="A18" s="47"/>
      <c r="B18" s="47"/>
      <c r="F18" s="56">
        <f>F3</f>
        <v>43131</v>
      </c>
      <c r="G18" s="56">
        <f>G3</f>
        <v>43159</v>
      </c>
      <c r="H18" s="56">
        <f>H3</f>
        <v>43190</v>
      </c>
      <c r="J18" s="55" t="s">
        <v>19</v>
      </c>
      <c r="K18" s="55" t="s">
        <v>20</v>
      </c>
      <c r="L18" s="55" t="s">
        <v>21</v>
      </c>
      <c r="M18" s="53"/>
      <c r="N18" s="54" t="s">
        <v>19</v>
      </c>
      <c r="O18" s="54" t="s">
        <v>20</v>
      </c>
      <c r="P18" s="54" t="s">
        <v>21</v>
      </c>
      <c r="Q18" s="53"/>
      <c r="R18" s="52" t="str">
        <f>CONCATENATE(TEXT(R2,"mmm"),"-",TEXT(R3,"mmm  yy"))</f>
        <v>Apr-Jun  17</v>
      </c>
      <c r="S18" s="52" t="str">
        <f>CONCATENATE(TEXT(S2,"mmm"),"-",TEXT(S3,"mmm  yy"))</f>
        <v>Jul-Sep  17</v>
      </c>
      <c r="T18" s="52" t="str">
        <f>CONCATENATE(TEXT(T2,"mmm"),"-",TEXT(T3,"mmm  yy"))</f>
        <v>Oct-Dec  17</v>
      </c>
      <c r="U18" s="52" t="str">
        <f>CONCATENATE(TEXT(U2,"mmm"),"-",TEXT(U3,"mmm  yy"))</f>
        <v>Jan-Mar  18</v>
      </c>
    </row>
    <row r="19" spans="1:21" ht="20.100000000000001" customHeight="1" x14ac:dyDescent="0.25">
      <c r="A19" s="47"/>
      <c r="B19" s="47"/>
      <c r="E19" s="49" t="s">
        <v>3</v>
      </c>
    </row>
    <row r="20" spans="1:21" ht="21" customHeight="1" x14ac:dyDescent="0.25">
      <c r="A20" s="47"/>
      <c r="B20" s="47"/>
      <c r="C20" s="50">
        <v>44100</v>
      </c>
      <c r="E20" s="44" t="str">
        <f>"Sales, Retail - North America"</f>
        <v>Sales, Retail - North America</v>
      </c>
      <c r="F20" s="34">
        <v>934861.44000000006</v>
      </c>
      <c r="G20" s="34">
        <v>732429.67999999993</v>
      </c>
      <c r="H20" s="34">
        <v>667418.77</v>
      </c>
      <c r="I20" s="48"/>
      <c r="J20" s="34">
        <v>667418.77</v>
      </c>
      <c r="K20" s="34">
        <v>-690673.96</v>
      </c>
      <c r="L20" s="34">
        <f>J20-K20</f>
        <v>1358092.73</v>
      </c>
      <c r="M20" s="48"/>
      <c r="N20" s="34">
        <v>5411067.71</v>
      </c>
      <c r="O20" s="34">
        <v>-5637398.4100000001</v>
      </c>
      <c r="P20" s="34">
        <f>N20-O20</f>
        <v>11048466.120000001</v>
      </c>
      <c r="Q20" s="48"/>
      <c r="R20" s="34">
        <v>1616974.94</v>
      </c>
      <c r="S20" s="34">
        <v>1927061.8399999999</v>
      </c>
      <c r="T20" s="34">
        <v>1864697.47</v>
      </c>
      <c r="U20" s="34">
        <v>2334709.8899999997</v>
      </c>
    </row>
    <row r="21" spans="1:21" ht="21" customHeight="1" x14ac:dyDescent="0.25">
      <c r="A21" s="47"/>
      <c r="B21" s="47"/>
      <c r="C21" s="50">
        <v>44200</v>
      </c>
      <c r="E21" s="44" t="str">
        <f>"Sales, Retail - EU"</f>
        <v>Sales, Retail - EU</v>
      </c>
      <c r="F21" s="34">
        <v>225427.8</v>
      </c>
      <c r="G21" s="34">
        <v>238279.68000000002</v>
      </c>
      <c r="H21" s="34">
        <v>172795.83</v>
      </c>
      <c r="I21" s="48"/>
      <c r="J21" s="34">
        <v>172795.83</v>
      </c>
      <c r="K21" s="34">
        <v>-172891.13999999998</v>
      </c>
      <c r="L21" s="35">
        <f>J21-K21</f>
        <v>345686.97</v>
      </c>
      <c r="M21" s="48"/>
      <c r="N21" s="34">
        <v>1621365.18</v>
      </c>
      <c r="O21" s="34">
        <v>-1653796.3099999998</v>
      </c>
      <c r="P21" s="35">
        <f>N21-O21</f>
        <v>3275161.4899999998</v>
      </c>
      <c r="Q21" s="48"/>
      <c r="R21" s="34">
        <v>475923.87000000005</v>
      </c>
      <c r="S21" s="34">
        <v>616112.10000000009</v>
      </c>
      <c r="T21" s="34">
        <v>618260.30000000005</v>
      </c>
      <c r="U21" s="34">
        <v>636503.31000000006</v>
      </c>
    </row>
    <row r="22" spans="1:21" ht="21" customHeight="1" x14ac:dyDescent="0.25">
      <c r="A22" s="47"/>
      <c r="B22" s="47"/>
      <c r="C22" s="50">
        <v>45100</v>
      </c>
      <c r="E22" s="44" t="str">
        <f>"Discounts, Retail - North Amer"</f>
        <v>Discounts, Retail - North Amer</v>
      </c>
      <c r="F22" s="34">
        <v>-32263.199999999997</v>
      </c>
      <c r="G22" s="34">
        <v>-23024.620000000003</v>
      </c>
      <c r="H22" s="34">
        <v>-24597.27</v>
      </c>
      <c r="I22" s="48"/>
      <c r="J22" s="34">
        <v>-24597.27</v>
      </c>
      <c r="K22" s="34">
        <v>24965.39</v>
      </c>
      <c r="L22" s="35">
        <f>J22-K22</f>
        <v>-49562.66</v>
      </c>
      <c r="M22" s="48"/>
      <c r="N22" s="34">
        <v>-174009.16999999998</v>
      </c>
      <c r="O22" s="34">
        <v>176031.72999999998</v>
      </c>
      <c r="P22" s="35">
        <f>N22-O22</f>
        <v>-350040.89999999997</v>
      </c>
      <c r="Q22" s="48"/>
      <c r="R22" s="34">
        <v>-57971.469999999994</v>
      </c>
      <c r="S22" s="34">
        <v>-59328.57</v>
      </c>
      <c r="T22" s="34">
        <v>-56501.5</v>
      </c>
      <c r="U22" s="34">
        <v>-79885.09</v>
      </c>
    </row>
    <row r="23" spans="1:21" ht="21" customHeight="1" thickBot="1" x14ac:dyDescent="0.3">
      <c r="A23" s="47"/>
      <c r="B23" s="47"/>
      <c r="C23" s="50">
        <v>45200</v>
      </c>
      <c r="E23" s="44" t="str">
        <f>"Discounts, Retail - EU"</f>
        <v>Discounts, Retail - EU</v>
      </c>
      <c r="F23" s="34">
        <v>-9641.11</v>
      </c>
      <c r="G23" s="34">
        <v>-8086.6100000000006</v>
      </c>
      <c r="H23" s="34">
        <v>-7100.42</v>
      </c>
      <c r="I23" s="48"/>
      <c r="J23" s="34">
        <v>-7100.42</v>
      </c>
      <c r="K23" s="34">
        <v>7699.33</v>
      </c>
      <c r="L23" s="35">
        <f>J23-K23</f>
        <v>-14799.75</v>
      </c>
      <c r="M23" s="48"/>
      <c r="N23" s="34">
        <v>-56642.659999999996</v>
      </c>
      <c r="O23" s="34">
        <v>59517.69</v>
      </c>
      <c r="P23" s="35">
        <f>N23-O23</f>
        <v>-116160.35</v>
      </c>
      <c r="Q23" s="48"/>
      <c r="R23" s="34">
        <v>-17760.810000000001</v>
      </c>
      <c r="S23" s="34">
        <v>-15271.289999999999</v>
      </c>
      <c r="T23" s="34">
        <v>-22248.73</v>
      </c>
      <c r="U23" s="34">
        <v>-24828.14</v>
      </c>
    </row>
    <row r="24" spans="1:21" ht="21" customHeight="1" x14ac:dyDescent="0.25">
      <c r="A24" s="47"/>
      <c r="B24" s="80" t="s">
        <v>219</v>
      </c>
      <c r="E24" s="51" t="s">
        <v>2</v>
      </c>
      <c r="F24" s="33">
        <f>SUM(F19:F23)</f>
        <v>1118384.93</v>
      </c>
      <c r="G24" s="33">
        <f>SUM(G19:G23)</f>
        <v>939598.13</v>
      </c>
      <c r="H24" s="33">
        <f>SUM(H19:H23)</f>
        <v>808516.90999999992</v>
      </c>
      <c r="I24" s="48"/>
      <c r="J24" s="33">
        <f>SUM(J19:J23)</f>
        <v>808516.90999999992</v>
      </c>
      <c r="K24" s="33">
        <f>SUM(K19:K23)</f>
        <v>-830900.38</v>
      </c>
      <c r="L24" s="33">
        <f>SUM(L19:L23)</f>
        <v>1639417.29</v>
      </c>
      <c r="M24" s="48"/>
      <c r="N24" s="33">
        <f>SUM(N19:N23)</f>
        <v>6801781.0599999996</v>
      </c>
      <c r="O24" s="33">
        <f>SUM(O19:O23)</f>
        <v>-7055645.2999999998</v>
      </c>
      <c r="P24" s="33">
        <f>SUM(P19:P23)</f>
        <v>13857426.360000001</v>
      </c>
      <c r="Q24" s="48"/>
      <c r="R24" s="33">
        <f>SUM(R19:R23)</f>
        <v>2017166.53</v>
      </c>
      <c r="S24" s="33">
        <f>SUM(S19:S23)</f>
        <v>2468574.08</v>
      </c>
      <c r="T24" s="33">
        <f>SUM(T19:T23)</f>
        <v>2404207.54</v>
      </c>
      <c r="U24" s="33">
        <f>SUM(U19:U23)</f>
        <v>2866499.9699999997</v>
      </c>
    </row>
    <row r="25" spans="1:21" ht="20.100000000000001" customHeight="1" x14ac:dyDescent="0.25">
      <c r="A25" s="47"/>
      <c r="B25" s="81"/>
      <c r="E25" s="49" t="s">
        <v>13</v>
      </c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</row>
    <row r="26" spans="1:21" ht="17.25" customHeight="1" x14ac:dyDescent="0.25">
      <c r="A26" s="47"/>
      <c r="B26" s="81"/>
      <c r="C26" s="50" t="s">
        <v>150</v>
      </c>
      <c r="E26" s="44" t="str">
        <f>"Cost of Goods Sold"</f>
        <v>Cost of Goods Sold</v>
      </c>
      <c r="F26" s="34">
        <v>-598749.09</v>
      </c>
      <c r="G26" s="34">
        <v>-504457.89</v>
      </c>
      <c r="H26" s="34">
        <v>-441042.6</v>
      </c>
      <c r="I26" s="48"/>
      <c r="J26" s="34">
        <v>-441042.6</v>
      </c>
      <c r="K26" s="34">
        <v>440835.41000000003</v>
      </c>
      <c r="L26" s="35">
        <f t="shared" ref="L26:L33" si="0">K26-J26</f>
        <v>881878.01</v>
      </c>
      <c r="M26" s="48"/>
      <c r="N26" s="34">
        <v>-3663288.12</v>
      </c>
      <c r="O26" s="34">
        <v>3795403.8400000003</v>
      </c>
      <c r="P26" s="35">
        <f t="shared" ref="P26:P33" si="1">O26-N26</f>
        <v>7458691.9600000009</v>
      </c>
      <c r="Q26" s="48"/>
      <c r="R26" s="34">
        <v>-1090025.99</v>
      </c>
      <c r="S26" s="34">
        <v>-1321008.54</v>
      </c>
      <c r="T26" s="34">
        <v>-1298466.82</v>
      </c>
      <c r="U26" s="34">
        <v>-1544249.58</v>
      </c>
    </row>
    <row r="27" spans="1:21" ht="17.25" customHeight="1" x14ac:dyDescent="0.25">
      <c r="A27" s="47"/>
      <c r="B27" s="81"/>
      <c r="C27" s="50">
        <v>54100</v>
      </c>
      <c r="E27" s="44" t="str">
        <f>"Purchases"</f>
        <v>Purchases</v>
      </c>
      <c r="F27" s="34">
        <v>0</v>
      </c>
      <c r="G27" s="34">
        <v>0</v>
      </c>
      <c r="H27" s="34">
        <v>0</v>
      </c>
      <c r="I27" s="48"/>
      <c r="J27" s="34">
        <v>0</v>
      </c>
      <c r="K27" s="34">
        <v>0</v>
      </c>
      <c r="L27" s="35">
        <f t="shared" si="0"/>
        <v>0</v>
      </c>
      <c r="M27" s="48"/>
      <c r="N27" s="34">
        <v>0</v>
      </c>
      <c r="O27" s="34">
        <v>0</v>
      </c>
      <c r="P27" s="35">
        <f t="shared" si="1"/>
        <v>0</v>
      </c>
      <c r="Q27" s="48"/>
      <c r="R27" s="34">
        <v>0</v>
      </c>
      <c r="S27" s="34">
        <v>0</v>
      </c>
      <c r="T27" s="34">
        <v>0</v>
      </c>
      <c r="U27" s="34">
        <v>0</v>
      </c>
    </row>
    <row r="28" spans="1:21" ht="17.25" customHeight="1" x14ac:dyDescent="0.25">
      <c r="A28" s="47"/>
      <c r="B28" s="81"/>
      <c r="C28" s="50">
        <v>54400</v>
      </c>
      <c r="E28" s="44" t="str">
        <f>"Discounts Received"</f>
        <v>Discounts Received</v>
      </c>
      <c r="F28" s="34">
        <v>0</v>
      </c>
      <c r="G28" s="34">
        <v>0</v>
      </c>
      <c r="H28" s="34">
        <v>0</v>
      </c>
      <c r="I28" s="48"/>
      <c r="J28" s="34">
        <v>0</v>
      </c>
      <c r="K28" s="34">
        <v>0</v>
      </c>
      <c r="L28" s="35">
        <f t="shared" si="0"/>
        <v>0</v>
      </c>
      <c r="M28" s="48"/>
      <c r="N28" s="34">
        <v>0</v>
      </c>
      <c r="O28" s="34">
        <v>0</v>
      </c>
      <c r="P28" s="35">
        <f t="shared" si="1"/>
        <v>0</v>
      </c>
      <c r="Q28" s="48"/>
      <c r="R28" s="34">
        <v>0</v>
      </c>
      <c r="S28" s="34">
        <v>0</v>
      </c>
      <c r="T28" s="34">
        <v>0</v>
      </c>
      <c r="U28" s="34">
        <v>0</v>
      </c>
    </row>
    <row r="29" spans="1:21" ht="17.25" customHeight="1" thickBot="1" x14ac:dyDescent="0.3">
      <c r="A29" s="47"/>
      <c r="B29" s="82"/>
      <c r="C29" s="50">
        <v>54500</v>
      </c>
      <c r="E29" s="44" t="str">
        <f>"Inventory Adjustment"</f>
        <v>Inventory Adjustment</v>
      </c>
      <c r="F29" s="34">
        <v>0</v>
      </c>
      <c r="G29" s="34">
        <v>0</v>
      </c>
      <c r="H29" s="34">
        <v>0</v>
      </c>
      <c r="I29" s="48"/>
      <c r="J29" s="34">
        <v>0</v>
      </c>
      <c r="K29" s="34">
        <v>0</v>
      </c>
      <c r="L29" s="35">
        <f t="shared" si="0"/>
        <v>0</v>
      </c>
      <c r="M29" s="48"/>
      <c r="N29" s="34">
        <v>0</v>
      </c>
      <c r="O29" s="34">
        <v>0</v>
      </c>
      <c r="P29" s="35">
        <f t="shared" si="1"/>
        <v>0</v>
      </c>
      <c r="Q29" s="48"/>
      <c r="R29" s="34">
        <v>0</v>
      </c>
      <c r="S29" s="34">
        <v>0</v>
      </c>
      <c r="T29" s="34">
        <v>0</v>
      </c>
      <c r="U29" s="34">
        <v>0</v>
      </c>
    </row>
    <row r="30" spans="1:21" ht="17.25" customHeight="1" x14ac:dyDescent="0.25">
      <c r="A30" s="47"/>
      <c r="B30" s="47"/>
      <c r="C30" s="50">
        <v>54702</v>
      </c>
      <c r="E30" s="44" t="str">
        <f>"Overhead Applied"</f>
        <v>Overhead Applied</v>
      </c>
      <c r="F30" s="34">
        <v>0</v>
      </c>
      <c r="G30" s="34">
        <v>0</v>
      </c>
      <c r="H30" s="34">
        <v>0</v>
      </c>
      <c r="I30" s="48"/>
      <c r="J30" s="34">
        <v>0</v>
      </c>
      <c r="K30" s="34">
        <v>0</v>
      </c>
      <c r="L30" s="35">
        <f t="shared" si="0"/>
        <v>0</v>
      </c>
      <c r="M30" s="48"/>
      <c r="N30" s="34">
        <v>0</v>
      </c>
      <c r="O30" s="34">
        <v>0</v>
      </c>
      <c r="P30" s="35">
        <f t="shared" si="1"/>
        <v>0</v>
      </c>
      <c r="Q30" s="48"/>
      <c r="R30" s="34">
        <v>0</v>
      </c>
      <c r="S30" s="34">
        <v>0</v>
      </c>
      <c r="T30" s="34">
        <v>0</v>
      </c>
      <c r="U30" s="34">
        <v>0</v>
      </c>
    </row>
    <row r="31" spans="1:21" ht="17.25" customHeight="1" x14ac:dyDescent="0.25">
      <c r="A31" s="47"/>
      <c r="B31" s="47"/>
      <c r="C31" s="50">
        <v>54703</v>
      </c>
      <c r="E31" s="44" t="str">
        <f>"Purchase Variance"</f>
        <v>Purchase Variance</v>
      </c>
      <c r="F31" s="34">
        <v>0</v>
      </c>
      <c r="G31" s="34">
        <v>0</v>
      </c>
      <c r="H31" s="34">
        <v>0</v>
      </c>
      <c r="I31" s="48"/>
      <c r="J31" s="34">
        <v>0</v>
      </c>
      <c r="K31" s="34">
        <v>0</v>
      </c>
      <c r="L31" s="35">
        <f t="shared" si="0"/>
        <v>0</v>
      </c>
      <c r="M31" s="48"/>
      <c r="N31" s="34">
        <v>0</v>
      </c>
      <c r="O31" s="34">
        <v>0</v>
      </c>
      <c r="P31" s="35">
        <f t="shared" si="1"/>
        <v>0</v>
      </c>
      <c r="Q31" s="48"/>
      <c r="R31" s="34">
        <v>0</v>
      </c>
      <c r="S31" s="34">
        <v>0</v>
      </c>
      <c r="T31" s="34">
        <v>0</v>
      </c>
      <c r="U31" s="34">
        <v>0</v>
      </c>
    </row>
    <row r="32" spans="1:21" ht="17.25" customHeight="1" x14ac:dyDescent="0.25">
      <c r="A32" s="47"/>
      <c r="B32" s="47"/>
      <c r="C32" s="50">
        <v>54710</v>
      </c>
      <c r="E32" s="44" t="str">
        <f>"Capacity Cost Applied"</f>
        <v>Capacity Cost Applied</v>
      </c>
      <c r="F32" s="34">
        <v>0</v>
      </c>
      <c r="G32" s="34">
        <v>0</v>
      </c>
      <c r="H32" s="34">
        <v>0</v>
      </c>
      <c r="I32" s="48"/>
      <c r="J32" s="34">
        <v>0</v>
      </c>
      <c r="K32" s="34">
        <v>0</v>
      </c>
      <c r="L32" s="35">
        <f t="shared" si="0"/>
        <v>0</v>
      </c>
      <c r="M32" s="48"/>
      <c r="N32" s="34">
        <v>0</v>
      </c>
      <c r="O32" s="34">
        <v>0</v>
      </c>
      <c r="P32" s="35">
        <f t="shared" si="1"/>
        <v>0</v>
      </c>
      <c r="Q32" s="48"/>
      <c r="R32" s="34">
        <v>0</v>
      </c>
      <c r="S32" s="34">
        <v>0</v>
      </c>
      <c r="T32" s="34">
        <v>0</v>
      </c>
      <c r="U32" s="34">
        <v>0</v>
      </c>
    </row>
    <row r="33" spans="1:21" ht="17.25" customHeight="1" x14ac:dyDescent="0.25">
      <c r="A33" s="47"/>
      <c r="B33" s="47"/>
      <c r="C33" s="50">
        <v>54800</v>
      </c>
      <c r="E33" s="44" t="str">
        <f>"Payment Discounts Granted"</f>
        <v>Payment Discounts Granted</v>
      </c>
      <c r="F33" s="34">
        <v>0</v>
      </c>
      <c r="G33" s="34">
        <v>0</v>
      </c>
      <c r="H33" s="34">
        <v>0</v>
      </c>
      <c r="I33" s="48"/>
      <c r="J33" s="34">
        <v>0</v>
      </c>
      <c r="K33" s="34">
        <v>0</v>
      </c>
      <c r="L33" s="35">
        <f t="shared" si="0"/>
        <v>0</v>
      </c>
      <c r="M33" s="48"/>
      <c r="N33" s="34">
        <v>0</v>
      </c>
      <c r="O33" s="34">
        <v>0</v>
      </c>
      <c r="P33" s="35">
        <f t="shared" si="1"/>
        <v>0</v>
      </c>
      <c r="Q33" s="48"/>
      <c r="R33" s="34">
        <v>0</v>
      </c>
      <c r="S33" s="34">
        <v>0</v>
      </c>
      <c r="T33" s="34">
        <v>0</v>
      </c>
      <c r="U33" s="34">
        <v>0</v>
      </c>
    </row>
    <row r="34" spans="1:21" ht="17.25" customHeight="1" x14ac:dyDescent="0.25">
      <c r="A34" s="47"/>
      <c r="B34" s="47"/>
      <c r="E34" s="51" t="s">
        <v>14</v>
      </c>
      <c r="F34" s="33">
        <f>SUM(F25:F33)</f>
        <v>-598749.09</v>
      </c>
      <c r="G34" s="33">
        <f>SUM(G25:G33)</f>
        <v>-504457.89</v>
      </c>
      <c r="H34" s="33">
        <f>SUM(H25:H33)</f>
        <v>-441042.6</v>
      </c>
      <c r="I34" s="48"/>
      <c r="J34" s="33">
        <f>SUM(J25:J33)</f>
        <v>-441042.6</v>
      </c>
      <c r="K34" s="33">
        <f>SUM(K25:K33)</f>
        <v>440835.41000000003</v>
      </c>
      <c r="L34" s="33">
        <f>SUM(L25:L33)</f>
        <v>881878.01</v>
      </c>
      <c r="M34" s="48"/>
      <c r="N34" s="33">
        <f>SUM(N25:N33)</f>
        <v>-3663288.12</v>
      </c>
      <c r="O34" s="33">
        <f>SUM(O25:O33)</f>
        <v>3795403.8400000003</v>
      </c>
      <c r="P34" s="33">
        <f>SUM(P25:P33)</f>
        <v>7458691.9600000009</v>
      </c>
      <c r="Q34" s="48"/>
      <c r="R34" s="33">
        <f>SUM(R25:R33)</f>
        <v>-1090025.99</v>
      </c>
      <c r="S34" s="33">
        <f>SUM(S25:S33)</f>
        <v>-1321008.54</v>
      </c>
      <c r="T34" s="33">
        <f>SUM(T25:T33)</f>
        <v>-1298466.82</v>
      </c>
      <c r="U34" s="33">
        <f>SUM(U25:U33)</f>
        <v>-1544249.58</v>
      </c>
    </row>
    <row r="35" spans="1:21" ht="20.100000000000001" customHeight="1" x14ac:dyDescent="0.25">
      <c r="A35" s="47"/>
      <c r="B35" s="47"/>
      <c r="E35" s="49" t="s">
        <v>15</v>
      </c>
      <c r="F35" s="33">
        <f>F24+F34</f>
        <v>519635.83999999997</v>
      </c>
      <c r="G35" s="33">
        <f>G24+G34</f>
        <v>435140.24</v>
      </c>
      <c r="H35" s="33">
        <f>H24+H34</f>
        <v>367474.30999999994</v>
      </c>
      <c r="I35" s="48"/>
      <c r="J35" s="33">
        <f>J24+J34</f>
        <v>367474.30999999994</v>
      </c>
      <c r="K35" s="33">
        <f>K24+K34</f>
        <v>-390064.97</v>
      </c>
      <c r="L35" s="33">
        <f>L24+L34</f>
        <v>2521295.2999999998</v>
      </c>
      <c r="M35" s="48"/>
      <c r="N35" s="33">
        <f>N24+N34</f>
        <v>3138492.9399999995</v>
      </c>
      <c r="O35" s="33">
        <f>O24+O34</f>
        <v>-3260241.4599999995</v>
      </c>
      <c r="P35" s="33">
        <f>P24+P34</f>
        <v>21316118.32</v>
      </c>
      <c r="Q35" s="48"/>
      <c r="R35" s="33">
        <f>R24+R34</f>
        <v>927140.54</v>
      </c>
      <c r="S35" s="33">
        <f>S24+S34</f>
        <v>1147565.54</v>
      </c>
      <c r="T35" s="33">
        <f>T24+T34</f>
        <v>1105740.72</v>
      </c>
      <c r="U35" s="33">
        <f>U24+U34</f>
        <v>1322250.3899999997</v>
      </c>
    </row>
    <row r="36" spans="1:21" ht="20.100000000000001" customHeight="1" x14ac:dyDescent="0.25">
      <c r="A36" s="47"/>
      <c r="B36" s="47"/>
      <c r="E36" s="49" t="s">
        <v>16</v>
      </c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</row>
    <row r="37" spans="1:21" ht="19.5" customHeight="1" x14ac:dyDescent="0.25">
      <c r="A37" s="47"/>
      <c r="B37" s="47"/>
      <c r="C37" s="50" t="s">
        <v>151</v>
      </c>
      <c r="E37" s="44" t="str">
        <f>"Selling Expenses"</f>
        <v>Selling Expenses</v>
      </c>
      <c r="F37" s="34">
        <v>-73034.819999999992</v>
      </c>
      <c r="G37" s="34">
        <v>-75146.11</v>
      </c>
      <c r="H37" s="34">
        <v>-72526.81</v>
      </c>
      <c r="I37" s="48"/>
      <c r="J37" s="34">
        <v>-72526.81</v>
      </c>
      <c r="K37" s="34">
        <v>75731.040000000008</v>
      </c>
      <c r="L37" s="35">
        <f t="shared" ref="L37:L43" si="2">J37-K37</f>
        <v>-148257.85</v>
      </c>
      <c r="M37" s="48"/>
      <c r="N37" s="34">
        <v>-579120.53</v>
      </c>
      <c r="O37" s="34">
        <v>583065.23</v>
      </c>
      <c r="P37" s="35">
        <f t="shared" ref="P37:P43" si="3">N37-O37</f>
        <v>-1162185.76</v>
      </c>
      <c r="Q37" s="48"/>
      <c r="R37" s="34">
        <v>-162058.82999999999</v>
      </c>
      <c r="S37" s="34">
        <v>-201434.77000000002</v>
      </c>
      <c r="T37" s="34">
        <v>-214219.26</v>
      </c>
      <c r="U37" s="34">
        <v>-220707.74000000002</v>
      </c>
    </row>
    <row r="38" spans="1:21" ht="19.5" customHeight="1" x14ac:dyDescent="0.25">
      <c r="A38" s="47"/>
      <c r="B38" s="47"/>
      <c r="C38" s="50" t="s">
        <v>152</v>
      </c>
      <c r="E38" s="44" t="str">
        <f>"Personnel Expenses"</f>
        <v>Personnel Expenses</v>
      </c>
      <c r="F38" s="34">
        <v>0</v>
      </c>
      <c r="G38" s="34">
        <v>0</v>
      </c>
      <c r="H38" s="34">
        <v>0</v>
      </c>
      <c r="I38" s="48"/>
      <c r="J38" s="34">
        <v>0</v>
      </c>
      <c r="K38" s="34">
        <v>0</v>
      </c>
      <c r="L38" s="35">
        <f t="shared" si="2"/>
        <v>0</v>
      </c>
      <c r="M38" s="48"/>
      <c r="N38" s="34">
        <v>0</v>
      </c>
      <c r="O38" s="34">
        <v>0</v>
      </c>
      <c r="P38" s="35">
        <f t="shared" si="3"/>
        <v>0</v>
      </c>
      <c r="Q38" s="48"/>
      <c r="R38" s="34">
        <v>0</v>
      </c>
      <c r="S38" s="34">
        <v>0</v>
      </c>
      <c r="T38" s="34">
        <v>0</v>
      </c>
      <c r="U38" s="34">
        <v>0</v>
      </c>
    </row>
    <row r="39" spans="1:21" ht="19.5" customHeight="1" x14ac:dyDescent="0.25">
      <c r="A39" s="47"/>
      <c r="B39" s="47"/>
      <c r="C39" s="50" t="s">
        <v>153</v>
      </c>
      <c r="E39" s="44" t="str">
        <f>"Computer Expenses"</f>
        <v>Computer Expenses</v>
      </c>
      <c r="F39" s="34">
        <v>0</v>
      </c>
      <c r="G39" s="34">
        <v>0</v>
      </c>
      <c r="H39" s="34">
        <v>0</v>
      </c>
      <c r="I39" s="48"/>
      <c r="J39" s="34">
        <v>0</v>
      </c>
      <c r="K39" s="34">
        <v>0</v>
      </c>
      <c r="L39" s="35">
        <f t="shared" si="2"/>
        <v>0</v>
      </c>
      <c r="M39" s="48"/>
      <c r="N39" s="34">
        <v>0</v>
      </c>
      <c r="O39" s="34">
        <v>0</v>
      </c>
      <c r="P39" s="35">
        <f t="shared" si="3"/>
        <v>0</v>
      </c>
      <c r="Q39" s="48"/>
      <c r="R39" s="34">
        <v>0</v>
      </c>
      <c r="S39" s="34">
        <v>0</v>
      </c>
      <c r="T39" s="34">
        <v>0</v>
      </c>
      <c r="U39" s="34">
        <v>0</v>
      </c>
    </row>
    <row r="40" spans="1:21" ht="19.5" customHeight="1" x14ac:dyDescent="0.25">
      <c r="A40" s="47"/>
      <c r="B40" s="47"/>
      <c r="C40" s="50" t="s">
        <v>154</v>
      </c>
      <c r="E40" s="44" t="str">
        <f>"Building Maintenance Expenses"</f>
        <v>Building Maintenance Expenses</v>
      </c>
      <c r="F40" s="34">
        <v>0</v>
      </c>
      <c r="G40" s="34">
        <v>0</v>
      </c>
      <c r="H40" s="34">
        <v>0</v>
      </c>
      <c r="I40" s="48"/>
      <c r="J40" s="34">
        <v>0</v>
      </c>
      <c r="K40" s="34">
        <v>0</v>
      </c>
      <c r="L40" s="35">
        <f t="shared" si="2"/>
        <v>0</v>
      </c>
      <c r="M40" s="48"/>
      <c r="N40" s="34">
        <v>0</v>
      </c>
      <c r="O40" s="34">
        <v>0</v>
      </c>
      <c r="P40" s="35">
        <f t="shared" si="3"/>
        <v>0</v>
      </c>
      <c r="Q40" s="48"/>
      <c r="R40" s="34">
        <v>0</v>
      </c>
      <c r="S40" s="34">
        <v>0</v>
      </c>
      <c r="T40" s="34">
        <v>0</v>
      </c>
      <c r="U40" s="34">
        <v>0</v>
      </c>
    </row>
    <row r="41" spans="1:21" ht="19.5" customHeight="1" x14ac:dyDescent="0.25">
      <c r="A41" s="47"/>
      <c r="B41" s="47"/>
      <c r="C41" s="50" t="s">
        <v>155</v>
      </c>
      <c r="E41" s="44" t="str">
        <f>"Administrative Expenses"</f>
        <v>Administrative Expenses</v>
      </c>
      <c r="F41" s="34">
        <v>0</v>
      </c>
      <c r="G41" s="34">
        <v>0</v>
      </c>
      <c r="H41" s="34">
        <v>0</v>
      </c>
      <c r="I41" s="48"/>
      <c r="J41" s="34">
        <v>0</v>
      </c>
      <c r="K41" s="34">
        <v>0</v>
      </c>
      <c r="L41" s="35">
        <f t="shared" si="2"/>
        <v>0</v>
      </c>
      <c r="M41" s="48"/>
      <c r="N41" s="34">
        <v>0</v>
      </c>
      <c r="O41" s="34">
        <v>0</v>
      </c>
      <c r="P41" s="35">
        <f t="shared" si="3"/>
        <v>0</v>
      </c>
      <c r="Q41" s="48"/>
      <c r="R41" s="34">
        <v>0</v>
      </c>
      <c r="S41" s="34">
        <v>0</v>
      </c>
      <c r="T41" s="34">
        <v>0</v>
      </c>
      <c r="U41" s="34">
        <v>0</v>
      </c>
    </row>
    <row r="42" spans="1:21" ht="19.5" customHeight="1" x14ac:dyDescent="0.25">
      <c r="A42" s="47"/>
      <c r="B42" s="47"/>
      <c r="C42" s="50" t="s">
        <v>156</v>
      </c>
      <c r="E42" s="44" t="str">
        <f>"Depreciation of Fixed Assets"</f>
        <v>Depreciation of Fixed Assets</v>
      </c>
      <c r="F42" s="34">
        <v>0</v>
      </c>
      <c r="G42" s="34">
        <v>0</v>
      </c>
      <c r="H42" s="34">
        <v>0</v>
      </c>
      <c r="I42" s="48"/>
      <c r="J42" s="34">
        <v>0</v>
      </c>
      <c r="K42" s="34">
        <v>0</v>
      </c>
      <c r="L42" s="35">
        <f t="shared" si="2"/>
        <v>0</v>
      </c>
      <c r="M42" s="48"/>
      <c r="N42" s="34">
        <v>0</v>
      </c>
      <c r="O42" s="34">
        <v>0</v>
      </c>
      <c r="P42" s="35">
        <f t="shared" si="3"/>
        <v>0</v>
      </c>
      <c r="Q42" s="48"/>
      <c r="R42" s="34">
        <v>0</v>
      </c>
      <c r="S42" s="34">
        <v>0</v>
      </c>
      <c r="T42" s="34">
        <v>0</v>
      </c>
      <c r="U42" s="34">
        <v>0</v>
      </c>
    </row>
    <row r="43" spans="1:21" ht="19.5" customHeight="1" x14ac:dyDescent="0.25">
      <c r="A43" s="47"/>
      <c r="B43" s="47"/>
      <c r="C43" s="50" t="s">
        <v>157</v>
      </c>
      <c r="E43" s="44" t="str">
        <f>"Other Operating Expenses"</f>
        <v>Other Operating Expenses</v>
      </c>
      <c r="F43" s="34">
        <v>0</v>
      </c>
      <c r="G43" s="34">
        <v>0</v>
      </c>
      <c r="H43" s="34">
        <v>0</v>
      </c>
      <c r="I43" s="48"/>
      <c r="J43" s="34">
        <v>0</v>
      </c>
      <c r="K43" s="34">
        <v>0</v>
      </c>
      <c r="L43" s="35">
        <f t="shared" si="2"/>
        <v>0</v>
      </c>
      <c r="M43" s="48"/>
      <c r="N43" s="34">
        <v>0</v>
      </c>
      <c r="O43" s="34">
        <v>0</v>
      </c>
      <c r="P43" s="35">
        <f t="shared" si="3"/>
        <v>0</v>
      </c>
      <c r="Q43" s="48"/>
      <c r="R43" s="34">
        <v>0</v>
      </c>
      <c r="S43" s="34">
        <v>0</v>
      </c>
      <c r="T43" s="34">
        <v>0</v>
      </c>
      <c r="U43" s="34">
        <v>0</v>
      </c>
    </row>
    <row r="44" spans="1:21" ht="19.5" customHeight="1" x14ac:dyDescent="0.25">
      <c r="A44" s="47"/>
      <c r="B44" s="47"/>
      <c r="F44" s="33">
        <f>SUM(F36:F43)</f>
        <v>-73034.819999999992</v>
      </c>
      <c r="G44" s="33">
        <f>SUM(G36:G43)</f>
        <v>-75146.11</v>
      </c>
      <c r="H44" s="33">
        <f>SUM(H36:H43)</f>
        <v>-72526.81</v>
      </c>
      <c r="I44" s="48"/>
      <c r="J44" s="33">
        <f>SUM(J36:J43)</f>
        <v>-72526.81</v>
      </c>
      <c r="K44" s="33">
        <f>SUM(K36:K43)</f>
        <v>75731.040000000008</v>
      </c>
      <c r="L44" s="33">
        <f>SUM(L36:L43)</f>
        <v>-148257.85</v>
      </c>
      <c r="M44" s="48"/>
      <c r="N44" s="33">
        <f>SUM(N36:N43)</f>
        <v>-579120.53</v>
      </c>
      <c r="O44" s="33">
        <f>SUM(O36:O43)</f>
        <v>583065.23</v>
      </c>
      <c r="P44" s="33">
        <f>SUM(P36:P43)</f>
        <v>-1162185.76</v>
      </c>
      <c r="Q44" s="48"/>
      <c r="R44" s="33">
        <f>SUM(R36:R43)</f>
        <v>-162058.82999999999</v>
      </c>
      <c r="S44" s="33">
        <f>SUM(S36:S43)</f>
        <v>-201434.77000000002</v>
      </c>
      <c r="T44" s="33">
        <f>SUM(T36:T43)</f>
        <v>-214219.26</v>
      </c>
      <c r="U44" s="33">
        <f>SUM(U36:U43)</f>
        <v>-220707.74000000002</v>
      </c>
    </row>
    <row r="45" spans="1:21" ht="20.100000000000001" customHeight="1" thickBot="1" x14ac:dyDescent="0.3">
      <c r="A45" s="47"/>
      <c r="B45" s="47"/>
      <c r="E45" s="49" t="s">
        <v>17</v>
      </c>
      <c r="F45" s="32">
        <f>F35+F44</f>
        <v>446601.01999999996</v>
      </c>
      <c r="G45" s="32">
        <f>G35+G44</f>
        <v>359994.13</v>
      </c>
      <c r="H45" s="32">
        <f>H35+H44</f>
        <v>294947.49999999994</v>
      </c>
      <c r="I45" s="48"/>
      <c r="J45" s="32">
        <f>J35+J44</f>
        <v>294947.49999999994</v>
      </c>
      <c r="K45" s="32">
        <f>K35+K44</f>
        <v>-314333.92999999993</v>
      </c>
      <c r="L45" s="32">
        <f>L35+L44</f>
        <v>2373037.4499999997</v>
      </c>
      <c r="M45" s="48"/>
      <c r="N45" s="32">
        <f>N35+N44</f>
        <v>2559372.4099999992</v>
      </c>
      <c r="O45" s="32">
        <f>O35+O44</f>
        <v>-2677176.2299999995</v>
      </c>
      <c r="P45" s="32">
        <f>P35+P44</f>
        <v>20153932.559999999</v>
      </c>
      <c r="Q45" s="48"/>
      <c r="R45" s="32">
        <f>R35+R44</f>
        <v>765081.71000000008</v>
      </c>
      <c r="S45" s="32">
        <f>S35+S44</f>
        <v>946130.77</v>
      </c>
      <c r="T45" s="32">
        <f>T35+T44</f>
        <v>891521.46</v>
      </c>
      <c r="U45" s="32">
        <f>U35+U44</f>
        <v>1101542.6499999997</v>
      </c>
    </row>
    <row r="46" spans="1:21" ht="20.100000000000001" customHeight="1" thickTop="1" x14ac:dyDescent="0.25">
      <c r="A46" s="47"/>
      <c r="B46" s="47"/>
      <c r="E46" s="44" t="s">
        <v>18</v>
      </c>
      <c r="F46" s="25">
        <f>F45/F24</f>
        <v>0.39932675058488137</v>
      </c>
      <c r="G46" s="25">
        <f>G45/G24</f>
        <v>0.38313627763392843</v>
      </c>
      <c r="H46" s="25">
        <f>H45/H24</f>
        <v>0.36480065704500847</v>
      </c>
      <c r="J46" s="25">
        <f>J45/J24</f>
        <v>0.36480065704500847</v>
      </c>
      <c r="K46" s="25"/>
      <c r="L46" s="25"/>
      <c r="N46" s="25">
        <f>N45/N24</f>
        <v>0.37627974017734694</v>
      </c>
      <c r="O46" s="25"/>
      <c r="P46" s="25"/>
      <c r="R46" s="26">
        <f>IF(R24=0,"-",R45/R24)</f>
        <v>0.37928534834454153</v>
      </c>
      <c r="S46" s="26">
        <f>IF(S24=0,"-",S45/S24)</f>
        <v>0.38327015489038918</v>
      </c>
      <c r="T46" s="25">
        <f>T45/T24</f>
        <v>0.37081717995111185</v>
      </c>
      <c r="U46" s="25">
        <f>U45/U24</f>
        <v>0.384281409917475</v>
      </c>
    </row>
    <row r="47" spans="1:21" x14ac:dyDescent="0.25">
      <c r="A47" s="47"/>
      <c r="B47" s="47"/>
    </row>
    <row r="48" spans="1:21" x14ac:dyDescent="0.25">
      <c r="A48" s="47"/>
      <c r="B48" s="47"/>
    </row>
    <row r="49" spans="1:29" x14ac:dyDescent="0.25">
      <c r="A49" s="47"/>
      <c r="B49" s="47"/>
    </row>
    <row r="50" spans="1:29" x14ac:dyDescent="0.25">
      <c r="A50" s="47"/>
      <c r="B50" s="47"/>
    </row>
    <row r="51" spans="1:29" x14ac:dyDescent="0.25">
      <c r="A51" s="47"/>
      <c r="B51" s="47"/>
    </row>
    <row r="52" spans="1:29" x14ac:dyDescent="0.25">
      <c r="AB52" s="46"/>
    </row>
    <row r="53" spans="1:29" x14ac:dyDescent="0.25">
      <c r="AC53" s="46"/>
    </row>
  </sheetData>
  <mergeCells count="10">
    <mergeCell ref="B24:B29"/>
    <mergeCell ref="E10:U10"/>
    <mergeCell ref="E11:U11"/>
    <mergeCell ref="E12:U12"/>
    <mergeCell ref="E13:U13"/>
    <mergeCell ref="E14:U14"/>
    <mergeCell ref="F16:H16"/>
    <mergeCell ref="J16:L16"/>
    <mergeCell ref="N16:P16"/>
    <mergeCell ref="R16:U16"/>
  </mergeCells>
  <pageMargins left="0.75" right="0.75" top="1" bottom="1" header="0.5" footer="0.5"/>
  <pageSetup scale="5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8"/>
  <sheetViews>
    <sheetView workbookViewId="0"/>
  </sheetViews>
  <sheetFormatPr defaultRowHeight="12.75" x14ac:dyDescent="0.2"/>
  <sheetData>
    <row r="1" spans="1:8" x14ac:dyDescent="0.2">
      <c r="A1" t="s">
        <v>117</v>
      </c>
    </row>
    <row r="2" spans="1:8" x14ac:dyDescent="0.2">
      <c r="A2" t="s">
        <v>6</v>
      </c>
      <c r="D2" t="s">
        <v>5</v>
      </c>
      <c r="E2" s="1" t="s">
        <v>58</v>
      </c>
      <c r="F2" s="1" t="s">
        <v>59</v>
      </c>
      <c r="G2" s="1" t="s">
        <v>60</v>
      </c>
      <c r="H2" s="1" t="s">
        <v>61</v>
      </c>
    </row>
    <row r="3" spans="1:8" x14ac:dyDescent="0.2">
      <c r="A3" t="s">
        <v>6</v>
      </c>
      <c r="E3" s="1" t="s">
        <v>62</v>
      </c>
      <c r="F3" s="1" t="s">
        <v>63</v>
      </c>
      <c r="G3" s="1" t="s">
        <v>64</v>
      </c>
    </row>
    <row r="4" spans="1:8" x14ac:dyDescent="0.2">
      <c r="A4" t="s">
        <v>6</v>
      </c>
      <c r="D4" t="s">
        <v>4</v>
      </c>
      <c r="E4" s="1" t="s">
        <v>65</v>
      </c>
    </row>
    <row r="5" spans="1:8" x14ac:dyDescent="0.2">
      <c r="A5" t="s">
        <v>6</v>
      </c>
    </row>
    <row r="6" spans="1:8" x14ac:dyDescent="0.2">
      <c r="D6" t="s">
        <v>3</v>
      </c>
    </row>
    <row r="7" spans="1:8" x14ac:dyDescent="0.2">
      <c r="D7" s="1" t="s">
        <v>66</v>
      </c>
    </row>
    <row r="8" spans="1:8" x14ac:dyDescent="0.2">
      <c r="D8" s="1" t="s">
        <v>67</v>
      </c>
    </row>
    <row r="10" spans="1:8" x14ac:dyDescent="0.2">
      <c r="D10" t="s">
        <v>7</v>
      </c>
    </row>
    <row r="12" spans="1:8" x14ac:dyDescent="0.2">
      <c r="E12" s="1" t="s">
        <v>68</v>
      </c>
      <c r="F12" s="1" t="s">
        <v>69</v>
      </c>
      <c r="G12" s="1" t="s">
        <v>70</v>
      </c>
    </row>
    <row r="13" spans="1:8" x14ac:dyDescent="0.2">
      <c r="D13" t="s">
        <v>8</v>
      </c>
      <c r="E13" s="1" t="s">
        <v>71</v>
      </c>
      <c r="F13" s="1" t="s">
        <v>72</v>
      </c>
      <c r="G13" s="1" t="s">
        <v>73</v>
      </c>
    </row>
    <row r="14" spans="1:8" x14ac:dyDescent="0.2">
      <c r="D14" t="s">
        <v>9</v>
      </c>
      <c r="E14" s="1" t="s">
        <v>74</v>
      </c>
      <c r="F14" s="1" t="s">
        <v>75</v>
      </c>
      <c r="G14" s="1" t="s">
        <v>76</v>
      </c>
    </row>
    <row r="15" spans="1:8" x14ac:dyDescent="0.2">
      <c r="D15" t="s">
        <v>10</v>
      </c>
      <c r="E15" s="1" t="s">
        <v>77</v>
      </c>
      <c r="F15" s="1" t="s">
        <v>78</v>
      </c>
      <c r="G15" s="1" t="s">
        <v>79</v>
      </c>
    </row>
    <row r="16" spans="1:8" x14ac:dyDescent="0.2">
      <c r="D16" t="s">
        <v>11</v>
      </c>
      <c r="E16" s="1" t="s">
        <v>80</v>
      </c>
      <c r="F16" s="1" t="s">
        <v>81</v>
      </c>
      <c r="G16" s="1" t="s">
        <v>82</v>
      </c>
    </row>
    <row r="17" spans="4:7" x14ac:dyDescent="0.2">
      <c r="D17" t="s">
        <v>1</v>
      </c>
      <c r="E17" s="1" t="s">
        <v>83</v>
      </c>
      <c r="F17" s="1" t="s">
        <v>84</v>
      </c>
      <c r="G17" s="1" t="s">
        <v>85</v>
      </c>
    </row>
    <row r="18" spans="4:7" x14ac:dyDescent="0.2">
      <c r="D18" t="s">
        <v>2</v>
      </c>
      <c r="E18" s="1" t="s">
        <v>86</v>
      </c>
      <c r="F18" s="1" t="s">
        <v>87</v>
      </c>
      <c r="G18" s="1" t="s">
        <v>88</v>
      </c>
    </row>
  </sheetData>
  <phoneticPr fontId="7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8"/>
  <sheetViews>
    <sheetView workbookViewId="0"/>
  </sheetViews>
  <sheetFormatPr defaultRowHeight="12.75" x14ac:dyDescent="0.2"/>
  <sheetData>
    <row r="1" spans="1:8" x14ac:dyDescent="0.2">
      <c r="A1" t="s">
        <v>117</v>
      </c>
    </row>
    <row r="2" spans="1:8" x14ac:dyDescent="0.2">
      <c r="A2" t="s">
        <v>6</v>
      </c>
      <c r="D2" t="s">
        <v>5</v>
      </c>
      <c r="E2" s="1" t="s">
        <v>58</v>
      </c>
      <c r="F2" s="1" t="s">
        <v>59</v>
      </c>
      <c r="G2" s="1" t="s">
        <v>60</v>
      </c>
      <c r="H2" s="1" t="s">
        <v>61</v>
      </c>
    </row>
    <row r="3" spans="1:8" x14ac:dyDescent="0.2">
      <c r="A3" t="s">
        <v>6</v>
      </c>
      <c r="E3" s="1" t="s">
        <v>62</v>
      </c>
      <c r="F3" s="1" t="s">
        <v>63</v>
      </c>
      <c r="G3" s="1" t="s">
        <v>64</v>
      </c>
    </row>
    <row r="4" spans="1:8" x14ac:dyDescent="0.2">
      <c r="A4" t="s">
        <v>6</v>
      </c>
      <c r="D4" t="s">
        <v>4</v>
      </c>
      <c r="E4" s="1" t="s">
        <v>65</v>
      </c>
    </row>
    <row r="5" spans="1:8" x14ac:dyDescent="0.2">
      <c r="A5" t="s">
        <v>6</v>
      </c>
    </row>
    <row r="6" spans="1:8" x14ac:dyDescent="0.2">
      <c r="D6" t="s">
        <v>3</v>
      </c>
    </row>
    <row r="7" spans="1:8" x14ac:dyDescent="0.2">
      <c r="D7" s="1" t="s">
        <v>66</v>
      </c>
    </row>
    <row r="8" spans="1:8" x14ac:dyDescent="0.2">
      <c r="D8" s="1" t="s">
        <v>67</v>
      </c>
    </row>
    <row r="10" spans="1:8" x14ac:dyDescent="0.2">
      <c r="D10" t="s">
        <v>7</v>
      </c>
    </row>
    <row r="12" spans="1:8" x14ac:dyDescent="0.2">
      <c r="E12" s="1" t="s">
        <v>68</v>
      </c>
      <c r="F12" s="1" t="s">
        <v>69</v>
      </c>
      <c r="G12" s="1" t="s">
        <v>70</v>
      </c>
    </row>
    <row r="13" spans="1:8" x14ac:dyDescent="0.2">
      <c r="D13" t="s">
        <v>8</v>
      </c>
      <c r="E13" s="1" t="s">
        <v>71</v>
      </c>
      <c r="F13" s="1" t="s">
        <v>72</v>
      </c>
      <c r="G13" s="1" t="s">
        <v>73</v>
      </c>
    </row>
    <row r="14" spans="1:8" x14ac:dyDescent="0.2">
      <c r="D14" t="s">
        <v>9</v>
      </c>
      <c r="E14" s="1" t="s">
        <v>74</v>
      </c>
      <c r="F14" s="1" t="s">
        <v>75</v>
      </c>
      <c r="G14" s="1" t="s">
        <v>76</v>
      </c>
    </row>
    <row r="15" spans="1:8" x14ac:dyDescent="0.2">
      <c r="D15" t="s">
        <v>10</v>
      </c>
      <c r="E15" s="1" t="s">
        <v>77</v>
      </c>
      <c r="F15" s="1" t="s">
        <v>78</v>
      </c>
      <c r="G15" s="1" t="s">
        <v>79</v>
      </c>
    </row>
    <row r="16" spans="1:8" x14ac:dyDescent="0.2">
      <c r="D16" t="s">
        <v>11</v>
      </c>
      <c r="E16" s="1" t="s">
        <v>80</v>
      </c>
      <c r="F16" s="1" t="s">
        <v>81</v>
      </c>
      <c r="G16" s="1" t="s">
        <v>82</v>
      </c>
    </row>
    <row r="17" spans="4:7" x14ac:dyDescent="0.2">
      <c r="D17" t="s">
        <v>1</v>
      </c>
      <c r="E17" s="1" t="s">
        <v>83</v>
      </c>
      <c r="F17" s="1" t="s">
        <v>84</v>
      </c>
      <c r="G17" s="1" t="s">
        <v>85</v>
      </c>
    </row>
    <row r="18" spans="4:7" x14ac:dyDescent="0.2">
      <c r="D18" t="s">
        <v>2</v>
      </c>
      <c r="E18" s="1" t="s">
        <v>86</v>
      </c>
      <c r="F18" s="1" t="s">
        <v>87</v>
      </c>
      <c r="G18" s="1" t="s">
        <v>88</v>
      </c>
    </row>
  </sheetData>
  <phoneticPr fontId="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8"/>
  <sheetViews>
    <sheetView workbookViewId="0"/>
  </sheetViews>
  <sheetFormatPr defaultRowHeight="12.75" x14ac:dyDescent="0.2"/>
  <sheetData>
    <row r="1" spans="1:8" x14ac:dyDescent="0.2">
      <c r="A1" t="s">
        <v>117</v>
      </c>
    </row>
    <row r="2" spans="1:8" x14ac:dyDescent="0.2">
      <c r="A2" t="s">
        <v>6</v>
      </c>
      <c r="D2" t="s">
        <v>5</v>
      </c>
      <c r="E2" s="1" t="s">
        <v>58</v>
      </c>
      <c r="F2" s="1" t="s">
        <v>59</v>
      </c>
      <c r="G2" s="1" t="s">
        <v>60</v>
      </c>
      <c r="H2" s="1" t="s">
        <v>61</v>
      </c>
    </row>
    <row r="3" spans="1:8" x14ac:dyDescent="0.2">
      <c r="A3" t="s">
        <v>6</v>
      </c>
      <c r="E3" s="1" t="s">
        <v>62</v>
      </c>
      <c r="F3" s="1" t="s">
        <v>63</v>
      </c>
      <c r="G3" s="1" t="s">
        <v>64</v>
      </c>
    </row>
    <row r="4" spans="1:8" x14ac:dyDescent="0.2">
      <c r="A4" t="s">
        <v>6</v>
      </c>
      <c r="D4" t="s">
        <v>4</v>
      </c>
      <c r="E4" s="1" t="s">
        <v>65</v>
      </c>
    </row>
    <row r="5" spans="1:8" x14ac:dyDescent="0.2">
      <c r="A5" t="s">
        <v>6</v>
      </c>
    </row>
    <row r="6" spans="1:8" x14ac:dyDescent="0.2">
      <c r="D6" t="s">
        <v>3</v>
      </c>
    </row>
    <row r="7" spans="1:8" x14ac:dyDescent="0.2">
      <c r="D7" s="1" t="s">
        <v>66</v>
      </c>
    </row>
    <row r="8" spans="1:8" x14ac:dyDescent="0.2">
      <c r="D8" s="1" t="s">
        <v>67</v>
      </c>
    </row>
    <row r="10" spans="1:8" x14ac:dyDescent="0.2">
      <c r="D10" t="s">
        <v>7</v>
      </c>
    </row>
    <row r="12" spans="1:8" x14ac:dyDescent="0.2">
      <c r="E12" s="1" t="s">
        <v>68</v>
      </c>
      <c r="F12" s="1" t="s">
        <v>69</v>
      </c>
      <c r="G12" s="1" t="s">
        <v>70</v>
      </c>
    </row>
    <row r="13" spans="1:8" x14ac:dyDescent="0.2">
      <c r="D13" t="s">
        <v>8</v>
      </c>
      <c r="E13" s="1" t="s">
        <v>71</v>
      </c>
      <c r="F13" s="1" t="s">
        <v>72</v>
      </c>
      <c r="G13" s="1" t="s">
        <v>73</v>
      </c>
    </row>
    <row r="14" spans="1:8" x14ac:dyDescent="0.2">
      <c r="D14" t="s">
        <v>9</v>
      </c>
      <c r="E14" s="1" t="s">
        <v>74</v>
      </c>
      <c r="F14" s="1" t="s">
        <v>75</v>
      </c>
      <c r="G14" s="1" t="s">
        <v>76</v>
      </c>
    </row>
    <row r="15" spans="1:8" x14ac:dyDescent="0.2">
      <c r="D15" t="s">
        <v>10</v>
      </c>
      <c r="E15" s="1" t="s">
        <v>77</v>
      </c>
      <c r="F15" s="1" t="s">
        <v>78</v>
      </c>
      <c r="G15" s="1" t="s">
        <v>79</v>
      </c>
    </row>
    <row r="16" spans="1:8" x14ac:dyDescent="0.2">
      <c r="D16" t="s">
        <v>11</v>
      </c>
      <c r="E16" s="1" t="s">
        <v>80</v>
      </c>
      <c r="F16" s="1" t="s">
        <v>81</v>
      </c>
      <c r="G16" s="1" t="s">
        <v>82</v>
      </c>
    </row>
    <row r="17" spans="4:7" x14ac:dyDescent="0.2">
      <c r="D17" t="s">
        <v>1</v>
      </c>
      <c r="E17" s="1" t="s">
        <v>83</v>
      </c>
      <c r="F17" s="1" t="s">
        <v>84</v>
      </c>
      <c r="G17" s="1" t="s">
        <v>85</v>
      </c>
    </row>
    <row r="18" spans="4:7" x14ac:dyDescent="0.2">
      <c r="D18" t="s">
        <v>2</v>
      </c>
      <c r="E18" s="1" t="s">
        <v>86</v>
      </c>
      <c r="F18" s="1" t="s">
        <v>87</v>
      </c>
      <c r="G18" s="1" t="s">
        <v>88</v>
      </c>
    </row>
  </sheetData>
  <phoneticPr fontId="7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44"/>
  <sheetViews>
    <sheetView workbookViewId="0"/>
  </sheetViews>
  <sheetFormatPr defaultRowHeight="12.75" x14ac:dyDescent="0.2"/>
  <sheetData>
    <row r="1" spans="1:5" x14ac:dyDescent="0.2">
      <c r="A1" t="s">
        <v>118</v>
      </c>
      <c r="C1" t="s">
        <v>6</v>
      </c>
      <c r="D1" t="s">
        <v>57</v>
      </c>
      <c r="E1" t="s">
        <v>57</v>
      </c>
    </row>
    <row r="5" spans="1:5" x14ac:dyDescent="0.2">
      <c r="D5" t="s">
        <v>56</v>
      </c>
    </row>
    <row r="6" spans="1:5" x14ac:dyDescent="0.2">
      <c r="D6" t="s">
        <v>23</v>
      </c>
    </row>
    <row r="7" spans="1:5" x14ac:dyDescent="0.2">
      <c r="D7" s="1" t="s">
        <v>89</v>
      </c>
    </row>
    <row r="9" spans="1:5" x14ac:dyDescent="0.2">
      <c r="D9" t="s">
        <v>24</v>
      </c>
    </row>
    <row r="10" spans="1:5" x14ac:dyDescent="0.2">
      <c r="C10">
        <v>99999</v>
      </c>
      <c r="D10" t="s">
        <v>26</v>
      </c>
      <c r="E10" s="1" t="s">
        <v>90</v>
      </c>
    </row>
    <row r="12" spans="1:5" x14ac:dyDescent="0.2">
      <c r="D12" t="s">
        <v>25</v>
      </c>
    </row>
    <row r="13" spans="1:5" x14ac:dyDescent="0.2">
      <c r="D13" t="s">
        <v>41</v>
      </c>
    </row>
    <row r="14" spans="1:5" x14ac:dyDescent="0.2">
      <c r="C14" t="s">
        <v>54</v>
      </c>
      <c r="D14" t="s">
        <v>27</v>
      </c>
      <c r="E14" s="1" t="s">
        <v>91</v>
      </c>
    </row>
    <row r="16" spans="1:5" x14ac:dyDescent="0.2">
      <c r="D16" t="s">
        <v>28</v>
      </c>
    </row>
    <row r="17" spans="3:5" x14ac:dyDescent="0.2">
      <c r="C17">
        <v>12300</v>
      </c>
      <c r="D17" t="s">
        <v>29</v>
      </c>
      <c r="E17" s="1" t="s">
        <v>92</v>
      </c>
    </row>
    <row r="18" spans="3:5" x14ac:dyDescent="0.2">
      <c r="C18">
        <v>13400</v>
      </c>
      <c r="D18" t="s">
        <v>30</v>
      </c>
      <c r="E18" s="1" t="s">
        <v>93</v>
      </c>
    </row>
    <row r="19" spans="3:5" x14ac:dyDescent="0.2">
      <c r="C19">
        <v>14500</v>
      </c>
      <c r="D19" t="s">
        <v>31</v>
      </c>
      <c r="E19" s="1" t="s">
        <v>94</v>
      </c>
    </row>
    <row r="20" spans="3:5" x14ac:dyDescent="0.2">
      <c r="C20">
        <v>15300</v>
      </c>
      <c r="D20" t="s">
        <v>50</v>
      </c>
      <c r="E20" s="1" t="s">
        <v>95</v>
      </c>
    </row>
    <row r="21" spans="3:5" x14ac:dyDescent="0.2">
      <c r="C21">
        <v>22500</v>
      </c>
      <c r="D21" t="s">
        <v>32</v>
      </c>
      <c r="E21" s="1" t="s">
        <v>96</v>
      </c>
    </row>
    <row r="22" spans="3:5" x14ac:dyDescent="0.2">
      <c r="C22">
        <v>22100</v>
      </c>
      <c r="D22" t="s">
        <v>33</v>
      </c>
      <c r="E22" s="1" t="s">
        <v>97</v>
      </c>
    </row>
    <row r="23" spans="3:5" x14ac:dyDescent="0.2">
      <c r="C23">
        <v>22900</v>
      </c>
      <c r="D23" t="s">
        <v>34</v>
      </c>
      <c r="E23" s="1" t="s">
        <v>98</v>
      </c>
    </row>
    <row r="24" spans="3:5" x14ac:dyDescent="0.2">
      <c r="C24">
        <v>22999</v>
      </c>
      <c r="D24" t="s">
        <v>35</v>
      </c>
      <c r="E24" s="1" t="s">
        <v>99</v>
      </c>
    </row>
    <row r="25" spans="3:5" x14ac:dyDescent="0.2">
      <c r="C25">
        <v>23900</v>
      </c>
      <c r="D25" t="s">
        <v>51</v>
      </c>
      <c r="E25" s="1" t="s">
        <v>100</v>
      </c>
    </row>
    <row r="26" spans="3:5" x14ac:dyDescent="0.2">
      <c r="C26">
        <v>24400</v>
      </c>
      <c r="D26" t="s">
        <v>52</v>
      </c>
      <c r="E26" s="1" t="s">
        <v>101</v>
      </c>
    </row>
    <row r="27" spans="3:5" x14ac:dyDescent="0.2">
      <c r="D27" t="s">
        <v>40</v>
      </c>
      <c r="E27" s="1" t="s">
        <v>102</v>
      </c>
    </row>
    <row r="29" spans="3:5" x14ac:dyDescent="0.2">
      <c r="D29" t="s">
        <v>36</v>
      </c>
    </row>
    <row r="30" spans="3:5" x14ac:dyDescent="0.2">
      <c r="C30" t="s">
        <v>53</v>
      </c>
      <c r="D30" t="s">
        <v>37</v>
      </c>
      <c r="E30" s="1" t="s">
        <v>103</v>
      </c>
    </row>
    <row r="31" spans="3:5" x14ac:dyDescent="0.2">
      <c r="C31" t="s">
        <v>55</v>
      </c>
      <c r="D31" t="s">
        <v>38</v>
      </c>
      <c r="E31" s="1" t="s">
        <v>104</v>
      </c>
    </row>
    <row r="32" spans="3:5" x14ac:dyDescent="0.2">
      <c r="D32" t="s">
        <v>39</v>
      </c>
      <c r="E32" s="1" t="s">
        <v>105</v>
      </c>
    </row>
    <row r="34" spans="3:5" x14ac:dyDescent="0.2">
      <c r="D34" t="s">
        <v>42</v>
      </c>
    </row>
    <row r="35" spans="3:5" x14ac:dyDescent="0.2">
      <c r="C35">
        <v>25400</v>
      </c>
      <c r="D35" t="s">
        <v>43</v>
      </c>
      <c r="E35" s="1" t="s">
        <v>106</v>
      </c>
    </row>
    <row r="36" spans="3:5" x14ac:dyDescent="0.2">
      <c r="C36">
        <v>30100</v>
      </c>
      <c r="D36" t="s">
        <v>44</v>
      </c>
      <c r="E36" s="1" t="s">
        <v>107</v>
      </c>
    </row>
    <row r="37" spans="3:5" x14ac:dyDescent="0.2">
      <c r="C37">
        <v>30200</v>
      </c>
      <c r="D37" t="s">
        <v>45</v>
      </c>
      <c r="E37" s="1" t="s">
        <v>108</v>
      </c>
    </row>
    <row r="38" spans="3:5" x14ac:dyDescent="0.2">
      <c r="D38" t="s">
        <v>46</v>
      </c>
      <c r="E38" s="1" t="s">
        <v>109</v>
      </c>
    </row>
    <row r="40" spans="3:5" x14ac:dyDescent="0.2">
      <c r="D40" t="s">
        <v>47</v>
      </c>
      <c r="E40" s="1" t="s">
        <v>110</v>
      </c>
    </row>
    <row r="42" spans="3:5" x14ac:dyDescent="0.2">
      <c r="C42">
        <v>11700</v>
      </c>
      <c r="D42" t="s">
        <v>48</v>
      </c>
      <c r="E42" s="1" t="s">
        <v>111</v>
      </c>
    </row>
    <row r="44" spans="3:5" x14ac:dyDescent="0.2">
      <c r="D44" t="s">
        <v>49</v>
      </c>
      <c r="E44" s="1" t="s">
        <v>112</v>
      </c>
    </row>
  </sheetData>
  <phoneticPr fontId="7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Options</vt:lpstr>
      <vt:lpstr>CORPORATE</vt:lpstr>
      <vt:lpstr>EVENTS</vt:lpstr>
      <vt:lpstr>INTERCOMPANY</vt:lpstr>
      <vt:lpstr>SPORTS</vt:lpstr>
      <vt:lpstr>Budget</vt:lpstr>
      <vt:lpstr>EVENTS!DeptIS</vt:lpstr>
      <vt:lpstr>INTERCOMPANY!DeptIS</vt:lpstr>
      <vt:lpstr>SPORTS!DeptIS</vt:lpstr>
      <vt:lpstr>DeptIS</vt:lpstr>
      <vt:lpstr>Dim_Filter</vt:lpstr>
      <vt:lpstr>Sheet_Dimension</vt:lpstr>
      <vt:lpstr>StartDate</vt:lpstr>
      <vt:lpstr>YearStartDate</vt:lpstr>
    </vt:vector>
  </TitlesOfParts>
  <Company>Jet Reports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Income Statement - Dimension by Sheets</dc:title>
  <dc:subject>Jet Reports</dc:subject>
  <dc:creator>Jet Reports</dc:creator>
  <dc:description>Provides financial info on an Income Statement with filters by dimension.  It includes trends, monthly, quarterly, and YTD comparisons.</dc:description>
  <cp:lastModifiedBy>Haseeb Tariq</cp:lastModifiedBy>
  <cp:lastPrinted>2014-01-08T19:35:59Z</cp:lastPrinted>
  <dcterms:created xsi:type="dcterms:W3CDTF">2002-03-23T22:09:22Z</dcterms:created>
  <dcterms:modified xsi:type="dcterms:W3CDTF">2023-09-04T10:59:24Z</dcterms:modified>
  <cp:category>Finance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Drill Button Active">
    <vt:bool>true</vt:bool>
  </property>
  <property fmtid="{D5CDD505-2E9C-101B-9397-08002B2CF9AE}" pid="4" name="Jet Reports Last Version Refresh">
    <vt:lpwstr>Version 7.0.5  Released 7/10/2007 9:14:35 AM</vt:lpwstr>
  </property>
  <property fmtid="{D5CDD505-2E9C-101B-9397-08002B2CF9AE}" pid="5" name="NeedsREVERT">
    <vt:lpwstr>FALSE</vt:lpwstr>
  </property>
  <property fmtid="{D5CDD505-2E9C-101B-9397-08002B2CF9AE}" pid="6" name="OriginalName">
    <vt:lpwstr>GL Income Statement - Dim by Sheets.xls</vt:lpwstr>
  </property>
  <property fmtid="{D5CDD505-2E9C-101B-9397-08002B2CF9AE}" pid="7" name="Jet Reports Function Literals">
    <vt:lpwstr>,	;	,	{	}	[@[{0}]]	1033	19465</vt:lpwstr>
  </property>
</Properties>
</file>