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ACA573864E2060E9F87D4C1F16B4C3EF27F2FF68" xr6:coauthVersionLast="47" xr6:coauthVersionMax="47" xr10:uidLastSave="{50244A71-95D2-4E77-8D3A-CAD980074959}"/>
  <bookViews>
    <workbookView xWindow="-120" yWindow="-120" windowWidth="29040" windowHeight="17520" firstSheet="1" activeTab="1" xr2:uid="{00000000-000D-0000-FFFF-FFFF00000000}"/>
  </bookViews>
  <sheets>
    <sheet name="Options" sheetId="53" state="hidden" r:id="rId1"/>
    <sheet name="Report" sheetId="1" r:id="rId2"/>
    <sheet name="Sheet2" sheetId="412" state="veryHidden" r:id="rId3"/>
    <sheet name="Sheet3" sheetId="413" state="veryHidden" r:id="rId4"/>
    <sheet name="Sheet4" sheetId="414" state="veryHidden" r:id="rId5"/>
    <sheet name="Sheet5" sheetId="415" state="veryHidden" r:id="rId6"/>
    <sheet name="Sheet6" sheetId="416" state="veryHidden" r:id="rId7"/>
    <sheet name="Sheet7" sheetId="417" state="veryHidden" r:id="rId8"/>
  </sheets>
  <definedNames>
    <definedName name="_xlnm.Print_Titles" localSheetId="1">Report!$2:$12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C13" i="1"/>
  <c r="D13" i="1"/>
  <c r="E13" i="1"/>
  <c r="F13" i="1"/>
  <c r="G13" i="1"/>
  <c r="J13" i="1"/>
  <c r="C14" i="1"/>
  <c r="D14" i="1"/>
  <c r="E14" i="1"/>
  <c r="F14" i="1"/>
  <c r="G14" i="1"/>
  <c r="J14" i="1"/>
  <c r="C15" i="1"/>
  <c r="D15" i="1"/>
  <c r="E15" i="1"/>
  <c r="F15" i="1"/>
  <c r="G15" i="1"/>
  <c r="J15" i="1"/>
  <c r="C16" i="1"/>
  <c r="D16" i="1"/>
  <c r="E16" i="1"/>
  <c r="F16" i="1"/>
  <c r="G16" i="1"/>
  <c r="J16" i="1"/>
  <c r="C17" i="1"/>
  <c r="D17" i="1"/>
  <c r="E17" i="1"/>
  <c r="F17" i="1"/>
  <c r="G17" i="1"/>
  <c r="J17" i="1"/>
  <c r="C18" i="1"/>
  <c r="D18" i="1"/>
  <c r="E18" i="1"/>
  <c r="F18" i="1"/>
  <c r="G18" i="1"/>
  <c r="J18" i="1"/>
  <c r="C19" i="1"/>
  <c r="D19" i="1"/>
  <c r="E19" i="1"/>
  <c r="F19" i="1"/>
  <c r="G19" i="1"/>
  <c r="J19" i="1"/>
  <c r="C20" i="1"/>
  <c r="D20" i="1"/>
  <c r="E20" i="1"/>
  <c r="F20" i="1"/>
  <c r="G20" i="1"/>
  <c r="J20" i="1"/>
  <c r="C21" i="1"/>
  <c r="D21" i="1"/>
  <c r="E21" i="1"/>
  <c r="F21" i="1"/>
  <c r="G21" i="1"/>
  <c r="J21" i="1"/>
  <c r="C22" i="1"/>
  <c r="D22" i="1"/>
  <c r="E22" i="1"/>
  <c r="F22" i="1"/>
  <c r="G22" i="1"/>
  <c r="J22" i="1"/>
  <c r="C23" i="1"/>
  <c r="D23" i="1"/>
  <c r="E23" i="1"/>
  <c r="F23" i="1"/>
  <c r="G23" i="1"/>
  <c r="J23" i="1"/>
  <c r="C24" i="1"/>
  <c r="D24" i="1"/>
  <c r="E24" i="1"/>
  <c r="F24" i="1"/>
  <c r="G24" i="1"/>
  <c r="J24" i="1"/>
  <c r="C25" i="1"/>
  <c r="D25" i="1"/>
  <c r="E25" i="1"/>
  <c r="F25" i="1"/>
  <c r="G25" i="1"/>
  <c r="J25" i="1"/>
  <c r="C26" i="1"/>
  <c r="D26" i="1"/>
  <c r="E26" i="1"/>
  <c r="F26" i="1"/>
  <c r="G26" i="1"/>
  <c r="J26" i="1"/>
  <c r="F5" i="53"/>
  <c r="F6" i="53"/>
  <c r="F7" i="53"/>
  <c r="E8" i="53"/>
  <c r="E10" i="1" s="1"/>
  <c r="F8" i="53"/>
  <c r="E9" i="53"/>
  <c r="E4" i="1" s="1"/>
  <c r="E10" i="53"/>
  <c r="E29" i="1" l="1"/>
</calcChain>
</file>

<file path=xl/sharedStrings.xml><?xml version="1.0" encoding="utf-8"?>
<sst xmlns="http://schemas.openxmlformats.org/spreadsheetml/2006/main" count="444" uniqueCount="182">
  <si>
    <t>Item No.</t>
  </si>
  <si>
    <t>Description</t>
  </si>
  <si>
    <t>Location</t>
  </si>
  <si>
    <t>QOH</t>
  </si>
  <si>
    <t>Unit Cost</t>
  </si>
  <si>
    <t>Auto</t>
  </si>
  <si>
    <t>*</t>
  </si>
  <si>
    <t>Gen. Prod. Posting Group</t>
  </si>
  <si>
    <t>Product Group Code</t>
  </si>
  <si>
    <t>=NF($C15,"1 No.")</t>
  </si>
  <si>
    <t>=NF($C16,"1 No.")</t>
  </si>
  <si>
    <t>=NF($C17,"1 No.")</t>
  </si>
  <si>
    <t>=NF($C18,"1 No.")</t>
  </si>
  <si>
    <t>=NF($C19,"1 No.")</t>
  </si>
  <si>
    <t>=NF($C20,"1 No.")</t>
  </si>
  <si>
    <t>=NF($C21,"1 No.")</t>
  </si>
  <si>
    <t>=NF($C22,"1 No.")</t>
  </si>
  <si>
    <t>=NF($C23,"1 No.")</t>
  </si>
  <si>
    <t>=NF($C24,"1 No.")</t>
  </si>
  <si>
    <t>=NF($C25,"1 No.")</t>
  </si>
  <si>
    <t>=NF($C26,"1 No.")</t>
  </si>
  <si>
    <t>=NF($C15,"3 Description")</t>
  </si>
  <si>
    <t>=NF($C16,"3 Description")</t>
  </si>
  <si>
    <t>=NF($C17,"3 Description")</t>
  </si>
  <si>
    <t>=NF($C18,"3 Description")</t>
  </si>
  <si>
    <t>=NF($C19,"3 Description")</t>
  </si>
  <si>
    <t>=NF($C20,"3 Description")</t>
  </si>
  <si>
    <t>=NF($C21,"3 Description")</t>
  </si>
  <si>
    <t>=NF($C22,"3 Description")</t>
  </si>
  <si>
    <t>=NF($C23,"3 Description")</t>
  </si>
  <si>
    <t>=NF($C24,"3 Description")</t>
  </si>
  <si>
    <t>=NF($C25,"3 Description")</t>
  </si>
  <si>
    <t>=NF($C26,"3 Description")</t>
  </si>
  <si>
    <t>=NF($C15,"91 Gen. Prod. Posting Group")</t>
  </si>
  <si>
    <t>=NF($C16,"91 Gen. Prod. Posting Group")</t>
  </si>
  <si>
    <t>=NF($C17,"91 Gen. Prod. Posting Group")</t>
  </si>
  <si>
    <t>=NF($C18,"91 Gen. Prod. Posting Group")</t>
  </si>
  <si>
    <t>=NF($C19,"91 Gen. Prod. Posting Group")</t>
  </si>
  <si>
    <t>=NF($C20,"91 Gen. Prod. Posting Group")</t>
  </si>
  <si>
    <t>=NF($C21,"91 Gen. Prod. Posting Group")</t>
  </si>
  <si>
    <t>=NF($C22,"91 Gen. Prod. Posting Group")</t>
  </si>
  <si>
    <t>=NF($C23,"91 Gen. Prod. Posting Group")</t>
  </si>
  <si>
    <t>=NF($C24,"91 Gen. Prod. Posting Group")</t>
  </si>
  <si>
    <t>=NF($C25,"91 Gen. Prod. Posting Group")</t>
  </si>
  <si>
    <t>=NF($C26,"91 Gen. Prod. Posting Group")</t>
  </si>
  <si>
    <t>=NF($C15,"5704 Product Group Code")</t>
  </si>
  <si>
    <t>=NF($C16,"5704 Product Group Code")</t>
  </si>
  <si>
    <t>=NF($C17,"5704 Product Group Code")</t>
  </si>
  <si>
    <t>=NF($C18,"5704 Product Group Code")</t>
  </si>
  <si>
    <t>=NF($C19,"5704 Product Group Code")</t>
  </si>
  <si>
    <t>=NF($C20,"5704 Product Group Code")</t>
  </si>
  <si>
    <t>=NF($C21,"5704 Product Group Code")</t>
  </si>
  <si>
    <t>=NF($C22,"5704 Product Group Code")</t>
  </si>
  <si>
    <t>=NF($C23,"5704 Product Group Code")</t>
  </si>
  <si>
    <t>=NF($C24,"5704 Product Group Code")</t>
  </si>
  <si>
    <t>=NF($C25,"5704 Product Group Code")</t>
  </si>
  <si>
    <t>=NF($C26,"5704 Product Group Code")</t>
  </si>
  <si>
    <t>&gt;0</t>
  </si>
  <si>
    <t>Title</t>
  </si>
  <si>
    <t>Value</t>
  </si>
  <si>
    <t>Lookup</t>
  </si>
  <si>
    <t>Field</t>
  </si>
  <si>
    <t>1 No.</t>
  </si>
  <si>
    <t>91 Gen. Prod. Posting Group</t>
  </si>
  <si>
    <t>5704 Product Group Code</t>
  </si>
  <si>
    <t>67 Location Filter</t>
  </si>
  <si>
    <t>68 Inventory</t>
  </si>
  <si>
    <t>Option</t>
  </si>
  <si>
    <t>Message</t>
  </si>
  <si>
    <t>Tooltip</t>
  </si>
  <si>
    <t>=NL("Lookup","32 Item Ledger Entry","8 Location Code")</t>
  </si>
  <si>
    <t>No Activity since Date</t>
  </si>
  <si>
    <t>Report Filters</t>
  </si>
  <si>
    <t>=Options!$E$5</t>
  </si>
  <si>
    <t>=Options!$E$6</t>
  </si>
  <si>
    <t>=Options!$E$7</t>
  </si>
  <si>
    <t>=Options!$E$8</t>
  </si>
  <si>
    <t>Hide</t>
  </si>
  <si>
    <t>Inventory with No Activity</t>
  </si>
  <si>
    <t>Fit</t>
  </si>
  <si>
    <t>No sales or purchase activity since:</t>
  </si>
  <si>
    <t>=NF($C15,"22 Unit Cost")</t>
  </si>
  <si>
    <t>Report Date</t>
  </si>
  <si>
    <t>=NP("Eval","=today()")</t>
  </si>
  <si>
    <t>=NF($C16,"22 Unit Cost")</t>
  </si>
  <si>
    <t>=NF($C17,"22 Unit Cost")</t>
  </si>
  <si>
    <t>=NF($C18,"22 Unit Cost")</t>
  </si>
  <si>
    <t>=NF($C19,"22 Unit Cost")</t>
  </si>
  <si>
    <t>=NF($C20,"22 Unit Cost")</t>
  </si>
  <si>
    <t>=NF($C21,"22 Unit Cost")</t>
  </si>
  <si>
    <t>=NF($C22,"22 Unit Cost")</t>
  </si>
  <si>
    <t>=NF($C23,"22 Unit Cost")</t>
  </si>
  <si>
    <t>=NF($C24,"22 Unit Cost")</t>
  </si>
  <si>
    <t>=NF($C25,"22 Unit Cost")</t>
  </si>
  <si>
    <t>=NF($C26,"22 Unit Cost")</t>
  </si>
  <si>
    <t>=NF($C13,"1 No.")</t>
  </si>
  <si>
    <t>=NF($C13,"3 Description")</t>
  </si>
  <si>
    <t>=NF($C13,"91 Gen. Prod. Posting Group")</t>
  </si>
  <si>
    <t>=NF($C13,"5704 Product Group Code")</t>
  </si>
  <si>
    <t>=NF($C13,"68 Inventory","67 Location Filter",$E$10)</t>
  </si>
  <si>
    <t>=NF($C13,"22 Unit Cost")</t>
  </si>
  <si>
    <t>=NF($C14,"1 No.")</t>
  </si>
  <si>
    <t>=NF($C14,"3 Description")</t>
  </si>
  <si>
    <t>=NF($C14,"91 Gen. Prod. Posting Group")</t>
  </si>
  <si>
    <t>=NF($C14,"5704 Product Group Code")</t>
  </si>
  <si>
    <t>=NF($C14,"68 Inventory","67 Location Filter",$E$10)</t>
  </si>
  <si>
    <t>=NF($C15,"68 Inventory","67 Location Filter",$E$10)</t>
  </si>
  <si>
    <t>=NF($C16,"68 Inventory","67 Location Filter",$E$10)</t>
  </si>
  <si>
    <t>=NF($C17,"68 Inventory","67 Location Filter",$E$10)</t>
  </si>
  <si>
    <t>=NF($C18,"68 Inventory","67 Location Filter",$E$10)</t>
  </si>
  <si>
    <t>=NF($C19,"68 Inventory","67 Location Filter",$E$10)</t>
  </si>
  <si>
    <t>=NF($C20,"68 Inventory","67 Location Filter",$E$10)</t>
  </si>
  <si>
    <t>=NF($C21,"68 Inventory","67 Location Filter",$E$10)</t>
  </si>
  <si>
    <t>=NF($C22,"68 Inventory","67 Location Filter",$E$10)</t>
  </si>
  <si>
    <t>=NF($C23,"68 Inventory","67 Location Filter",$E$10)</t>
  </si>
  <si>
    <t>=NF($C24,"68 Inventory","67 Location Filter",$E$10)</t>
  </si>
  <si>
    <t>=NF($C25,"68 Inventory","67 Location Filter",$E$10)</t>
  </si>
  <si>
    <t>=NF($C26,"68 Inventory","67 Location Filter",$E$10)</t>
  </si>
  <si>
    <t>=NF($C14,"22 Unit Cost")</t>
  </si>
  <si>
    <t>Total Items:</t>
  </si>
  <si>
    <t>=SUBTOTAL(102,H13:H14)</t>
  </si>
  <si>
    <t>Filters</t>
  </si>
  <si>
    <t>Typically enter a date 1 year ago.  Use NAV date format</t>
  </si>
  <si>
    <t>=NP("DateFilter",$E$9)</t>
  </si>
  <si>
    <t>=Options!$E$9</t>
  </si>
  <si>
    <t>=NL("Last","32 Item Ledger Entry","3 Posting Date","2 Item No.",$D13,"4 Entry Type","Sale","8 Location Code",Options!$E$8,"+3 Posting Date","*")</t>
  </si>
  <si>
    <t>=NL("Last","32 Item Ledger Entry","3 Posting Date","2 Item No.",$D13,"4 Entry Type","Purchase","8 Location Code",Options!$E$8,"+3 Posting Date","*")</t>
  </si>
  <si>
    <t>=NL("Last","32 Item Ledger Entry","3 Posting Date","2 Item No.",$D14,"4 Entry Type","Sale","8 Location Code",Options!$E$8,"+3 Posting Date","*")</t>
  </si>
  <si>
    <t>=NL("Last","32 Item Ledger Entry","3 Posting Date","2 Item No.",$D15,"4 Entry Type","Sale","8 Location Code",Options!$E$8,"+3 Posting Date","*")</t>
  </si>
  <si>
    <t>=NL("Last","32 Item Ledger Entry","3 Posting Date","2 Item No.",$D16,"4 Entry Type","Sale","8 Location Code",Options!$E$8,"+3 Posting Date","*")</t>
  </si>
  <si>
    <t>=NL("Last","32 Item Ledger Entry","3 Posting Date","2 Item No.",$D17,"4 Entry Type","Sale","8 Location Code",Options!$E$8,"+3 Posting Date","*")</t>
  </si>
  <si>
    <t>=NL("Last","32 Item Ledger Entry","3 Posting Date","2 Item No.",$D18,"4 Entry Type","Sale","8 Location Code",Options!$E$8,"+3 Posting Date","*")</t>
  </si>
  <si>
    <t>=NL("Last","32 Item Ledger Entry","3 Posting Date","2 Item No.",$D19,"4 Entry Type","Sale","8 Location Code",Options!$E$8,"+3 Posting Date","*")</t>
  </si>
  <si>
    <t>=NL("Last","32 Item Ledger Entry","3 Posting Date","2 Item No.",$D20,"4 Entry Type","Sale","8 Location Code",Options!$E$8,"+3 Posting Date","*")</t>
  </si>
  <si>
    <t>=NL("Last","32 Item Ledger Entry","3 Posting Date","2 Item No.",$D21,"4 Entry Type","Sale","8 Location Code",Options!$E$8,"+3 Posting Date","*")</t>
  </si>
  <si>
    <t>=NL("Last","32 Item Ledger Entry","3 Posting Date","2 Item No.",$D22,"4 Entry Type","Sale","8 Location Code",Options!$E$8,"+3 Posting Date","*")</t>
  </si>
  <si>
    <t>=NL("Last","32 Item Ledger Entry","3 Posting Date","2 Item No.",$D23,"4 Entry Type","Sale","8 Location Code",Options!$E$8,"+3 Posting Date","*")</t>
  </si>
  <si>
    <t>=NL("Last","32 Item Ledger Entry","3 Posting Date","2 Item No.",$D24,"4 Entry Type","Sale","8 Location Code",Options!$E$8,"+3 Posting Date","*")</t>
  </si>
  <si>
    <t>=NL("Last","32 Item Ledger Entry","3 Posting Date","2 Item No.",$D25,"4 Entry Type","Sale","8 Location Code",Options!$E$8,"+3 Posting Date","*")</t>
  </si>
  <si>
    <t>=NL("Last","32 Item Ledger Entry","3 Posting Date","2 Item No.",$D26,"4 Entry Type","Sale","8 Location Code",Options!$E$8,"+3 Posting Date","*")</t>
  </si>
  <si>
    <t>=NL("Last","32 Item Ledger Entry","3 Posting Date","2 Item No.",$D14,"4 Entry Type","Purchase","8 Location Code",Options!$E$8,"+3 Posting Date","*")</t>
  </si>
  <si>
    <t>=NL("Last","32 Item Ledger Entry","3 Posting Date","2 Item No.",$D15,"4 Entry Type","Purchase","8 Location Code",Options!$E$8,"+3 Posting Date","*")</t>
  </si>
  <si>
    <t>=NL("Last","32 Item Ledger Entry","3 Posting Date","2 Item No.",$D16,"4 Entry Type","Purchase","8 Location Code",Options!$E$8,"+3 Posting Date","*")</t>
  </si>
  <si>
    <t>=NL("Last","32 Item Ledger Entry","3 Posting Date","2 Item No.",$D17,"4 Entry Type","Purchase","8 Location Code",Options!$E$8,"+3 Posting Date","*")</t>
  </si>
  <si>
    <t>=NL("Last","32 Item Ledger Entry","3 Posting Date","2 Item No.",$D18,"4 Entry Type","Purchase","8 Location Code",Options!$E$8,"+3 Posting Date","*")</t>
  </si>
  <si>
    <t>=NL("Last","32 Item Ledger Entry","3 Posting Date","2 Item No.",$D19,"4 Entry Type","Purchase","8 Location Code",Options!$E$8,"+3 Posting Date","*")</t>
  </si>
  <si>
    <t>=NL("Last","32 Item Ledger Entry","3 Posting Date","2 Item No.",$D20,"4 Entry Type","Purchase","8 Location Code",Options!$E$8,"+3 Posting Date","*")</t>
  </si>
  <si>
    <t>=NL("Last","32 Item Ledger Entry","3 Posting Date","2 Item No.",$D21,"4 Entry Type","Purchase","8 Location Code",Options!$E$8,"+3 Posting Date","*")</t>
  </si>
  <si>
    <t>=NL("Last","32 Item Ledger Entry","3 Posting Date","2 Item No.",$D22,"4 Entry Type","Purchase","8 Location Code",Options!$E$8,"+3 Posting Date","*")</t>
  </si>
  <si>
    <t>=NL("Last","32 Item Ledger Entry","3 Posting Date","2 Item No.",$D23,"4 Entry Type","Purchase","8 Location Code",Options!$E$8,"+3 Posting Date","*")</t>
  </si>
  <si>
    <t>=NL("Last","32 Item Ledger Entry","3 Posting Date","2 Item No.",$D24,"4 Entry Type","Purchase","8 Location Code",Options!$E$8,"+3 Posting Date","*")</t>
  </si>
  <si>
    <t>=NL("Last","32 Item Ledger Entry","3 Posting Date","2 Item No.",$D25,"4 Entry Type","Purchase","8 Location Code",Options!$E$8,"+3 Posting Date","*")</t>
  </si>
  <si>
    <t>=NL("Last","32 Item Ledger Entry","3 Posting Date","2 Item No.",$D26,"4 Entry Type","Purchase","8 Location Code",Options!$E$8,"+3 Posting Date","*")</t>
  </si>
  <si>
    <t>="*"</t>
  </si>
  <si>
    <t>=NL("Lookup","27 Item",{"1 No.","3 Description"},"68 Inventory",$E$4)</t>
  </si>
  <si>
    <t>=NL("Lookup","27 Item","91 Gen. Prod. Posting Group","68 Inventory",$E$4)</t>
  </si>
  <si>
    <t>=NL("Lookup","27 Item","5704 Product Group Code","68 Inventory",$E$4)</t>
  </si>
  <si>
    <t>Last Ship Date</t>
  </si>
  <si>
    <t>Last Rcpt Date</t>
  </si>
  <si>
    <t>Date Filter</t>
  </si>
  <si>
    <t>=NL("Rows","27 Item",,"1 No.",NP("Difference",NL("Filter","27 Item","1 No.","Filters=",Options!$D$4:$E$8),NL("Filter","32 Item Ledger Entry","2 Item No.","4 Entry Type","Sale|Purchase","3 Posting Date",Options!$E$10,"8 Location Code",Options!$E$8)))</t>
  </si>
  <si>
    <t>="01/12/18"</t>
  </si>
  <si>
    <t>Auto+Hide+Hidesheet+Formulas=Sheet2,Sheet3+FormulasOnly</t>
  </si>
  <si>
    <t>Auto+Hide+Values+Formulas=Sheet4,Sheet5+FormulasOnly</t>
  </si>
  <si>
    <t>Auto+Hide+Hidesheet+Formulas=Sheet6,Sheet2,Sheet3</t>
  </si>
  <si>
    <t>Auto+Hide+Hidesheet+Formulas=Sheet6,Sheet2,Sheet3+FormulasOnly</t>
  </si>
  <si>
    <t>Auto+Hide+Values+Formulas=Sheet7,Sheet4,Sheet5</t>
  </si>
  <si>
    <t>="""NAV Direct"",""CRONUS JetCorp USA"",""27"",""1"",""C100012"""</t>
  </si>
  <si>
    <t>="""NAV Direct"",""CRONUS JetCorp USA"",""27"",""1"",""C100013"""</t>
  </si>
  <si>
    <t>="""NAV Direct"",""CRONUS JetCorp USA"",""27"",""1"",""C100015"""</t>
  </si>
  <si>
    <t>="""NAV Direct"",""CRONUS JetCorp USA"",""27"",""1"",""C100016"""</t>
  </si>
  <si>
    <t>="""NAV Direct"",""CRONUS JetCorp USA"",""27"",""1"",""C100057"""</t>
  </si>
  <si>
    <t>="""NAV Direct"",""CRONUS JetCorp USA"",""27"",""1"",""C100058"""</t>
  </si>
  <si>
    <t>="""NAV Direct"",""CRONUS JetCorp USA"",""27"",""1"",""C100059"""</t>
  </si>
  <si>
    <t>="""NAV Direct"",""CRONUS JetCorp USA"",""27"",""1"",""C100060"""</t>
  </si>
  <si>
    <t>="""NAV Direct"",""CRONUS JetCorp USA"",""27"",""1"",""C100064"""</t>
  </si>
  <si>
    <t>="""NAV Direct"",""CRONUS JetCorp USA"",""27"",""1"",""C100065"""</t>
  </si>
  <si>
    <t>="""NAV Direct"",""CRONUS JetCorp USA"",""27"",""1"",""E100036"""</t>
  </si>
  <si>
    <t>="""NAV Direct"",""CRONUS JetCorp USA"",""27"",""1"",""E100037"""</t>
  </si>
  <si>
    <t>="""NAV Direct"",""CRONUS JetCorp USA"",""27"",""1"",""S100022"""</t>
  </si>
  <si>
    <t>=SUBTOTAL(102,H13:H27)</t>
  </si>
  <si>
    <t>Auto+Hide+Values+Formulas=Sheet7,Sheet4,Sheet5+FormulasOnly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</si>
</sst>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theme="7" tint="-0.499984740745262"/>
      </left>
      <right style="hair">
        <color theme="7" tint="-0.24994659260841701"/>
      </right>
      <top style="hair">
        <color theme="7" tint="-0.24994659260841701"/>
      </top>
      <bottom/>
      <diagonal/>
    </border>
    <border>
      <left style="hair">
        <color theme="7" tint="-0.24994659260841701"/>
      </left>
      <right style="hair">
        <color theme="7" tint="-0.24994659260841701"/>
      </right>
      <top style="hair">
        <color theme="7" tint="-0.24994659260841701"/>
      </top>
      <bottom/>
      <diagonal/>
    </border>
    <border>
      <left/>
      <right/>
      <top style="thin">
        <color theme="7" tint="-0.499984740745262"/>
      </top>
      <bottom/>
      <diagonal/>
    </border>
    <border>
      <left style="hair">
        <color theme="7" tint="-0.24994659260841701"/>
      </left>
      <right style="thin">
        <color theme="7" tint="-0.499984740745262"/>
      </right>
      <top style="hair">
        <color theme="7" tint="-0.24994659260841701"/>
      </top>
      <bottom/>
      <diagonal/>
    </border>
    <border>
      <left/>
      <right/>
      <top/>
      <bottom style="thin">
        <color theme="7" tint="-0.499984740745262"/>
      </bottom>
      <diagonal/>
    </border>
    <border>
      <left style="thin">
        <color theme="7" tint="-0.499984740745262"/>
      </left>
      <right style="hair">
        <color theme="7" tint="-0.24994659260841701"/>
      </right>
      <top/>
      <bottom style="hair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/>
      <bottom style="hair">
        <color theme="7" tint="-0.24994659260841701"/>
      </bottom>
      <diagonal/>
    </border>
    <border>
      <left style="hair">
        <color theme="7" tint="-0.24994659260841701"/>
      </left>
      <right style="thin">
        <color theme="7" tint="-0.499984740745262"/>
      </right>
      <top/>
      <bottom style="hair">
        <color theme="7" tint="-0.24994659260841701"/>
      </bottom>
      <diagonal/>
    </border>
    <border>
      <left/>
      <right/>
      <top style="thin">
        <color theme="7" tint="-0.499984740745262"/>
      </top>
      <bottom style="double">
        <color theme="7" tint="-0.499984740745262"/>
      </bottom>
      <diagonal/>
    </border>
  </borders>
  <cellStyleXfs count="3">
    <xf numFmtId="0" fontId="0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quotePrefix="1"/>
    <xf numFmtId="14" fontId="0" fillId="0" borderId="0" xfId="0" applyNumberFormat="1"/>
    <xf numFmtId="0" fontId="2" fillId="0" borderId="1" xfId="0" applyFont="1" applyBorder="1"/>
    <xf numFmtId="0" fontId="1" fillId="2" borderId="1" xfId="0" applyFont="1" applyFill="1" applyBorder="1"/>
    <xf numFmtId="14" fontId="3" fillId="0" borderId="0" xfId="0" applyNumberFormat="1" applyFont="1" applyAlignment="1">
      <alignment horizontal="left"/>
    </xf>
    <xf numFmtId="0" fontId="0" fillId="2" borderId="0" xfId="0" applyFill="1"/>
    <xf numFmtId="0" fontId="5" fillId="0" borderId="0" xfId="0" applyFont="1"/>
    <xf numFmtId="0" fontId="2" fillId="0" borderId="0" xfId="0" applyFont="1" applyAlignment="1">
      <alignment horizontal="right"/>
    </xf>
    <xf numFmtId="0" fontId="6" fillId="2" borderId="0" xfId="0" applyFont="1" applyFill="1"/>
    <xf numFmtId="0" fontId="2" fillId="0" borderId="0" xfId="0" applyFont="1"/>
    <xf numFmtId="14" fontId="2" fillId="0" borderId="0" xfId="0" applyNumberFormat="1" applyFont="1"/>
    <xf numFmtId="0" fontId="7" fillId="0" borderId="2" xfId="0" applyFont="1" applyBorder="1"/>
    <xf numFmtId="0" fontId="7" fillId="0" borderId="3" xfId="0" applyFont="1" applyBorder="1"/>
    <xf numFmtId="0" fontId="7" fillId="0" borderId="5" xfId="0" applyFont="1" applyBorder="1"/>
    <xf numFmtId="0" fontId="7" fillId="0" borderId="4" xfId="0" applyFont="1" applyBorder="1"/>
    <xf numFmtId="0" fontId="7" fillId="0" borderId="7" xfId="0" applyFont="1" applyBorder="1"/>
    <xf numFmtId="0" fontId="7" fillId="0" borderId="8" xfId="0" applyFont="1" applyBorder="1"/>
    <xf numFmtId="14" fontId="7" fillId="0" borderId="8" xfId="0" applyNumberFormat="1" applyFont="1" applyBorder="1"/>
    <xf numFmtId="14" fontId="7" fillId="0" borderId="9" xfId="0" applyNumberFormat="1" applyFont="1" applyBorder="1"/>
    <xf numFmtId="0" fontId="1" fillId="2" borderId="6" xfId="0" applyFont="1" applyFill="1" applyBorder="1"/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0" fontId="10" fillId="0" borderId="0" xfId="0" applyFont="1"/>
    <xf numFmtId="0" fontId="4" fillId="0" borderId="0" xfId="0" applyFont="1"/>
  </cellXfs>
  <cellStyles count="3">
    <cellStyle name="Hyperlink 3" xfId="2" xr:uid="{00000000-0005-0000-0000-000001000000}"/>
    <cellStyle name="Normal" xfId="0" builtinId="0"/>
    <cellStyle name="Normal 2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topLeftCell="B2" workbookViewId="0"/>
  </sheetViews>
  <sheetFormatPr defaultRowHeight="15" x14ac:dyDescent="0.25"/>
  <cols>
    <col min="1" max="1" width="9.140625" hidden="1" customWidth="1"/>
    <col min="3" max="3" width="23.7109375" customWidth="1"/>
    <col min="4" max="4" width="21.7109375" customWidth="1"/>
    <col min="5" max="5" width="9.85546875" customWidth="1"/>
    <col min="8" max="8" width="9.7109375" customWidth="1"/>
    <col min="10" max="10" width="9.7109375" bestFit="1" customWidth="1"/>
  </cols>
  <sheetData>
    <row r="1" spans="1:8" hidden="1" x14ac:dyDescent="0.25">
      <c r="A1" t="s">
        <v>164</v>
      </c>
      <c r="C1" t="s">
        <v>58</v>
      </c>
      <c r="D1" t="s">
        <v>61</v>
      </c>
      <c r="E1" t="s">
        <v>59</v>
      </c>
      <c r="F1" t="s">
        <v>60</v>
      </c>
      <c r="G1" t="s">
        <v>68</v>
      </c>
      <c r="H1" t="s">
        <v>69</v>
      </c>
    </row>
    <row r="3" spans="1:8" x14ac:dyDescent="0.25">
      <c r="B3" s="23" t="s">
        <v>72</v>
      </c>
    </row>
    <row r="4" spans="1:8" x14ac:dyDescent="0.25">
      <c r="B4" s="23"/>
      <c r="C4" t="s">
        <v>3</v>
      </c>
      <c r="D4" t="s">
        <v>66</v>
      </c>
      <c r="E4" t="s">
        <v>57</v>
      </c>
    </row>
    <row r="5" spans="1:8" x14ac:dyDescent="0.25">
      <c r="A5" t="s">
        <v>67</v>
      </c>
      <c r="C5" t="s">
        <v>0</v>
      </c>
      <c r="D5" t="s">
        <v>62</v>
      </c>
      <c r="E5" t="s">
        <v>6</v>
      </c>
      <c r="F5" t="str">
        <f>"Lookup"</f>
        <v>Lookup</v>
      </c>
    </row>
    <row r="6" spans="1:8" x14ac:dyDescent="0.25">
      <c r="A6" t="s">
        <v>67</v>
      </c>
      <c r="C6" t="s">
        <v>7</v>
      </c>
      <c r="D6" t="s">
        <v>63</v>
      </c>
      <c r="E6" t="s">
        <v>6</v>
      </c>
      <c r="F6" t="str">
        <f>"Lookup"</f>
        <v>Lookup</v>
      </c>
    </row>
    <row r="7" spans="1:8" x14ac:dyDescent="0.25">
      <c r="A7" t="s">
        <v>67</v>
      </c>
      <c r="C7" t="s">
        <v>8</v>
      </c>
      <c r="D7" t="s">
        <v>64</v>
      </c>
      <c r="E7" t="s">
        <v>6</v>
      </c>
      <c r="F7" t="str">
        <f>"Lookup"</f>
        <v>Lookup</v>
      </c>
    </row>
    <row r="8" spans="1:8" x14ac:dyDescent="0.25">
      <c r="A8" t="s">
        <v>67</v>
      </c>
      <c r="C8" t="s">
        <v>2</v>
      </c>
      <c r="D8" t="s">
        <v>65</v>
      </c>
      <c r="E8" t="str">
        <f>"*"</f>
        <v>*</v>
      </c>
      <c r="F8" t="str">
        <f>"Lookup"</f>
        <v>Lookup</v>
      </c>
    </row>
    <row r="9" spans="1:8" x14ac:dyDescent="0.25">
      <c r="A9" t="s">
        <v>67</v>
      </c>
      <c r="C9" t="s">
        <v>71</v>
      </c>
      <c r="E9" s="2" t="str">
        <f>"01/12/18"</f>
        <v>01/12/18</v>
      </c>
      <c r="H9" t="s">
        <v>122</v>
      </c>
    </row>
    <row r="10" spans="1:8" x14ac:dyDescent="0.25">
      <c r="D10" t="s">
        <v>159</v>
      </c>
      <c r="E10" t="str">
        <f>"1/12/2018.."</f>
        <v>1/12/2018..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1"/>
  <sheetViews>
    <sheetView showGridLines="0" tabSelected="1" topLeftCell="B2" workbookViewId="0"/>
  </sheetViews>
  <sheetFormatPr defaultRowHeight="15" x14ac:dyDescent="0.25"/>
  <cols>
    <col min="1" max="1" width="9.140625" hidden="1" customWidth="1"/>
    <col min="2" max="2" width="4.85546875" customWidth="1"/>
    <col min="3" max="3" width="5.140625" hidden="1" customWidth="1"/>
    <col min="4" max="4" width="34.85546875" customWidth="1"/>
    <col min="5" max="5" width="30.140625" bestFit="1" customWidth="1"/>
    <col min="6" max="6" width="23.85546875" customWidth="1"/>
    <col min="7" max="7" width="19.140625" customWidth="1"/>
    <col min="8" max="8" width="6" bestFit="1" customWidth="1"/>
    <col min="9" max="9" width="9.140625" bestFit="1" customWidth="1"/>
    <col min="10" max="11" width="13.42578125" bestFit="1" customWidth="1"/>
  </cols>
  <sheetData>
    <row r="1" spans="1:11" hidden="1" x14ac:dyDescent="0.25">
      <c r="A1" t="s">
        <v>166</v>
      </c>
      <c r="C1" t="s">
        <v>77</v>
      </c>
      <c r="D1" t="s">
        <v>79</v>
      </c>
      <c r="E1" t="s">
        <v>79</v>
      </c>
      <c r="F1" t="s">
        <v>79</v>
      </c>
      <c r="G1" t="s">
        <v>79</v>
      </c>
      <c r="H1" t="s">
        <v>79</v>
      </c>
      <c r="I1" t="s">
        <v>79</v>
      </c>
      <c r="J1" t="s">
        <v>79</v>
      </c>
      <c r="K1" t="s">
        <v>79</v>
      </c>
    </row>
    <row r="3" spans="1:11" ht="21" x14ac:dyDescent="0.35">
      <c r="D3" s="9" t="s">
        <v>78</v>
      </c>
      <c r="E3" s="6"/>
      <c r="F3" s="6"/>
      <c r="G3" s="6"/>
      <c r="H3" s="6"/>
      <c r="I3" s="6"/>
      <c r="J3" s="6"/>
      <c r="K3" s="6"/>
    </row>
    <row r="4" spans="1:11" x14ac:dyDescent="0.25">
      <c r="D4" s="8" t="s">
        <v>80</v>
      </c>
      <c r="E4" s="5" t="str">
        <f>Options!$E$9</f>
        <v>01/12/18</v>
      </c>
      <c r="J4" s="10" t="s">
        <v>82</v>
      </c>
      <c r="K4" s="11">
        <v>43399</v>
      </c>
    </row>
    <row r="6" spans="1:11" x14ac:dyDescent="0.25">
      <c r="D6" s="4" t="s">
        <v>121</v>
      </c>
      <c r="E6" s="4"/>
    </row>
    <row r="7" spans="1:11" x14ac:dyDescent="0.25">
      <c r="D7" s="3" t="s">
        <v>0</v>
      </c>
      <c r="E7" s="3" t="str">
        <f>Options!$E$5</f>
        <v>*</v>
      </c>
    </row>
    <row r="8" spans="1:11" x14ac:dyDescent="0.25">
      <c r="D8" s="3" t="s">
        <v>7</v>
      </c>
      <c r="E8" s="3" t="str">
        <f>Options!$E$6</f>
        <v>*</v>
      </c>
    </row>
    <row r="9" spans="1:11" x14ac:dyDescent="0.25">
      <c r="D9" s="3" t="s">
        <v>8</v>
      </c>
      <c r="E9" s="3" t="str">
        <f>Options!$E$7</f>
        <v>*</v>
      </c>
    </row>
    <row r="10" spans="1:11" x14ac:dyDescent="0.25">
      <c r="D10" s="3" t="s">
        <v>2</v>
      </c>
      <c r="E10" s="3" t="str">
        <f>Options!$E$8</f>
        <v>*</v>
      </c>
    </row>
    <row r="12" spans="1:11" x14ac:dyDescent="0.25">
      <c r="D12" s="20" t="s">
        <v>0</v>
      </c>
      <c r="E12" s="20" t="s">
        <v>1</v>
      </c>
      <c r="F12" s="20" t="s">
        <v>7</v>
      </c>
      <c r="G12" s="20" t="s">
        <v>8</v>
      </c>
      <c r="H12" s="20" t="s">
        <v>3</v>
      </c>
      <c r="I12" s="20" t="s">
        <v>4</v>
      </c>
      <c r="J12" s="20" t="s">
        <v>157</v>
      </c>
      <c r="K12" s="20" t="s">
        <v>158</v>
      </c>
    </row>
    <row r="13" spans="1:11" x14ac:dyDescent="0.25">
      <c r="C13" s="7" t="str">
        <f>"""NAV Direct"",""CRONUS JetCorp USA"",""27"",""1"",""C100001"""</f>
        <v>"NAV Direct","CRONUS JetCorp USA","27","1","C100001"</v>
      </c>
      <c r="D13" s="16" t="str">
        <f>"C100001"</f>
        <v>C100001</v>
      </c>
      <c r="E13" s="17" t="str">
        <f>"Antique Style Plaque"</f>
        <v>Antique Style Plaque</v>
      </c>
      <c r="F13" s="17" t="str">
        <f t="shared" ref="F13:F26" si="0">"RETAIL"</f>
        <v>RETAIL</v>
      </c>
      <c r="G13" s="17" t="str">
        <f>"EMBLEM"</f>
        <v>EMBLEM</v>
      </c>
      <c r="H13" s="17">
        <v>1650.0000000000002</v>
      </c>
      <c r="I13" s="17">
        <v>35.999929999999999</v>
      </c>
      <c r="J13" s="18" t="str">
        <f>""</f>
        <v/>
      </c>
      <c r="K13" s="19">
        <v>42339</v>
      </c>
    </row>
    <row r="14" spans="1:11" x14ac:dyDescent="0.25">
      <c r="A14" t="s">
        <v>5</v>
      </c>
      <c r="C14" s="7" t="str">
        <f>"""NAV Direct"",""CRONUS JetCorp USA"",""27"",""1"",""C100012"""</f>
        <v>"NAV Direct","CRONUS JetCorp USA","27","1","C100012"</v>
      </c>
      <c r="D14" s="16" t="str">
        <f>"C100012"</f>
        <v>C100012</v>
      </c>
      <c r="E14" s="17" t="str">
        <f>"Expandable Attache"</f>
        <v>Expandable Attache</v>
      </c>
      <c r="F14" s="17" t="str">
        <f t="shared" si="0"/>
        <v>RETAIL</v>
      </c>
      <c r="G14" s="17" t="str">
        <f>"BUS. BAG"</f>
        <v>BUS. BAG</v>
      </c>
      <c r="H14" s="17">
        <v>4350</v>
      </c>
      <c r="I14" s="17">
        <v>15.839930000000001</v>
      </c>
      <c r="J14" s="18" t="str">
        <f>""</f>
        <v/>
      </c>
      <c r="K14" s="19">
        <v>42461</v>
      </c>
    </row>
    <row r="15" spans="1:11" x14ac:dyDescent="0.25">
      <c r="A15" t="s">
        <v>5</v>
      </c>
      <c r="C15" s="7" t="str">
        <f>"""NAV Direct"",""CRONUS JetCorp USA"",""27"",""1"",""C100013"""</f>
        <v>"NAV Direct","CRONUS JetCorp USA","27","1","C100013"</v>
      </c>
      <c r="D15" s="16" t="str">
        <f>"C100013"</f>
        <v>C100013</v>
      </c>
      <c r="E15" s="17" t="str">
        <f>"Business Messenger Bag"</f>
        <v>Business Messenger Bag</v>
      </c>
      <c r="F15" s="17" t="str">
        <f t="shared" si="0"/>
        <v>RETAIL</v>
      </c>
      <c r="G15" s="17" t="str">
        <f>"BUS. BAG"</f>
        <v>BUS. BAG</v>
      </c>
      <c r="H15" s="17">
        <v>4350</v>
      </c>
      <c r="I15" s="17">
        <v>5.0600300000000002</v>
      </c>
      <c r="J15" s="18" t="str">
        <f>""</f>
        <v/>
      </c>
      <c r="K15" s="19">
        <v>42461</v>
      </c>
    </row>
    <row r="16" spans="1:11" x14ac:dyDescent="0.25">
      <c r="A16" t="s">
        <v>5</v>
      </c>
      <c r="C16" s="7" t="str">
        <f>"""NAV Direct"",""CRONUS JetCorp USA"",""27"",""1"",""C100015"""</f>
        <v>"NAV Direct","CRONUS JetCorp USA","27","1","C100015"</v>
      </c>
      <c r="D16" s="16" t="str">
        <f>"C100015"</f>
        <v>C100015</v>
      </c>
      <c r="E16" s="17" t="str">
        <f>"Leather Shoulder Bag"</f>
        <v>Leather Shoulder Bag</v>
      </c>
      <c r="F16" s="17" t="str">
        <f t="shared" si="0"/>
        <v>RETAIL</v>
      </c>
      <c r="G16" s="17" t="str">
        <f>"BUS. BAG"</f>
        <v>BUS. BAG</v>
      </c>
      <c r="H16" s="17">
        <v>4350</v>
      </c>
      <c r="I16" s="17">
        <v>42.119979999999998</v>
      </c>
      <c r="J16" s="18" t="str">
        <f>""</f>
        <v/>
      </c>
      <c r="K16" s="19">
        <v>42461</v>
      </c>
    </row>
    <row r="17" spans="1:12" x14ac:dyDescent="0.25">
      <c r="A17" t="s">
        <v>5</v>
      </c>
      <c r="C17" s="7" t="str">
        <f>"""NAV Direct"",""CRONUS JetCorp USA"",""27"",""1"",""C100016"""</f>
        <v>"NAV Direct","CRONUS JetCorp USA","27","1","C100016"</v>
      </c>
      <c r="D17" s="16" t="str">
        <f>"C100016"</f>
        <v>C100016</v>
      </c>
      <c r="E17" s="17" t="str">
        <f>"Leather &amp; Canvas Brief Case"</f>
        <v>Leather &amp; Canvas Brief Case</v>
      </c>
      <c r="F17" s="17" t="str">
        <f t="shared" si="0"/>
        <v>RETAIL</v>
      </c>
      <c r="G17" s="17" t="str">
        <f>"BUS. BAG"</f>
        <v>BUS. BAG</v>
      </c>
      <c r="H17" s="17">
        <v>4350</v>
      </c>
      <c r="I17" s="17">
        <v>77.000029999999995</v>
      </c>
      <c r="J17" s="18" t="str">
        <f>""</f>
        <v/>
      </c>
      <c r="K17" s="19">
        <v>42461</v>
      </c>
    </row>
    <row r="18" spans="1:12" x14ac:dyDescent="0.25">
      <c r="A18" t="s">
        <v>5</v>
      </c>
      <c r="C18" s="7" t="str">
        <f>"""NAV Direct"",""CRONUS JetCorp USA"",""27"",""1"",""C100057"""</f>
        <v>"NAV Direct","CRONUS JetCorp USA","27","1","C100057"</v>
      </c>
      <c r="D18" s="16" t="str">
        <f>"C100057"</f>
        <v>C100057</v>
      </c>
      <c r="E18" s="17" t="str">
        <f>"Cell Phone Charger"</f>
        <v>Cell Phone Charger</v>
      </c>
      <c r="F18" s="17" t="str">
        <f t="shared" si="0"/>
        <v>RETAIL</v>
      </c>
      <c r="G18" s="17" t="str">
        <f>"PHONE"</f>
        <v>PHONE</v>
      </c>
      <c r="H18" s="17">
        <v>5500</v>
      </c>
      <c r="I18" s="17">
        <v>3.5998199999999998</v>
      </c>
      <c r="J18" s="18" t="str">
        <f>""</f>
        <v/>
      </c>
      <c r="K18" s="19">
        <v>42461</v>
      </c>
    </row>
    <row r="19" spans="1:12" x14ac:dyDescent="0.25">
      <c r="A19" t="s">
        <v>5</v>
      </c>
      <c r="C19" s="7" t="str">
        <f>"""NAV Direct"",""CRONUS JetCorp USA"",""27"",""1"",""C100058"""</f>
        <v>"NAV Direct","CRONUS JetCorp USA","27","1","C100058"</v>
      </c>
      <c r="D19" s="16" t="str">
        <f>"C100058"</f>
        <v>C100058</v>
      </c>
      <c r="E19" s="17" t="str">
        <f>"Bluetooth Microphone"</f>
        <v>Bluetooth Microphone</v>
      </c>
      <c r="F19" s="17" t="str">
        <f t="shared" si="0"/>
        <v>RETAIL</v>
      </c>
      <c r="G19" s="17" t="str">
        <f>"PHONE"</f>
        <v>PHONE</v>
      </c>
      <c r="H19" s="17">
        <v>5500</v>
      </c>
      <c r="I19" s="17">
        <v>16.80002</v>
      </c>
      <c r="J19" s="18" t="str">
        <f>""</f>
        <v/>
      </c>
      <c r="K19" s="19">
        <v>42461</v>
      </c>
    </row>
    <row r="20" spans="1:12" x14ac:dyDescent="0.25">
      <c r="A20" t="s">
        <v>5</v>
      </c>
      <c r="C20" s="7" t="str">
        <f>"""NAV Direct"",""CRONUS JetCorp USA"",""27"",""1"",""C100059"""</f>
        <v>"NAV Direct","CRONUS JetCorp USA","27","1","C100059"</v>
      </c>
      <c r="D20" s="16" t="str">
        <f>"C100059"</f>
        <v>C100059</v>
      </c>
      <c r="E20" s="17" t="str">
        <f>"Wireless Mouse"</f>
        <v>Wireless Mouse</v>
      </c>
      <c r="F20" s="17" t="str">
        <f t="shared" si="0"/>
        <v>RETAIL</v>
      </c>
      <c r="G20" s="17" t="str">
        <f>"COMPUTER"</f>
        <v>COMPUTER</v>
      </c>
      <c r="H20" s="17">
        <v>5500</v>
      </c>
      <c r="I20" s="17">
        <v>9.2397400000000012</v>
      </c>
      <c r="J20" s="18" t="str">
        <f>""</f>
        <v/>
      </c>
      <c r="K20" s="19">
        <v>42461</v>
      </c>
    </row>
    <row r="21" spans="1:12" x14ac:dyDescent="0.25">
      <c r="A21" t="s">
        <v>5</v>
      </c>
      <c r="C21" s="7" t="str">
        <f>"""NAV Direct"",""CRONUS JetCorp USA"",""27"",""1"",""C100060"""</f>
        <v>"NAV Direct","CRONUS JetCorp USA","27","1","C100060"</v>
      </c>
      <c r="D21" s="16" t="str">
        <f>"C100060"</f>
        <v>C100060</v>
      </c>
      <c r="E21" s="17" t="str">
        <f>"Presentation Remote"</f>
        <v>Presentation Remote</v>
      </c>
      <c r="F21" s="17" t="str">
        <f t="shared" si="0"/>
        <v>RETAIL</v>
      </c>
      <c r="G21" s="17" t="str">
        <f>"COMPUTER"</f>
        <v>COMPUTER</v>
      </c>
      <c r="H21" s="17">
        <v>5500</v>
      </c>
      <c r="I21" s="17">
        <v>5.1794599999999997</v>
      </c>
      <c r="J21" s="18" t="str">
        <f>""</f>
        <v/>
      </c>
      <c r="K21" s="19">
        <v>42461</v>
      </c>
    </row>
    <row r="22" spans="1:12" x14ac:dyDescent="0.25">
      <c r="A22" t="s">
        <v>5</v>
      </c>
      <c r="C22" s="7" t="str">
        <f>"""NAV Direct"",""CRONUS JetCorp USA"",""27"",""1"",""C100064"""</f>
        <v>"NAV Direct","CRONUS JetCorp USA","27","1","C100064"</v>
      </c>
      <c r="D22" s="16" t="str">
        <f>"C100064"</f>
        <v>C100064</v>
      </c>
      <c r="E22" s="17" t="str">
        <f>"Contrast Tumbler"</f>
        <v>Contrast Tumbler</v>
      </c>
      <c r="F22" s="17" t="str">
        <f t="shared" si="0"/>
        <v>RETAIL</v>
      </c>
      <c r="G22" s="17" t="str">
        <f>"TRAVEL"</f>
        <v>TRAVEL</v>
      </c>
      <c r="H22" s="17">
        <v>11000</v>
      </c>
      <c r="I22" s="17">
        <v>2.9996200000000002</v>
      </c>
      <c r="J22" s="18" t="str">
        <f>""</f>
        <v/>
      </c>
      <c r="K22" s="19">
        <v>42339</v>
      </c>
    </row>
    <row r="23" spans="1:12" x14ac:dyDescent="0.25">
      <c r="A23" t="s">
        <v>5</v>
      </c>
      <c r="C23" s="7" t="str">
        <f>"""NAV Direct"",""CRONUS JetCorp USA"",""27"",""1"",""C100065"""</f>
        <v>"NAV Direct","CRONUS JetCorp USA","27","1","C100065"</v>
      </c>
      <c r="D23" s="16" t="str">
        <f>"C100065"</f>
        <v>C100065</v>
      </c>
      <c r="E23" s="17" t="str">
        <f>"Maui Tumbler"</f>
        <v>Maui Tumbler</v>
      </c>
      <c r="F23" s="17" t="str">
        <f t="shared" si="0"/>
        <v>RETAIL</v>
      </c>
      <c r="G23" s="17" t="str">
        <f>"TRAVEL"</f>
        <v>TRAVEL</v>
      </c>
      <c r="H23" s="17">
        <v>11000</v>
      </c>
      <c r="I23" s="17">
        <v>4.04962</v>
      </c>
      <c r="J23" s="18" t="str">
        <f>""</f>
        <v/>
      </c>
      <c r="K23" s="19">
        <v>42339</v>
      </c>
    </row>
    <row r="24" spans="1:12" x14ac:dyDescent="0.25">
      <c r="A24" t="s">
        <v>5</v>
      </c>
      <c r="C24" s="7" t="str">
        <f>"""NAV Direct"",""CRONUS JetCorp USA"",""27"",""1"",""E100036"""</f>
        <v>"NAV Direct","CRONUS JetCorp USA","27","1","E100036"</v>
      </c>
      <c r="D24" s="16" t="str">
        <f>"E100036"</f>
        <v>E100036</v>
      </c>
      <c r="E24" s="17" t="str">
        <f>"2GB Executive USB Flash Drive"</f>
        <v>2GB Executive USB Flash Drive</v>
      </c>
      <c r="F24" s="17" t="str">
        <f t="shared" si="0"/>
        <v>RETAIL</v>
      </c>
      <c r="G24" s="17" t="str">
        <f>"USB"</f>
        <v>USB</v>
      </c>
      <c r="H24" s="17">
        <v>5500</v>
      </c>
      <c r="I24" s="17">
        <v>3.18994</v>
      </c>
      <c r="J24" s="18" t="str">
        <f>""</f>
        <v/>
      </c>
      <c r="K24" s="19">
        <v>42461</v>
      </c>
    </row>
    <row r="25" spans="1:12" x14ac:dyDescent="0.25">
      <c r="A25" t="s">
        <v>5</v>
      </c>
      <c r="C25" s="7" t="str">
        <f>"""NAV Direct"",""CRONUS JetCorp USA"",""27"",""1"",""E100037"""</f>
        <v>"NAV Direct","CRONUS JetCorp USA","27","1","E100037"</v>
      </c>
      <c r="D25" s="16" t="str">
        <f>"E100037"</f>
        <v>E100037</v>
      </c>
      <c r="E25" s="17" t="str">
        <f>"2GB Combo Lock USB Flash Drive"</f>
        <v>2GB Combo Lock USB Flash Drive</v>
      </c>
      <c r="F25" s="17" t="str">
        <f t="shared" si="0"/>
        <v>RETAIL</v>
      </c>
      <c r="G25" s="17" t="str">
        <f>"USB"</f>
        <v>USB</v>
      </c>
      <c r="H25" s="17">
        <v>5500</v>
      </c>
      <c r="I25" s="17">
        <v>5.3205400000000003</v>
      </c>
      <c r="J25" s="18" t="str">
        <f>""</f>
        <v/>
      </c>
      <c r="K25" s="19">
        <v>42461</v>
      </c>
    </row>
    <row r="26" spans="1:12" x14ac:dyDescent="0.25">
      <c r="A26" t="s">
        <v>5</v>
      </c>
      <c r="C26" s="7" t="str">
        <f>"""NAV Direct"",""CRONUS JetCorp USA"",""27"",""1"",""S100022"""</f>
        <v>"NAV Direct","CRONUS JetCorp USA","27","1","S100022"</v>
      </c>
      <c r="D26" s="16" t="str">
        <f>"S100022"</f>
        <v>S100022</v>
      </c>
      <c r="E26" s="17" t="str">
        <f>"Compact Speaker Cooler"</f>
        <v>Compact Speaker Cooler</v>
      </c>
      <c r="F26" s="17" t="str">
        <f t="shared" si="0"/>
        <v>RETAIL</v>
      </c>
      <c r="G26" s="17" t="str">
        <f>"SPEAKER"</f>
        <v>SPEAKER</v>
      </c>
      <c r="H26" s="17">
        <v>2700</v>
      </c>
      <c r="I26" s="17">
        <v>9.1798500000000001</v>
      </c>
      <c r="J26" s="18" t="str">
        <f>""</f>
        <v/>
      </c>
      <c r="K26" s="19">
        <v>42523</v>
      </c>
    </row>
    <row r="27" spans="1:12" hidden="1" x14ac:dyDescent="0.25">
      <c r="A27" t="s">
        <v>77</v>
      </c>
      <c r="D27" s="12"/>
      <c r="E27" s="13"/>
      <c r="F27" s="13"/>
      <c r="G27" s="13"/>
      <c r="H27" s="13"/>
      <c r="I27" s="13"/>
      <c r="J27" s="13"/>
      <c r="K27" s="14"/>
    </row>
    <row r="28" spans="1:12" x14ac:dyDescent="0.25">
      <c r="D28" s="15"/>
      <c r="E28" s="15"/>
      <c r="F28" s="15"/>
      <c r="G28" s="15"/>
      <c r="H28" s="15"/>
      <c r="I28" s="15"/>
      <c r="J28" s="15"/>
      <c r="K28" s="15"/>
    </row>
    <row r="29" spans="1:12" ht="15.75" thickBot="1" x14ac:dyDescent="0.3">
      <c r="D29" s="21" t="s">
        <v>119</v>
      </c>
      <c r="E29" s="22">
        <f>SUBTOTAL(102,H13:H27)</f>
        <v>14</v>
      </c>
      <c r="F29" s="24"/>
      <c r="G29" s="24"/>
      <c r="H29" s="24"/>
      <c r="I29" s="24"/>
    </row>
    <row r="30" spans="1:12" ht="15.75" thickTop="1" x14ac:dyDescent="0.25"/>
    <row r="31" spans="1:12" x14ac:dyDescent="0.25">
      <c r="L31" s="2"/>
    </row>
  </sheetData>
  <sortState xmlns:xlrd2="http://schemas.microsoft.com/office/spreadsheetml/2017/richdata2" ref="D13:L98">
    <sortCondition descending="1" ref="K13"/>
  </sortState>
  <pageMargins left="0.7" right="0.7" top="0.75" bottom="0.75" header="0.3" footer="0.3"/>
  <pageSetup scale="72" fitToHeight="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"/>
  <sheetViews>
    <sheetView workbookViewId="0"/>
  </sheetViews>
  <sheetFormatPr defaultRowHeight="15" x14ac:dyDescent="0.25"/>
  <sheetData>
    <row r="1" spans="1:8" x14ac:dyDescent="0.25">
      <c r="A1" s="1" t="s">
        <v>162</v>
      </c>
      <c r="C1" s="1" t="s">
        <v>58</v>
      </c>
      <c r="D1" s="1" t="s">
        <v>61</v>
      </c>
      <c r="E1" s="1" t="s">
        <v>59</v>
      </c>
      <c r="F1" s="1" t="s">
        <v>60</v>
      </c>
      <c r="G1" s="1" t="s">
        <v>68</v>
      </c>
      <c r="H1" s="1" t="s">
        <v>69</v>
      </c>
    </row>
    <row r="3" spans="1:8" x14ac:dyDescent="0.25">
      <c r="B3" s="1" t="s">
        <v>72</v>
      </c>
    </row>
    <row r="4" spans="1:8" x14ac:dyDescent="0.25">
      <c r="C4" s="1" t="s">
        <v>3</v>
      </c>
      <c r="D4" s="1" t="s">
        <v>66</v>
      </c>
      <c r="E4" s="1" t="s">
        <v>57</v>
      </c>
    </row>
    <row r="5" spans="1:8" x14ac:dyDescent="0.25">
      <c r="A5" s="1" t="s">
        <v>67</v>
      </c>
      <c r="C5" s="1" t="s">
        <v>0</v>
      </c>
      <c r="D5" s="1" t="s">
        <v>62</v>
      </c>
      <c r="E5" s="1" t="s">
        <v>6</v>
      </c>
      <c r="F5" s="1" t="s">
        <v>154</v>
      </c>
    </row>
    <row r="6" spans="1:8" x14ac:dyDescent="0.25">
      <c r="A6" s="1" t="s">
        <v>67</v>
      </c>
      <c r="C6" s="1" t="s">
        <v>7</v>
      </c>
      <c r="D6" s="1" t="s">
        <v>63</v>
      </c>
      <c r="E6" s="1" t="s">
        <v>6</v>
      </c>
      <c r="F6" s="1" t="s">
        <v>155</v>
      </c>
    </row>
    <row r="7" spans="1:8" x14ac:dyDescent="0.25">
      <c r="A7" s="1" t="s">
        <v>67</v>
      </c>
      <c r="C7" s="1" t="s">
        <v>8</v>
      </c>
      <c r="D7" s="1" t="s">
        <v>64</v>
      </c>
      <c r="E7" s="1" t="s">
        <v>6</v>
      </c>
      <c r="F7" s="1" t="s">
        <v>156</v>
      </c>
    </row>
    <row r="8" spans="1:8" x14ac:dyDescent="0.25">
      <c r="A8" s="1" t="s">
        <v>67</v>
      </c>
      <c r="C8" s="1" t="s">
        <v>2</v>
      </c>
      <c r="D8" s="1" t="s">
        <v>65</v>
      </c>
      <c r="E8" s="1" t="s">
        <v>153</v>
      </c>
      <c r="F8" s="1" t="s">
        <v>70</v>
      </c>
    </row>
    <row r="9" spans="1:8" x14ac:dyDescent="0.25">
      <c r="A9" s="1" t="s">
        <v>67</v>
      </c>
      <c r="C9" s="1" t="s">
        <v>71</v>
      </c>
      <c r="E9" s="1" t="s">
        <v>161</v>
      </c>
      <c r="H9" s="1" t="s">
        <v>122</v>
      </c>
    </row>
    <row r="10" spans="1:8" x14ac:dyDescent="0.25">
      <c r="D10" s="1" t="s">
        <v>159</v>
      </c>
      <c r="E10" s="1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"/>
  <sheetViews>
    <sheetView workbookViewId="0"/>
  </sheetViews>
  <sheetFormatPr defaultRowHeight="15" x14ac:dyDescent="0.25"/>
  <sheetData>
    <row r="1" spans="1:8" x14ac:dyDescent="0.25">
      <c r="A1" s="1" t="s">
        <v>162</v>
      </c>
      <c r="C1" s="1" t="s">
        <v>58</v>
      </c>
      <c r="D1" s="1" t="s">
        <v>61</v>
      </c>
      <c r="E1" s="1" t="s">
        <v>59</v>
      </c>
      <c r="F1" s="1" t="s">
        <v>60</v>
      </c>
      <c r="G1" s="1" t="s">
        <v>68</v>
      </c>
      <c r="H1" s="1" t="s">
        <v>69</v>
      </c>
    </row>
    <row r="3" spans="1:8" x14ac:dyDescent="0.25">
      <c r="B3" s="1" t="s">
        <v>72</v>
      </c>
    </row>
    <row r="4" spans="1:8" x14ac:dyDescent="0.25">
      <c r="C4" s="1" t="s">
        <v>3</v>
      </c>
      <c r="D4" s="1" t="s">
        <v>66</v>
      </c>
      <c r="E4" s="1" t="s">
        <v>57</v>
      </c>
    </row>
    <row r="5" spans="1:8" x14ac:dyDescent="0.25">
      <c r="A5" s="1" t="s">
        <v>67</v>
      </c>
      <c r="C5" s="1" t="s">
        <v>0</v>
      </c>
      <c r="D5" s="1" t="s">
        <v>62</v>
      </c>
      <c r="E5" s="1" t="s">
        <v>6</v>
      </c>
      <c r="F5" s="1" t="s">
        <v>154</v>
      </c>
    </row>
    <row r="6" spans="1:8" x14ac:dyDescent="0.25">
      <c r="A6" s="1" t="s">
        <v>67</v>
      </c>
      <c r="C6" s="1" t="s">
        <v>7</v>
      </c>
      <c r="D6" s="1" t="s">
        <v>63</v>
      </c>
      <c r="E6" s="1" t="s">
        <v>6</v>
      </c>
      <c r="F6" s="1" t="s">
        <v>155</v>
      </c>
    </row>
    <row r="7" spans="1:8" x14ac:dyDescent="0.25">
      <c r="A7" s="1" t="s">
        <v>67</v>
      </c>
      <c r="C7" s="1" t="s">
        <v>8</v>
      </c>
      <c r="D7" s="1" t="s">
        <v>64</v>
      </c>
      <c r="E7" s="1" t="s">
        <v>6</v>
      </c>
      <c r="F7" s="1" t="s">
        <v>156</v>
      </c>
    </row>
    <row r="8" spans="1:8" x14ac:dyDescent="0.25">
      <c r="A8" s="1" t="s">
        <v>67</v>
      </c>
      <c r="C8" s="1" t="s">
        <v>2</v>
      </c>
      <c r="D8" s="1" t="s">
        <v>65</v>
      </c>
      <c r="E8" s="1" t="s">
        <v>153</v>
      </c>
      <c r="F8" s="1" t="s">
        <v>70</v>
      </c>
    </row>
    <row r="9" spans="1:8" x14ac:dyDescent="0.25">
      <c r="A9" s="1" t="s">
        <v>67</v>
      </c>
      <c r="C9" s="1" t="s">
        <v>71</v>
      </c>
      <c r="E9" s="1" t="s">
        <v>161</v>
      </c>
      <c r="H9" s="1" t="s">
        <v>122</v>
      </c>
    </row>
    <row r="10" spans="1:8" x14ac:dyDescent="0.25">
      <c r="D10" s="1" t="s">
        <v>159</v>
      </c>
      <c r="E10" s="1" t="s">
        <v>123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workbookViewId="0"/>
  </sheetViews>
  <sheetFormatPr defaultRowHeight="15" x14ac:dyDescent="0.25"/>
  <sheetData>
    <row r="1" spans="1:11" x14ac:dyDescent="0.25">
      <c r="A1" s="1" t="s">
        <v>163</v>
      </c>
      <c r="C1" s="1" t="s">
        <v>77</v>
      </c>
      <c r="D1" s="1" t="s">
        <v>79</v>
      </c>
      <c r="E1" s="1" t="s">
        <v>79</v>
      </c>
      <c r="F1" s="1" t="s">
        <v>79</v>
      </c>
      <c r="G1" s="1" t="s">
        <v>79</v>
      </c>
      <c r="H1" s="1" t="s">
        <v>79</v>
      </c>
      <c r="I1" s="1" t="s">
        <v>79</v>
      </c>
      <c r="J1" s="1" t="s">
        <v>79</v>
      </c>
      <c r="K1" s="1" t="s">
        <v>79</v>
      </c>
    </row>
    <row r="3" spans="1:11" x14ac:dyDescent="0.25">
      <c r="D3" s="1" t="s">
        <v>78</v>
      </c>
    </row>
    <row r="4" spans="1:11" x14ac:dyDescent="0.25">
      <c r="D4" s="1" t="s">
        <v>80</v>
      </c>
      <c r="E4" s="1" t="s">
        <v>124</v>
      </c>
      <c r="J4" s="1" t="s">
        <v>82</v>
      </c>
      <c r="K4" s="1" t="s">
        <v>83</v>
      </c>
    </row>
    <row r="6" spans="1:11" x14ac:dyDescent="0.25">
      <c r="D6" s="1" t="s">
        <v>121</v>
      </c>
    </row>
    <row r="7" spans="1:11" x14ac:dyDescent="0.25">
      <c r="D7" s="1" t="s">
        <v>0</v>
      </c>
      <c r="E7" s="1" t="s">
        <v>73</v>
      </c>
    </row>
    <row r="8" spans="1:11" x14ac:dyDescent="0.25">
      <c r="D8" s="1" t="s">
        <v>7</v>
      </c>
      <c r="E8" s="1" t="s">
        <v>74</v>
      </c>
    </row>
    <row r="9" spans="1:11" x14ac:dyDescent="0.25">
      <c r="D9" s="1" t="s">
        <v>8</v>
      </c>
      <c r="E9" s="1" t="s">
        <v>75</v>
      </c>
    </row>
    <row r="10" spans="1:11" x14ac:dyDescent="0.25">
      <c r="D10" s="1" t="s">
        <v>2</v>
      </c>
      <c r="E10" s="1" t="s">
        <v>76</v>
      </c>
    </row>
    <row r="12" spans="1:11" x14ac:dyDescent="0.25">
      <c r="D12" s="1" t="s">
        <v>0</v>
      </c>
      <c r="E12" s="1" t="s">
        <v>1</v>
      </c>
      <c r="F12" s="1" t="s">
        <v>7</v>
      </c>
      <c r="G12" s="1" t="s">
        <v>8</v>
      </c>
      <c r="H12" s="1" t="s">
        <v>3</v>
      </c>
      <c r="I12" s="1" t="s">
        <v>4</v>
      </c>
      <c r="J12" s="1" t="s">
        <v>157</v>
      </c>
      <c r="K12" s="1" t="s">
        <v>158</v>
      </c>
    </row>
    <row r="13" spans="1:11" x14ac:dyDescent="0.25">
      <c r="C13" s="1" t="s">
        <v>160</v>
      </c>
      <c r="D13" s="1" t="s">
        <v>95</v>
      </c>
      <c r="E13" s="1" t="s">
        <v>96</v>
      </c>
      <c r="F13" s="1" t="s">
        <v>97</v>
      </c>
      <c r="G13" s="1" t="s">
        <v>98</v>
      </c>
      <c r="H13" s="1" t="s">
        <v>99</v>
      </c>
      <c r="I13" s="1" t="s">
        <v>100</v>
      </c>
      <c r="J13" s="1" t="s">
        <v>125</v>
      </c>
      <c r="K13" s="1" t="s">
        <v>126</v>
      </c>
    </row>
    <row r="14" spans="1:11" x14ac:dyDescent="0.25">
      <c r="A14" s="1" t="s">
        <v>77</v>
      </c>
    </row>
    <row r="16" spans="1:11" x14ac:dyDescent="0.25">
      <c r="D16" s="1" t="s">
        <v>119</v>
      </c>
      <c r="E16" s="1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6"/>
  <sheetViews>
    <sheetView workbookViewId="0"/>
  </sheetViews>
  <sheetFormatPr defaultRowHeight="15" x14ac:dyDescent="0.25"/>
  <sheetData>
    <row r="1" spans="1:11" x14ac:dyDescent="0.25">
      <c r="A1" s="1" t="s">
        <v>163</v>
      </c>
      <c r="C1" s="1" t="s">
        <v>77</v>
      </c>
      <c r="D1" s="1" t="s">
        <v>79</v>
      </c>
      <c r="E1" s="1" t="s">
        <v>79</v>
      </c>
      <c r="F1" s="1" t="s">
        <v>79</v>
      </c>
      <c r="G1" s="1" t="s">
        <v>79</v>
      </c>
      <c r="H1" s="1" t="s">
        <v>79</v>
      </c>
      <c r="I1" s="1" t="s">
        <v>79</v>
      </c>
      <c r="J1" s="1" t="s">
        <v>79</v>
      </c>
      <c r="K1" s="1" t="s">
        <v>79</v>
      </c>
    </row>
    <row r="3" spans="1:11" x14ac:dyDescent="0.25">
      <c r="D3" s="1" t="s">
        <v>78</v>
      </c>
    </row>
    <row r="4" spans="1:11" x14ac:dyDescent="0.25">
      <c r="D4" s="1" t="s">
        <v>80</v>
      </c>
      <c r="E4" s="1" t="s">
        <v>124</v>
      </c>
      <c r="J4" s="1" t="s">
        <v>82</v>
      </c>
      <c r="K4" s="1" t="s">
        <v>83</v>
      </c>
    </row>
    <row r="6" spans="1:11" x14ac:dyDescent="0.25">
      <c r="D6" s="1" t="s">
        <v>121</v>
      </c>
    </row>
    <row r="7" spans="1:11" x14ac:dyDescent="0.25">
      <c r="D7" s="1" t="s">
        <v>0</v>
      </c>
      <c r="E7" s="1" t="s">
        <v>73</v>
      </c>
    </row>
    <row r="8" spans="1:11" x14ac:dyDescent="0.25">
      <c r="D8" s="1" t="s">
        <v>7</v>
      </c>
      <c r="E8" s="1" t="s">
        <v>74</v>
      </c>
    </row>
    <row r="9" spans="1:11" x14ac:dyDescent="0.25">
      <c r="D9" s="1" t="s">
        <v>8</v>
      </c>
      <c r="E9" s="1" t="s">
        <v>75</v>
      </c>
    </row>
    <row r="10" spans="1:11" x14ac:dyDescent="0.25">
      <c r="D10" s="1" t="s">
        <v>2</v>
      </c>
      <c r="E10" s="1" t="s">
        <v>76</v>
      </c>
    </row>
    <row r="12" spans="1:11" x14ac:dyDescent="0.25">
      <c r="D12" s="1" t="s">
        <v>0</v>
      </c>
      <c r="E12" s="1" t="s">
        <v>1</v>
      </c>
      <c r="F12" s="1" t="s">
        <v>7</v>
      </c>
      <c r="G12" s="1" t="s">
        <v>8</v>
      </c>
      <c r="H12" s="1" t="s">
        <v>3</v>
      </c>
      <c r="I12" s="1" t="s">
        <v>4</v>
      </c>
      <c r="J12" s="1" t="s">
        <v>157</v>
      </c>
      <c r="K12" s="1" t="s">
        <v>158</v>
      </c>
    </row>
    <row r="13" spans="1:11" x14ac:dyDescent="0.25">
      <c r="C13" s="1" t="s">
        <v>160</v>
      </c>
      <c r="D13" s="1" t="s">
        <v>95</v>
      </c>
      <c r="E13" s="1" t="s">
        <v>96</v>
      </c>
      <c r="F13" s="1" t="s">
        <v>97</v>
      </c>
      <c r="G13" s="1" t="s">
        <v>98</v>
      </c>
      <c r="H13" s="1" t="s">
        <v>99</v>
      </c>
      <c r="I13" s="1" t="s">
        <v>100</v>
      </c>
      <c r="J13" s="1" t="s">
        <v>125</v>
      </c>
      <c r="K13" s="1" t="s">
        <v>126</v>
      </c>
    </row>
    <row r="14" spans="1:11" x14ac:dyDescent="0.25">
      <c r="A14" s="1" t="s">
        <v>77</v>
      </c>
    </row>
    <row r="16" spans="1:11" x14ac:dyDescent="0.25">
      <c r="D16" s="1" t="s">
        <v>119</v>
      </c>
      <c r="E16" s="1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"/>
  <sheetViews>
    <sheetView workbookViewId="0"/>
  </sheetViews>
  <sheetFormatPr defaultRowHeight="15" x14ac:dyDescent="0.25"/>
  <sheetData>
    <row r="1" spans="1:8" x14ac:dyDescent="0.25">
      <c r="A1" s="1" t="s">
        <v>165</v>
      </c>
      <c r="C1" s="1" t="s">
        <v>58</v>
      </c>
      <c r="D1" s="1" t="s">
        <v>61</v>
      </c>
      <c r="E1" s="1" t="s">
        <v>59</v>
      </c>
      <c r="F1" s="1" t="s">
        <v>60</v>
      </c>
      <c r="G1" s="1" t="s">
        <v>68</v>
      </c>
      <c r="H1" s="1" t="s">
        <v>69</v>
      </c>
    </row>
    <row r="3" spans="1:8" x14ac:dyDescent="0.25">
      <c r="B3" s="1" t="s">
        <v>72</v>
      </c>
    </row>
    <row r="4" spans="1:8" x14ac:dyDescent="0.25">
      <c r="C4" s="1" t="s">
        <v>3</v>
      </c>
      <c r="D4" s="1" t="s">
        <v>66</v>
      </c>
      <c r="E4" s="1" t="s">
        <v>57</v>
      </c>
    </row>
    <row r="5" spans="1:8" x14ac:dyDescent="0.25">
      <c r="A5" s="1" t="s">
        <v>67</v>
      </c>
      <c r="C5" s="1" t="s">
        <v>0</v>
      </c>
      <c r="D5" s="1" t="s">
        <v>62</v>
      </c>
      <c r="E5" s="1" t="s">
        <v>6</v>
      </c>
      <c r="F5" s="1" t="s">
        <v>154</v>
      </c>
    </row>
    <row r="6" spans="1:8" x14ac:dyDescent="0.25">
      <c r="A6" s="1" t="s">
        <v>67</v>
      </c>
      <c r="C6" s="1" t="s">
        <v>7</v>
      </c>
      <c r="D6" s="1" t="s">
        <v>63</v>
      </c>
      <c r="E6" s="1" t="s">
        <v>6</v>
      </c>
      <c r="F6" s="1" t="s">
        <v>155</v>
      </c>
    </row>
    <row r="7" spans="1:8" x14ac:dyDescent="0.25">
      <c r="A7" s="1" t="s">
        <v>67</v>
      </c>
      <c r="C7" s="1" t="s">
        <v>8</v>
      </c>
      <c r="D7" s="1" t="s">
        <v>64</v>
      </c>
      <c r="E7" s="1" t="s">
        <v>6</v>
      </c>
      <c r="F7" s="1" t="s">
        <v>156</v>
      </c>
    </row>
    <row r="8" spans="1:8" x14ac:dyDescent="0.25">
      <c r="A8" s="1" t="s">
        <v>67</v>
      </c>
      <c r="C8" s="1" t="s">
        <v>2</v>
      </c>
      <c r="D8" s="1" t="s">
        <v>65</v>
      </c>
      <c r="E8" s="1" t="s">
        <v>153</v>
      </c>
      <c r="F8" s="1" t="s">
        <v>70</v>
      </c>
    </row>
    <row r="9" spans="1:8" x14ac:dyDescent="0.25">
      <c r="A9" s="1" t="s">
        <v>67</v>
      </c>
      <c r="C9" s="1" t="s">
        <v>71</v>
      </c>
      <c r="E9" s="1" t="s">
        <v>161</v>
      </c>
      <c r="H9" s="1" t="s">
        <v>122</v>
      </c>
    </row>
    <row r="10" spans="1:8" x14ac:dyDescent="0.25">
      <c r="D10" s="1" t="s">
        <v>159</v>
      </c>
      <c r="E10" s="1" t="s">
        <v>123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9"/>
  <sheetViews>
    <sheetView workbookViewId="0"/>
  </sheetViews>
  <sheetFormatPr defaultRowHeight="15" x14ac:dyDescent="0.25"/>
  <sheetData>
    <row r="1" spans="1:11" x14ac:dyDescent="0.25">
      <c r="A1" s="1" t="s">
        <v>181</v>
      </c>
      <c r="C1" s="1" t="s">
        <v>77</v>
      </c>
      <c r="D1" s="1" t="s">
        <v>79</v>
      </c>
      <c r="E1" s="1" t="s">
        <v>79</v>
      </c>
      <c r="F1" s="1" t="s">
        <v>79</v>
      </c>
      <c r="G1" s="1" t="s">
        <v>79</v>
      </c>
      <c r="H1" s="1" t="s">
        <v>79</v>
      </c>
      <c r="I1" s="1" t="s">
        <v>79</v>
      </c>
      <c r="J1" s="1" t="s">
        <v>79</v>
      </c>
      <c r="K1" s="1" t="s">
        <v>79</v>
      </c>
    </row>
    <row r="3" spans="1:11" x14ac:dyDescent="0.25">
      <c r="D3" s="1" t="s">
        <v>78</v>
      </c>
    </row>
    <row r="4" spans="1:11" x14ac:dyDescent="0.25">
      <c r="D4" s="1" t="s">
        <v>80</v>
      </c>
      <c r="E4" s="1" t="s">
        <v>124</v>
      </c>
      <c r="J4" s="1" t="s">
        <v>82</v>
      </c>
      <c r="K4" s="1" t="s">
        <v>83</v>
      </c>
    </row>
    <row r="6" spans="1:11" x14ac:dyDescent="0.25">
      <c r="D6" s="1" t="s">
        <v>121</v>
      </c>
    </row>
    <row r="7" spans="1:11" x14ac:dyDescent="0.25">
      <c r="D7" s="1" t="s">
        <v>0</v>
      </c>
      <c r="E7" s="1" t="s">
        <v>73</v>
      </c>
    </row>
    <row r="8" spans="1:11" x14ac:dyDescent="0.25">
      <c r="D8" s="1" t="s">
        <v>7</v>
      </c>
      <c r="E8" s="1" t="s">
        <v>74</v>
      </c>
    </row>
    <row r="9" spans="1:11" x14ac:dyDescent="0.25">
      <c r="D9" s="1" t="s">
        <v>8</v>
      </c>
      <c r="E9" s="1" t="s">
        <v>75</v>
      </c>
    </row>
    <row r="10" spans="1:11" x14ac:dyDescent="0.25">
      <c r="D10" s="1" t="s">
        <v>2</v>
      </c>
      <c r="E10" s="1" t="s">
        <v>76</v>
      </c>
    </row>
    <row r="12" spans="1:11" x14ac:dyDescent="0.25">
      <c r="D12" s="1" t="s">
        <v>0</v>
      </c>
      <c r="E12" s="1" t="s">
        <v>1</v>
      </c>
      <c r="F12" s="1" t="s">
        <v>7</v>
      </c>
      <c r="G12" s="1" t="s">
        <v>8</v>
      </c>
      <c r="H12" s="1" t="s">
        <v>3</v>
      </c>
      <c r="I12" s="1" t="s">
        <v>4</v>
      </c>
      <c r="J12" s="1" t="s">
        <v>157</v>
      </c>
      <c r="K12" s="1" t="s">
        <v>158</v>
      </c>
    </row>
    <row r="13" spans="1:11" x14ac:dyDescent="0.25">
      <c r="C13" s="1" t="s">
        <v>160</v>
      </c>
      <c r="D13" s="1" t="s">
        <v>95</v>
      </c>
      <c r="E13" s="1" t="s">
        <v>96</v>
      </c>
      <c r="F13" s="1" t="s">
        <v>97</v>
      </c>
      <c r="G13" s="1" t="s">
        <v>98</v>
      </c>
      <c r="H13" s="1" t="s">
        <v>99</v>
      </c>
      <c r="I13" s="1" t="s">
        <v>100</v>
      </c>
      <c r="J13" s="1" t="s">
        <v>125</v>
      </c>
      <c r="K13" s="1" t="s">
        <v>126</v>
      </c>
    </row>
    <row r="14" spans="1:11" x14ac:dyDescent="0.25">
      <c r="A14" s="1" t="s">
        <v>5</v>
      </c>
      <c r="C14" s="1" t="s">
        <v>167</v>
      </c>
      <c r="D14" s="1" t="s">
        <v>101</v>
      </c>
      <c r="E14" s="1" t="s">
        <v>102</v>
      </c>
      <c r="F14" s="1" t="s">
        <v>103</v>
      </c>
      <c r="G14" s="1" t="s">
        <v>104</v>
      </c>
      <c r="H14" s="1" t="s">
        <v>105</v>
      </c>
      <c r="I14" s="1" t="s">
        <v>118</v>
      </c>
      <c r="J14" s="1" t="s">
        <v>127</v>
      </c>
      <c r="K14" s="1" t="s">
        <v>140</v>
      </c>
    </row>
    <row r="15" spans="1:11" x14ac:dyDescent="0.25">
      <c r="A15" s="1" t="s">
        <v>5</v>
      </c>
      <c r="C15" s="1" t="s">
        <v>168</v>
      </c>
      <c r="D15" s="1" t="s">
        <v>9</v>
      </c>
      <c r="E15" s="1" t="s">
        <v>21</v>
      </c>
      <c r="F15" s="1" t="s">
        <v>33</v>
      </c>
      <c r="G15" s="1" t="s">
        <v>45</v>
      </c>
      <c r="H15" s="1" t="s">
        <v>106</v>
      </c>
      <c r="I15" s="1" t="s">
        <v>81</v>
      </c>
      <c r="J15" s="1" t="s">
        <v>128</v>
      </c>
      <c r="K15" s="1" t="s">
        <v>141</v>
      </c>
    </row>
    <row r="16" spans="1:11" x14ac:dyDescent="0.25">
      <c r="A16" s="1" t="s">
        <v>5</v>
      </c>
      <c r="C16" s="1" t="s">
        <v>169</v>
      </c>
      <c r="D16" s="1" t="s">
        <v>10</v>
      </c>
      <c r="E16" s="1" t="s">
        <v>22</v>
      </c>
      <c r="F16" s="1" t="s">
        <v>34</v>
      </c>
      <c r="G16" s="1" t="s">
        <v>46</v>
      </c>
      <c r="H16" s="1" t="s">
        <v>107</v>
      </c>
      <c r="I16" s="1" t="s">
        <v>84</v>
      </c>
      <c r="J16" s="1" t="s">
        <v>129</v>
      </c>
      <c r="K16" s="1" t="s">
        <v>142</v>
      </c>
    </row>
    <row r="17" spans="1:11" x14ac:dyDescent="0.25">
      <c r="A17" s="1" t="s">
        <v>5</v>
      </c>
      <c r="C17" s="1" t="s">
        <v>170</v>
      </c>
      <c r="D17" s="1" t="s">
        <v>11</v>
      </c>
      <c r="E17" s="1" t="s">
        <v>23</v>
      </c>
      <c r="F17" s="1" t="s">
        <v>35</v>
      </c>
      <c r="G17" s="1" t="s">
        <v>47</v>
      </c>
      <c r="H17" s="1" t="s">
        <v>108</v>
      </c>
      <c r="I17" s="1" t="s">
        <v>85</v>
      </c>
      <c r="J17" s="1" t="s">
        <v>130</v>
      </c>
      <c r="K17" s="1" t="s">
        <v>143</v>
      </c>
    </row>
    <row r="18" spans="1:11" x14ac:dyDescent="0.25">
      <c r="A18" s="1" t="s">
        <v>5</v>
      </c>
      <c r="C18" s="1" t="s">
        <v>171</v>
      </c>
      <c r="D18" s="1" t="s">
        <v>12</v>
      </c>
      <c r="E18" s="1" t="s">
        <v>24</v>
      </c>
      <c r="F18" s="1" t="s">
        <v>36</v>
      </c>
      <c r="G18" s="1" t="s">
        <v>48</v>
      </c>
      <c r="H18" s="1" t="s">
        <v>109</v>
      </c>
      <c r="I18" s="1" t="s">
        <v>86</v>
      </c>
      <c r="J18" s="1" t="s">
        <v>131</v>
      </c>
      <c r="K18" s="1" t="s">
        <v>144</v>
      </c>
    </row>
    <row r="19" spans="1:11" x14ac:dyDescent="0.25">
      <c r="A19" s="1" t="s">
        <v>5</v>
      </c>
      <c r="C19" s="1" t="s">
        <v>172</v>
      </c>
      <c r="D19" s="1" t="s">
        <v>13</v>
      </c>
      <c r="E19" s="1" t="s">
        <v>25</v>
      </c>
      <c r="F19" s="1" t="s">
        <v>37</v>
      </c>
      <c r="G19" s="1" t="s">
        <v>49</v>
      </c>
      <c r="H19" s="1" t="s">
        <v>110</v>
      </c>
      <c r="I19" s="1" t="s">
        <v>87</v>
      </c>
      <c r="J19" s="1" t="s">
        <v>132</v>
      </c>
      <c r="K19" s="1" t="s">
        <v>145</v>
      </c>
    </row>
    <row r="20" spans="1:11" x14ac:dyDescent="0.25">
      <c r="A20" s="1" t="s">
        <v>5</v>
      </c>
      <c r="C20" s="1" t="s">
        <v>173</v>
      </c>
      <c r="D20" s="1" t="s">
        <v>14</v>
      </c>
      <c r="E20" s="1" t="s">
        <v>26</v>
      </c>
      <c r="F20" s="1" t="s">
        <v>38</v>
      </c>
      <c r="G20" s="1" t="s">
        <v>50</v>
      </c>
      <c r="H20" s="1" t="s">
        <v>111</v>
      </c>
      <c r="I20" s="1" t="s">
        <v>88</v>
      </c>
      <c r="J20" s="1" t="s">
        <v>133</v>
      </c>
      <c r="K20" s="1" t="s">
        <v>146</v>
      </c>
    </row>
    <row r="21" spans="1:11" x14ac:dyDescent="0.25">
      <c r="A21" s="1" t="s">
        <v>5</v>
      </c>
      <c r="C21" s="1" t="s">
        <v>174</v>
      </c>
      <c r="D21" s="1" t="s">
        <v>15</v>
      </c>
      <c r="E21" s="1" t="s">
        <v>27</v>
      </c>
      <c r="F21" s="1" t="s">
        <v>39</v>
      </c>
      <c r="G21" s="1" t="s">
        <v>51</v>
      </c>
      <c r="H21" s="1" t="s">
        <v>112</v>
      </c>
      <c r="I21" s="1" t="s">
        <v>89</v>
      </c>
      <c r="J21" s="1" t="s">
        <v>134</v>
      </c>
      <c r="K21" s="1" t="s">
        <v>147</v>
      </c>
    </row>
    <row r="22" spans="1:11" x14ac:dyDescent="0.25">
      <c r="A22" s="1" t="s">
        <v>5</v>
      </c>
      <c r="C22" s="1" t="s">
        <v>175</v>
      </c>
      <c r="D22" s="1" t="s">
        <v>16</v>
      </c>
      <c r="E22" s="1" t="s">
        <v>28</v>
      </c>
      <c r="F22" s="1" t="s">
        <v>40</v>
      </c>
      <c r="G22" s="1" t="s">
        <v>52</v>
      </c>
      <c r="H22" s="1" t="s">
        <v>113</v>
      </c>
      <c r="I22" s="1" t="s">
        <v>90</v>
      </c>
      <c r="J22" s="1" t="s">
        <v>135</v>
      </c>
      <c r="K22" s="1" t="s">
        <v>148</v>
      </c>
    </row>
    <row r="23" spans="1:11" x14ac:dyDescent="0.25">
      <c r="A23" s="1" t="s">
        <v>5</v>
      </c>
      <c r="C23" s="1" t="s">
        <v>176</v>
      </c>
      <c r="D23" s="1" t="s">
        <v>17</v>
      </c>
      <c r="E23" s="1" t="s">
        <v>29</v>
      </c>
      <c r="F23" s="1" t="s">
        <v>41</v>
      </c>
      <c r="G23" s="1" t="s">
        <v>53</v>
      </c>
      <c r="H23" s="1" t="s">
        <v>114</v>
      </c>
      <c r="I23" s="1" t="s">
        <v>91</v>
      </c>
      <c r="J23" s="1" t="s">
        <v>136</v>
      </c>
      <c r="K23" s="1" t="s">
        <v>149</v>
      </c>
    </row>
    <row r="24" spans="1:11" x14ac:dyDescent="0.25">
      <c r="A24" s="1" t="s">
        <v>5</v>
      </c>
      <c r="C24" s="1" t="s">
        <v>177</v>
      </c>
      <c r="D24" s="1" t="s">
        <v>18</v>
      </c>
      <c r="E24" s="1" t="s">
        <v>30</v>
      </c>
      <c r="F24" s="1" t="s">
        <v>42</v>
      </c>
      <c r="G24" s="1" t="s">
        <v>54</v>
      </c>
      <c r="H24" s="1" t="s">
        <v>115</v>
      </c>
      <c r="I24" s="1" t="s">
        <v>92</v>
      </c>
      <c r="J24" s="1" t="s">
        <v>137</v>
      </c>
      <c r="K24" s="1" t="s">
        <v>150</v>
      </c>
    </row>
    <row r="25" spans="1:11" x14ac:dyDescent="0.25">
      <c r="A25" s="1" t="s">
        <v>5</v>
      </c>
      <c r="C25" s="1" t="s">
        <v>178</v>
      </c>
      <c r="D25" s="1" t="s">
        <v>19</v>
      </c>
      <c r="E25" s="1" t="s">
        <v>31</v>
      </c>
      <c r="F25" s="1" t="s">
        <v>43</v>
      </c>
      <c r="G25" s="1" t="s">
        <v>55</v>
      </c>
      <c r="H25" s="1" t="s">
        <v>116</v>
      </c>
      <c r="I25" s="1" t="s">
        <v>93</v>
      </c>
      <c r="J25" s="1" t="s">
        <v>138</v>
      </c>
      <c r="K25" s="1" t="s">
        <v>151</v>
      </c>
    </row>
    <row r="26" spans="1:11" x14ac:dyDescent="0.25">
      <c r="A26" s="1" t="s">
        <v>5</v>
      </c>
      <c r="C26" s="1" t="s">
        <v>179</v>
      </c>
      <c r="D26" s="1" t="s">
        <v>20</v>
      </c>
      <c r="E26" s="1" t="s">
        <v>32</v>
      </c>
      <c r="F26" s="1" t="s">
        <v>44</v>
      </c>
      <c r="G26" s="1" t="s">
        <v>56</v>
      </c>
      <c r="H26" s="1" t="s">
        <v>117</v>
      </c>
      <c r="I26" s="1" t="s">
        <v>94</v>
      </c>
      <c r="J26" s="1" t="s">
        <v>139</v>
      </c>
      <c r="K26" s="1" t="s">
        <v>152</v>
      </c>
    </row>
    <row r="27" spans="1:11" x14ac:dyDescent="0.25">
      <c r="A27" s="1" t="s">
        <v>77</v>
      </c>
    </row>
    <row r="29" spans="1:11" x14ac:dyDescent="0.25">
      <c r="D29" s="1" t="s">
        <v>119</v>
      </c>
      <c r="E29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Options</vt:lpstr>
      <vt:lpstr>Report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Inventory with No Activity</dc:title>
  <dc:subject>Jet Reports</dc:subject>
  <dc:creator>Kim R. Duey</dc:creator>
  <cp:keywords>dead stock</cp:keywords>
  <dc:description>List of items with no sales or purchase activity since a given date.</dc:description>
  <cp:lastModifiedBy>Haseeb Tariq</cp:lastModifiedBy>
  <cp:lastPrinted>2015-06-16T17:02:57Z</cp:lastPrinted>
  <dcterms:created xsi:type="dcterms:W3CDTF">2015-02-27T16:42:06Z</dcterms:created>
  <dcterms:modified xsi:type="dcterms:W3CDTF">2023-09-04T11:06:37Z</dcterms:modified>
  <cp:category>Inventory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