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1" documentId="11_7B3F93758B4D318C70E147EA3A066D5CD788811B" xr6:coauthVersionLast="47" xr6:coauthVersionMax="47" xr10:uidLastSave="{AEADE026-D67F-43F2-A500-151427A69662}"/>
  <bookViews>
    <workbookView xWindow="-120" yWindow="-120" windowWidth="29040" windowHeight="17520" xr2:uid="{00000000-000D-0000-FFFF-FFFF00000000}"/>
  </bookViews>
  <sheets>
    <sheet name="Customer Sales and Margin" sheetId="28" r:id="rId1"/>
    <sheet name="PctPivots" sheetId="29" state="hidden" r:id="rId2"/>
    <sheet name="Report" sheetId="1" r:id="rId3"/>
    <sheet name="Sheet2" sheetId="113" state="veryHidden" r:id="rId4"/>
    <sheet name="Sheet3" sheetId="114" state="veryHidden" r:id="rId5"/>
  </sheets>
  <definedNames>
    <definedName name="_xlnm.Print_Titles" localSheetId="0">'Customer Sales and Margin'!$22:$22</definedName>
    <definedName name="top10rows" localSheetId="1">OFFSET(PctPivots!$C$1,0,0,COUNTA(PctPivots!$C:$C,1))</definedName>
    <definedName name="top20rows" localSheetId="1">OFFSET(PctPivots!$H$1,0,0,COUNTA(PctPivots!$H:$H,1))</definedName>
    <definedName name="top50rows" localSheetId="1">OFFSET(PctPivots!$M$1,0,0,COUNTA(PctPivots!$M:$M,1))</definedName>
    <definedName name="top80rows" localSheetId="1">OFFSET(PctPivots!$R$1,0,0,COUNTA(PctPivots!$R:$R,1))</definedName>
    <definedName name="TotalItems" localSheetId="0">OFFSET('Customer Sales and Margin'!$E$22,0,0,COUNTA('Customer Sales and Margin'!$E:$E,1))</definedName>
  </definedNames>
  <calcPr calcId="191029"/>
  <pivotCaches>
    <pivotCache cacheId="2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Q6" i="29"/>
  <c r="L6" i="29"/>
  <c r="G6" i="29"/>
  <c r="B6" i="29"/>
  <c r="B23" i="28"/>
  <c r="Q7" i="28"/>
  <c r="P7" i="28"/>
  <c r="O7" i="28"/>
  <c r="N7" i="28" l="1"/>
  <c r="Q6" i="28"/>
  <c r="P6" i="28"/>
  <c r="O6" i="28"/>
  <c r="O8" i="28" l="1"/>
  <c r="P8" i="28"/>
  <c r="P15" i="28" s="1"/>
  <c r="R7" i="28"/>
  <c r="N6" i="28"/>
  <c r="Q5" i="28"/>
  <c r="P5" i="28"/>
  <c r="O5" i="28"/>
  <c r="O14" i="28" l="1"/>
  <c r="P14" i="28"/>
  <c r="R6" i="28"/>
  <c r="N8" i="28"/>
  <c r="N15" i="28" s="1"/>
  <c r="R15" i="28" s="1"/>
  <c r="Q8" i="28"/>
  <c r="Q15" i="28" s="1"/>
  <c r="O15" i="28"/>
  <c r="N5" i="28"/>
  <c r="D5" i="28"/>
  <c r="Q4" i="28"/>
  <c r="P4" i="28"/>
  <c r="O4" i="28"/>
  <c r="O13" i="28" l="1"/>
  <c r="P13" i="28"/>
  <c r="R5" i="28"/>
  <c r="N14" i="28"/>
  <c r="R14" i="28" s="1"/>
  <c r="Q14" i="28"/>
  <c r="N4" i="28"/>
  <c r="Q3" i="28"/>
  <c r="P3" i="28"/>
  <c r="O3" i="28"/>
  <c r="O11" i="28" l="1"/>
  <c r="O12" i="28"/>
  <c r="P11" i="28"/>
  <c r="P12" i="28"/>
  <c r="Q11" i="28"/>
  <c r="Q13" i="28"/>
  <c r="R4" i="28"/>
  <c r="N13" i="28"/>
  <c r="R13" i="28" s="1"/>
  <c r="N3" i="28"/>
  <c r="N11" i="28" l="1"/>
  <c r="R3" i="28"/>
  <c r="N12" i="28"/>
  <c r="R12" i="28" s="1"/>
  <c r="Q12" i="28"/>
  <c r="O16" i="28"/>
  <c r="N16" i="28" l="1"/>
  <c r="R11" i="28"/>
</calcChain>
</file>

<file path=xl/sharedStrings.xml><?xml version="1.0" encoding="utf-8"?>
<sst xmlns="http://schemas.openxmlformats.org/spreadsheetml/2006/main" count="595" uniqueCount="186">
  <si>
    <t>Hide</t>
  </si>
  <si>
    <t>Tables and Fields</t>
  </si>
  <si>
    <t>Filters</t>
  </si>
  <si>
    <t>Headers:</t>
  </si>
  <si>
    <t>Fields:</t>
  </si>
  <si>
    <t>No.</t>
  </si>
  <si>
    <t>1 No.</t>
  </si>
  <si>
    <t>Grand Total</t>
  </si>
  <si>
    <t>Sales (LCY)</t>
  </si>
  <si>
    <t>Date Filter</t>
  </si>
  <si>
    <t xml:space="preserve"> Sales (LCY)</t>
  </si>
  <si>
    <t>Accum%</t>
  </si>
  <si>
    <t>Sales Rank</t>
  </si>
  <si>
    <t>Sales Accum</t>
  </si>
  <si>
    <t xml:space="preserve"> Sales Margin%</t>
  </si>
  <si>
    <t>Option</t>
  </si>
  <si>
    <t>Title+Fit</t>
  </si>
  <si>
    <t>Value</t>
  </si>
  <si>
    <t>&lt;&gt;0</t>
  </si>
  <si>
    <t>Top 10</t>
  </si>
  <si>
    <t>Top 50</t>
  </si>
  <si>
    <t>total</t>
  </si>
  <si>
    <t>sales</t>
  </si>
  <si>
    <t>cogs</t>
  </si>
  <si>
    <t>margin</t>
  </si>
  <si>
    <t>Top 25</t>
  </si>
  <si>
    <t>Top 80</t>
  </si>
  <si>
    <t># Items</t>
  </si>
  <si>
    <t>Pct Items</t>
  </si>
  <si>
    <t>top 10%</t>
  </si>
  <si>
    <t>top 25%</t>
  </si>
  <si>
    <t>top 50%</t>
  </si>
  <si>
    <t>top 80%</t>
  </si>
  <si>
    <t>bottom</t>
  </si>
  <si>
    <t>#items</t>
  </si>
  <si>
    <t>bottom 20%</t>
  </si>
  <si>
    <t>Sales$</t>
  </si>
  <si>
    <t>Margin%</t>
  </si>
  <si>
    <t>hide</t>
  </si>
  <si>
    <t>11-25%</t>
  </si>
  <si>
    <t>26-50%</t>
  </si>
  <si>
    <t>51-80%</t>
  </si>
  <si>
    <t>data labels</t>
  </si>
  <si>
    <t>18 Customer</t>
  </si>
  <si>
    <t>62 Sales (LCY)</t>
  </si>
  <si>
    <t>Name</t>
  </si>
  <si>
    <t>Customer Posting Group</t>
  </si>
  <si>
    <t>Profit (LCY)</t>
  </si>
  <si>
    <t>Global Dimension 1</t>
  </si>
  <si>
    <t>Global Dimension 2</t>
  </si>
  <si>
    <t>2 Name</t>
  </si>
  <si>
    <t>21 Customer Posting Group</t>
  </si>
  <si>
    <t>63 Profit (LCY)</t>
  </si>
  <si>
    <t>16 Global Dimension 1 Code</t>
  </si>
  <si>
    <t>17 Global Dimension 2 Code</t>
  </si>
  <si>
    <t>Blanemark Hifi Shop</t>
  </si>
  <si>
    <t>Bainbridges</t>
  </si>
  <si>
    <t>Candoxy Kontor A/S</t>
  </si>
  <si>
    <t>Derringers Resturants</t>
  </si>
  <si>
    <t>Elkhorn Airport</t>
  </si>
  <si>
    <t>Stutringers</t>
  </si>
  <si>
    <t>First Touch Marketing</t>
  </si>
  <si>
    <t>Tempsons Tropies</t>
  </si>
  <si>
    <t>Guildford Water Department</t>
  </si>
  <si>
    <t>Heimilisprydi</t>
  </si>
  <si>
    <t>Konberg Tapet AB</t>
  </si>
  <si>
    <t>London Candoxy Storage Campus</t>
  </si>
  <si>
    <t>Marsholm Karmstol</t>
  </si>
  <si>
    <t>Meersen Meubelen</t>
  </si>
  <si>
    <t>MEMA Ljubljana d.o.o.</t>
  </si>
  <si>
    <t>Office Solutions</t>
  </si>
  <si>
    <t>Showmasters</t>
  </si>
  <si>
    <t>Stanfords</t>
  </si>
  <si>
    <t>The Cannon Group PLC</t>
  </si>
  <si>
    <t>Top Action Sports</t>
  </si>
  <si>
    <t>Zuni Home Crafts Ltd.</t>
  </si>
  <si>
    <t>Randotax Outfitters</t>
  </si>
  <si>
    <t>D-Com Industries</t>
  </si>
  <si>
    <t>Solotech</t>
  </si>
  <si>
    <t>BlackCane Motor Works</t>
  </si>
  <si>
    <t>Voltive Systems</t>
  </si>
  <si>
    <t>Keybase, Inc.</t>
  </si>
  <si>
    <t xml:space="preserve">BEI Outfitters </t>
  </si>
  <si>
    <t>Esystems</t>
  </si>
  <si>
    <t>Lexitechnology</t>
  </si>
  <si>
    <t>Kinfix Industries</t>
  </si>
  <si>
    <t xml:space="preserve">Tintax </t>
  </si>
  <si>
    <t>Moveex</t>
  </si>
  <si>
    <t>Hotspot Systems</t>
  </si>
  <si>
    <t>Iber Tech</t>
  </si>
  <si>
    <t>First Bank</t>
  </si>
  <si>
    <t>Dantons</t>
  </si>
  <si>
    <t>Super Daves</t>
  </si>
  <si>
    <t>Bargottis</t>
  </si>
  <si>
    <t>Parvotis</t>
  </si>
  <si>
    <t>Dicon Industries</t>
  </si>
  <si>
    <t xml:space="preserve"> Profit (LCY)</t>
  </si>
  <si>
    <t>Profit$</t>
  </si>
  <si>
    <t>Customer Period Sales Rank</t>
  </si>
  <si>
    <t>Ontocane Outdoors</t>
  </si>
  <si>
    <t>Auto+Hide+Values</t>
  </si>
  <si>
    <t>Auto+Hide+hidesheet+Values</t>
  </si>
  <si>
    <t>Solar Tech</t>
  </si>
  <si>
    <t>Gamma Ray's</t>
  </si>
  <si>
    <t>Cust Name</t>
  </si>
  <si>
    <t>=NL("Table","18 Customer",$E$10:$K$10,"Headers=",$E$9:$K$9,"TableName=","CustInfo","Filters=",$C$5:$D$6,"IncludeDuplicates=","True","HideTotals=","True")</t>
  </si>
  <si>
    <t>AutoTable</t>
  </si>
  <si>
    <t>Value+Fit</t>
  </si>
  <si>
    <t>AutoTable+Fit</t>
  </si>
  <si>
    <t>C100008</t>
  </si>
  <si>
    <t>EU</t>
  </si>
  <si>
    <t>SPORTS</t>
  </si>
  <si>
    <t>LARGE</t>
  </si>
  <si>
    <t>C100012</t>
  </si>
  <si>
    <t>OTHER</t>
  </si>
  <si>
    <t>SMALL</t>
  </si>
  <si>
    <t>C100013</t>
  </si>
  <si>
    <t>MEDIUM</t>
  </si>
  <si>
    <t>CORPORATE</t>
  </si>
  <si>
    <t>NA</t>
  </si>
  <si>
    <t>C100025</t>
  </si>
  <si>
    <t>C100029</t>
  </si>
  <si>
    <t>C100030</t>
  </si>
  <si>
    <t>C100035</t>
  </si>
  <si>
    <t>C100037</t>
  </si>
  <si>
    <t>C100040</t>
  </si>
  <si>
    <t>C100041</t>
  </si>
  <si>
    <t>EVENTS</t>
  </si>
  <si>
    <t>C100049</t>
  </si>
  <si>
    <t>C100050</t>
  </si>
  <si>
    <t>C100054</t>
  </si>
  <si>
    <t>C100058</t>
  </si>
  <si>
    <t>C100059</t>
  </si>
  <si>
    <t>C100060</t>
  </si>
  <si>
    <t>C100063</t>
  </si>
  <si>
    <t>C100064</t>
  </si>
  <si>
    <t>C100066</t>
  </si>
  <si>
    <t>C100076</t>
  </si>
  <si>
    <t>C100083</t>
  </si>
  <si>
    <t>C100084</t>
  </si>
  <si>
    <t>C100086</t>
  </si>
  <si>
    <t>C100092</t>
  </si>
  <si>
    <t>C100095</t>
  </si>
  <si>
    <t>C100096</t>
  </si>
  <si>
    <t>C100097</t>
  </si>
  <si>
    <t>C100098</t>
  </si>
  <si>
    <t>C100099</t>
  </si>
  <si>
    <t>C100100</t>
  </si>
  <si>
    <t>C100102</t>
  </si>
  <si>
    <t>C100105</t>
  </si>
  <si>
    <t>C100107</t>
  </si>
  <si>
    <t>C100108</t>
  </si>
  <si>
    <t>C100117</t>
  </si>
  <si>
    <t>C100124</t>
  </si>
  <si>
    <t>C100126</t>
  </si>
  <si>
    <t>C100128</t>
  </si>
  <si>
    <t>C100130</t>
  </si>
  <si>
    <t>C100134</t>
  </si>
  <si>
    <t>C100136</t>
  </si>
  <si>
    <t>C100138</t>
  </si>
  <si>
    <t>C100139</t>
  </si>
  <si>
    <t>C100140</t>
  </si>
  <si>
    <t>C100141</t>
  </si>
  <si>
    <t>C100143</t>
  </si>
  <si>
    <t>C100145</t>
  </si>
  <si>
    <t>Tooltip</t>
  </si>
  <si>
    <t>Enter a date range using the date format used in your NAV instance</t>
  </si>
  <si>
    <t>Auto+Hide+Values+Formulas=Sheet2,Sheet3</t>
  </si>
  <si>
    <t>Auto+Hide+Values+Formulas=Sheet2,Sheet3+FormulasOnly</t>
  </si>
  <si>
    <t>Lauritzen Kontorm¢bler A/S</t>
  </si>
  <si>
    <t>Möbel Scherrer AG</t>
  </si>
  <si>
    <t>Möbel Siegfried</t>
  </si>
  <si>
    <t>C100501</t>
  </si>
  <si>
    <t>Bob's Budget Trophies</t>
  </si>
  <si>
    <t/>
  </si>
  <si>
    <t>C100503</t>
  </si>
  <si>
    <t>BTS Trophies</t>
  </si>
  <si>
    <t>C100511</t>
  </si>
  <si>
    <t>Columbus Party Supplies</t>
  </si>
  <si>
    <t>C100523</t>
  </si>
  <si>
    <t>Stan's Trophies</t>
  </si>
  <si>
    <t>C100525</t>
  </si>
  <si>
    <t>Team Trophy</t>
  </si>
  <si>
    <t>C100527</t>
  </si>
  <si>
    <t>BBB Trophy</t>
  </si>
  <si>
    <t>="1/1/2019..10/1/2019"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</si>
</sst>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&quot;$&quot;#,##0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595959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5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A9A9A9"/>
      </left>
      <right/>
      <top style="thin">
        <color rgb="FFA9A9A9"/>
      </top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/>
      <top style="thin">
        <color rgb="FFA9A9A9"/>
      </top>
      <bottom style="thin">
        <color rgb="FFA9A9A9"/>
      </bottom>
      <diagonal/>
    </border>
    <border>
      <left style="thin">
        <color rgb="FFA9A9A9"/>
      </left>
      <right/>
      <top style="double">
        <color rgb="FFA9A9A9"/>
      </top>
      <bottom/>
      <diagonal/>
    </border>
    <border>
      <left style="thin">
        <color rgb="FFA9A9A9"/>
      </left>
      <right style="thin">
        <color rgb="FFA9A9A9"/>
      </right>
      <top style="double">
        <color rgb="FFA9A9A9"/>
      </top>
      <bottom/>
      <diagonal/>
    </border>
  </borders>
  <cellStyleXfs count="4">
    <xf numFmtId="0" fontId="0" fillId="0" borderId="0"/>
    <xf numFmtId="0" fontId="11" fillId="0" borderId="0"/>
    <xf numFmtId="0" fontId="13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5" xfId="0" applyFont="1" applyBorder="1"/>
    <xf numFmtId="0" fontId="3" fillId="0" borderId="4" xfId="0" applyFont="1" applyBorder="1" applyAlignment="1">
      <alignment horizontal="left" indent="2"/>
    </xf>
    <xf numFmtId="0" fontId="2" fillId="0" borderId="6" xfId="0" applyFont="1" applyBorder="1"/>
    <xf numFmtId="0" fontId="3" fillId="0" borderId="3" xfId="0" applyFont="1" applyBorder="1"/>
    <xf numFmtId="0" fontId="2" fillId="0" borderId="0" xfId="0" applyFont="1"/>
    <xf numFmtId="0" fontId="3" fillId="0" borderId="0" xfId="0" applyFont="1"/>
    <xf numFmtId="10" fontId="0" fillId="0" borderId="0" xfId="0" applyNumberFormat="1"/>
    <xf numFmtId="0" fontId="3" fillId="0" borderId="0" xfId="0" applyFont="1" applyAlignment="1">
      <alignment horizontal="left" indent="2"/>
    </xf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  <xf numFmtId="0" fontId="0" fillId="0" borderId="0" xfId="0" quotePrefix="1"/>
    <xf numFmtId="49" fontId="0" fillId="0" borderId="0" xfId="0" applyNumberFormat="1"/>
    <xf numFmtId="0" fontId="13" fillId="0" borderId="0" xfId="2"/>
    <xf numFmtId="0" fontId="4" fillId="0" borderId="0" xfId="0" applyFont="1"/>
    <xf numFmtId="0" fontId="7" fillId="0" borderId="0" xfId="0" applyFont="1"/>
    <xf numFmtId="0" fontId="8" fillId="0" borderId="0" xfId="0" applyFont="1" applyAlignment="1">
      <alignment vertical="top"/>
    </xf>
    <xf numFmtId="0" fontId="9" fillId="0" borderId="0" xfId="0" applyFont="1" applyAlignment="1">
      <alignment horizontal="left"/>
    </xf>
    <xf numFmtId="0" fontId="2" fillId="0" borderId="0" xfId="0" applyFont="1" applyBorder="1"/>
    <xf numFmtId="0" fontId="3" fillId="0" borderId="0" xfId="0" applyFont="1" applyBorder="1"/>
    <xf numFmtId="0" fontId="0" fillId="0" borderId="0" xfId="0" applyNumberFormat="1"/>
    <xf numFmtId="0" fontId="6" fillId="0" borderId="0" xfId="0" applyFont="1" applyFill="1"/>
    <xf numFmtId="0" fontId="5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/>
    <xf numFmtId="0" fontId="0" fillId="0" borderId="0" xfId="0" applyFill="1"/>
    <xf numFmtId="0" fontId="0" fillId="0" borderId="0" xfId="0" applyNumberFormat="1" applyFill="1"/>
    <xf numFmtId="164" fontId="0" fillId="0" borderId="0" xfId="0" applyNumberFormat="1" applyFill="1"/>
    <xf numFmtId="165" fontId="0" fillId="0" borderId="0" xfId="0" applyNumberFormat="1" applyFill="1"/>
    <xf numFmtId="164" fontId="10" fillId="0" borderId="0" xfId="0" applyNumberFormat="1" applyFont="1" applyFill="1"/>
  </cellXfs>
  <cellStyles count="4">
    <cellStyle name="Hyperlink 3" xfId="3" xr:uid="{00000000-0005-0000-0000-000001000000}"/>
    <cellStyle name="Normal" xfId="0" builtinId="0"/>
    <cellStyle name="Normal 2 4" xfId="1" xr:uid="{00000000-0005-0000-0000-000003000000}"/>
    <cellStyle name="Normal 3" xfId="2" xr:uid="{00000000-0005-0000-0000-000004000000}"/>
  </cellStyles>
  <dxfs count="57">
    <dxf>
      <numFmt numFmtId="30" formatCode="@"/>
    </dxf>
    <dxf>
      <numFmt numFmtId="30" formatCode="@"/>
    </dxf>
    <dxf>
      <numFmt numFmtId="0" formatCode="General"/>
    </dxf>
    <dxf>
      <numFmt numFmtId="0" formatCode="General"/>
    </dxf>
    <dxf>
      <numFmt numFmtId="30" formatCode="@"/>
    </dxf>
    <dxf>
      <numFmt numFmtId="30" formatCode="@"/>
    </dxf>
    <dxf>
      <numFmt numFmtId="30" formatCode="@"/>
    </dxf>
    <dxf>
      <font>
        <color theme="8" tint="-0.499984740745262"/>
      </font>
      <fill>
        <patternFill>
          <bgColor theme="8" tint="0.79998168889431442"/>
        </patternFill>
      </fill>
    </dxf>
    <dxf>
      <font>
        <color theme="8" tint="-0.499984740745262"/>
      </font>
      <fill>
        <patternFill>
          <bgColor theme="8" tint="0.59996337778862885"/>
        </patternFill>
      </fill>
    </dxf>
    <dxf>
      <font>
        <color theme="0"/>
      </font>
      <fill>
        <patternFill>
          <bgColor theme="4" tint="-0.24994659260841701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theme="8" tint="-0.49998474074526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8" tint="-0.249977111117893"/>
        </patternFill>
      </fill>
    </dxf>
    <dxf>
      <fill>
        <patternFill>
          <bgColor theme="8" tint="-0.249977111117893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numFmt numFmtId="165" formatCode="&quot;$&quot;#,##0"/>
    </dxf>
    <dxf>
      <numFmt numFmtId="165" formatCode="&quot;$&quot;#,##0"/>
    </dxf>
    <dxf>
      <numFmt numFmtId="165" formatCode="&quot;$&quot;#,##0"/>
    </dxf>
    <dxf>
      <font>
        <color theme="0"/>
      </font>
    </dxf>
    <dxf>
      <font>
        <b/>
      </font>
    </dxf>
    <dxf>
      <fill>
        <patternFill>
          <bgColor theme="8" tint="-0.249977111117893"/>
        </patternFill>
      </fill>
    </dxf>
    <dxf>
      <font>
        <color theme="0"/>
      </font>
    </dxf>
    <dxf>
      <font>
        <color theme="0"/>
      </font>
    </dxf>
    <dxf>
      <fill>
        <patternFill>
          <bgColor theme="4" tint="-0.249977111117893"/>
        </patternFill>
      </fill>
    </dxf>
    <dxf>
      <fill>
        <patternFill>
          <bgColor theme="4" tint="-0.249977111117893"/>
        </patternFill>
      </fill>
    </dxf>
    <dxf>
      <fill>
        <patternFill>
          <bgColor theme="5" tint="0.79998168889431442"/>
        </patternFill>
      </fill>
    </dxf>
    <dxf>
      <font>
        <b/>
      </font>
    </dxf>
    <dxf>
      <font>
        <color theme="2" tint="-0.749992370372631"/>
      </font>
    </dxf>
    <dxf>
      <fill>
        <patternFill>
          <bgColor theme="5"/>
        </patternFill>
      </fill>
    </dxf>
    <dxf>
      <font>
        <color theme="2" tint="-0.749992370372631"/>
      </font>
    </dxf>
    <dxf>
      <font>
        <color theme="2" tint="-0.749992370372631"/>
      </font>
    </dxf>
    <dxf>
      <font>
        <b/>
      </font>
    </dxf>
    <dxf>
      <font>
        <b/>
      </font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border>
        <left/>
        <right/>
        <top/>
        <bottom/>
        <vertical/>
        <horizontal/>
      </border>
    </dxf>
    <dxf>
      <alignment horizontal="right" readingOrder="0"/>
    </dxf>
    <dxf>
      <alignment horizontal="right" readingOrder="0"/>
    </dxf>
    <dxf>
      <alignment wrapText="1" readingOrder="0"/>
    </dxf>
    <dxf>
      <border>
        <left/>
        <right/>
        <top/>
        <bottom/>
        <vertical/>
        <horizontal/>
      </border>
    </dxf>
    <dxf>
      <numFmt numFmtId="164" formatCode="0.0%"/>
    </dxf>
    <dxf>
      <numFmt numFmtId="164" formatCode="0.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'Customer Sales and Margin'!$O$2</c:f>
              <c:strCache>
                <c:ptCount val="1"/>
                <c:pt idx="0">
                  <c:v>Sales$</c:v>
                </c:pt>
              </c:strCache>
            </c:strRef>
          </c:tx>
          <c:spPr>
            <a:solidFill>
              <a:schemeClr val="accent5">
                <a:shade val="86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'Customer Sales and Margin'!$M$3:$M$7</c:f>
              <c:strCache>
                <c:ptCount val="5"/>
                <c:pt idx="0">
                  <c:v>top 10%</c:v>
                </c:pt>
                <c:pt idx="1">
                  <c:v>top 25%</c:v>
                </c:pt>
                <c:pt idx="2">
                  <c:v>top 50%</c:v>
                </c:pt>
                <c:pt idx="3">
                  <c:v>top 80%</c:v>
                </c:pt>
                <c:pt idx="4">
                  <c:v>total</c:v>
                </c:pt>
              </c:strCache>
            </c:strRef>
          </c:cat>
          <c:val>
            <c:numRef>
              <c:f>'Customer Sales and Margin'!$O$3:$O$7</c:f>
              <c:numCache>
                <c:formatCode>General</c:formatCode>
                <c:ptCount val="5"/>
                <c:pt idx="0">
                  <c:v>91288.16</c:v>
                </c:pt>
                <c:pt idx="1">
                  <c:v>232786.86</c:v>
                </c:pt>
                <c:pt idx="2">
                  <c:v>464843.31000000006</c:v>
                </c:pt>
                <c:pt idx="3">
                  <c:v>734774.10999999975</c:v>
                </c:pt>
                <c:pt idx="4">
                  <c:v>907038.55999999982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2D-40F2-858F-77EB237F7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0771584"/>
        <c:axId val="670779424"/>
      </c:barChart>
      <c:lineChart>
        <c:grouping val="standard"/>
        <c:varyColors val="0"/>
        <c:ser>
          <c:idx val="0"/>
          <c:order val="0"/>
          <c:tx>
            <c:strRef>
              <c:f>'Customer Sales and Margin'!$N$2</c:f>
              <c:strCache>
                <c:ptCount val="1"/>
                <c:pt idx="0">
                  <c:v># Items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6.1071337713991425E-2"/>
                  <c:y val="-6.5704639104197243E-2"/>
                </c:manualLayout>
              </c:layout>
              <c:tx>
                <c:rich>
                  <a:bodyPr/>
                  <a:lstStyle/>
                  <a:p>
                    <a:fld id="{5767AA81-289D-4D2A-AD3E-5732C463282D}" type="CELLRANGE">
                      <a:rPr lang="en-US"/>
                      <a:pPr/>
                      <a:t>[CELLRANGE]</a:t>
                    </a:fld>
                    <a:endParaRPr lang="en-A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C62D-40F2-858F-77EB237F7F99}"/>
                </c:ext>
              </c:extLst>
            </c:dLbl>
            <c:dLbl>
              <c:idx val="1"/>
              <c:layout>
                <c:manualLayout>
                  <c:x val="-6.1071585909917292E-2"/>
                  <c:y val="-6.8272733140545425E-2"/>
                </c:manualLayout>
              </c:layout>
              <c:tx>
                <c:rich>
                  <a:bodyPr/>
                  <a:lstStyle/>
                  <a:p>
                    <a:fld id="{A6BF640E-C5AC-4C2C-8A62-DE13C0276E7C}" type="CELLRANGE">
                      <a:rPr lang="en-US"/>
                      <a:pPr/>
                      <a:t>[CELLRANGE]</a:t>
                    </a:fld>
                    <a:endParaRPr lang="en-A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C62D-40F2-858F-77EB237F7F99}"/>
                </c:ext>
              </c:extLst>
            </c:dLbl>
            <c:dLbl>
              <c:idx val="2"/>
              <c:layout>
                <c:manualLayout>
                  <c:x val="-6.0457052797478386E-2"/>
                  <c:y val="-6.8311181837234114E-2"/>
                </c:manualLayout>
              </c:layout>
              <c:tx>
                <c:rich>
                  <a:bodyPr/>
                  <a:lstStyle/>
                  <a:p>
                    <a:fld id="{30515721-F4FE-47D8-A0BB-E9DCAA37CE87}" type="CELLRANGE">
                      <a:rPr lang="en-US"/>
                      <a:pPr/>
                      <a:t>[CELLRANGE]</a:t>
                    </a:fld>
                    <a:endParaRPr lang="en-A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C62D-40F2-858F-77EB237F7F99}"/>
                </c:ext>
              </c:extLst>
            </c:dLbl>
            <c:dLbl>
              <c:idx val="3"/>
              <c:layout>
                <c:manualLayout>
                  <c:x val="-6.0070735838871195E-2"/>
                  <c:y val="-7.3332820684044134E-2"/>
                </c:manualLayout>
              </c:layout>
              <c:tx>
                <c:rich>
                  <a:bodyPr/>
                  <a:lstStyle/>
                  <a:p>
                    <a:fld id="{85FF4D95-EFD9-4B70-9143-A7DF71E1AF40}" type="CELLRANGE">
                      <a:rPr lang="en-US"/>
                      <a:pPr/>
                      <a:t>[CELLRANGE]</a:t>
                    </a:fld>
                    <a:endParaRPr lang="en-A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C62D-40F2-858F-77EB237F7F99}"/>
                </c:ext>
              </c:extLst>
            </c:dLbl>
            <c:dLbl>
              <c:idx val="4"/>
              <c:layout>
                <c:manualLayout>
                  <c:x val="-6.095344464920608E-2"/>
                  <c:y val="-6.8272733140545327E-2"/>
                </c:manualLayout>
              </c:layout>
              <c:tx>
                <c:rich>
                  <a:bodyPr/>
                  <a:lstStyle/>
                  <a:p>
                    <a:fld id="{9AD31B6D-ED47-4D6B-A8DC-B07C3C6BB834}" type="CELLRANGE">
                      <a:rPr lang="en-US"/>
                      <a:pPr/>
                      <a:t>[CELLRANGE]</a:t>
                    </a:fld>
                    <a:endParaRPr lang="en-A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C62D-40F2-858F-77EB237F7F99}"/>
                </c:ext>
              </c:extLst>
            </c:dLbl>
            <c:numFmt formatCode="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'Customer Sales and Margin'!$M$3:$M$7</c:f>
              <c:strCache>
                <c:ptCount val="5"/>
                <c:pt idx="0">
                  <c:v>top 10%</c:v>
                </c:pt>
                <c:pt idx="1">
                  <c:v>top 25%</c:v>
                </c:pt>
                <c:pt idx="2">
                  <c:v>top 50%</c:v>
                </c:pt>
                <c:pt idx="3">
                  <c:v>top 80%</c:v>
                </c:pt>
                <c:pt idx="4">
                  <c:v>total</c:v>
                </c:pt>
              </c:strCache>
            </c:strRef>
          </c:cat>
          <c:val>
            <c:numRef>
              <c:f>'Customer Sales and Margin'!$N$3:$N$7</c:f>
              <c:numCache>
                <c:formatCode>General</c:formatCode>
                <c:ptCount val="5"/>
                <c:pt idx="0">
                  <c:v>1</c:v>
                </c:pt>
                <c:pt idx="1">
                  <c:v>4</c:v>
                </c:pt>
                <c:pt idx="2">
                  <c:v>12</c:v>
                </c:pt>
                <c:pt idx="3">
                  <c:v>27</c:v>
                </c:pt>
                <c:pt idx="4">
                  <c:v>53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'Customer Sales and Margin'!$R$3:$R$7</c15:f>
                <c15:dlblRangeCache>
                  <c:ptCount val="5"/>
                  <c:pt idx="0">
                    <c:v>1 Custs</c:v>
                  </c:pt>
                  <c:pt idx="1">
                    <c:v>4 Custs</c:v>
                  </c:pt>
                  <c:pt idx="2">
                    <c:v>12 Custs</c:v>
                  </c:pt>
                  <c:pt idx="3">
                    <c:v>27 Custs</c:v>
                  </c:pt>
                  <c:pt idx="4">
                    <c:v>53 Custs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C62D-40F2-858F-77EB237F7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771584"/>
        <c:axId val="670779424"/>
      </c:lineChart>
      <c:lineChart>
        <c:grouping val="standard"/>
        <c:varyColors val="0"/>
        <c:ser>
          <c:idx val="3"/>
          <c:order val="2"/>
          <c:tx>
            <c:strRef>
              <c:f>'Customer Sales and Margin'!$Q$2</c:f>
              <c:strCache>
                <c:ptCount val="1"/>
                <c:pt idx="0">
                  <c:v>Margin%</c:v>
                </c:pt>
              </c:strCache>
            </c:strRef>
          </c:tx>
          <c:spPr>
            <a:ln w="28575" cap="rnd">
              <a:solidFill>
                <a:schemeClr val="accent5">
                  <a:tint val="58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'Customer Sales and Margin'!$M$3:$M$7</c:f>
              <c:strCache>
                <c:ptCount val="5"/>
                <c:pt idx="0">
                  <c:v>top 10%</c:v>
                </c:pt>
                <c:pt idx="1">
                  <c:v>top 25%</c:v>
                </c:pt>
                <c:pt idx="2">
                  <c:v>top 50%</c:v>
                </c:pt>
                <c:pt idx="3">
                  <c:v>top 80%</c:v>
                </c:pt>
                <c:pt idx="4">
                  <c:v>total</c:v>
                </c:pt>
              </c:strCache>
            </c:strRef>
          </c:cat>
          <c:val>
            <c:numRef>
              <c:f>'Customer Sales and Margin'!$Q$3:$Q$7</c:f>
              <c:numCache>
                <c:formatCode>General</c:formatCode>
                <c:ptCount val="5"/>
                <c:pt idx="0">
                  <c:v>0.44928926160851529</c:v>
                </c:pt>
                <c:pt idx="1">
                  <c:v>0.44710066538979054</c:v>
                </c:pt>
                <c:pt idx="2">
                  <c:v>0.44519380089604815</c:v>
                </c:pt>
                <c:pt idx="3">
                  <c:v>0.44622852865624252</c:v>
                </c:pt>
                <c:pt idx="4">
                  <c:v>0.43662223136357065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62D-40F2-858F-77EB237F7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781384"/>
        <c:axId val="670775896"/>
      </c:lineChart>
      <c:catAx>
        <c:axId val="670771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0779424"/>
        <c:crosses val="autoZero"/>
        <c:auto val="1"/>
        <c:lblAlgn val="ctr"/>
        <c:lblOffset val="100"/>
        <c:noMultiLvlLbl val="0"/>
      </c:catAx>
      <c:valAx>
        <c:axId val="670779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0771584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valAx>
        <c:axId val="670775896"/>
        <c:scaling>
          <c:orientation val="minMax"/>
        </c:scaling>
        <c:delete val="0"/>
        <c:axPos val="r"/>
        <c:numFmt formatCode="0.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0781384"/>
        <c:crosses val="max"/>
        <c:crossBetween val="between"/>
      </c:valAx>
      <c:catAx>
        <c:axId val="6707813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07758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accent2">
        <a:lumMod val="20000"/>
        <a:lumOff val="80000"/>
      </a:schemeClr>
    </a:solidFill>
    <a:ln w="12700" cap="flat" cmpd="sng" algn="ctr">
      <a:solidFill>
        <a:schemeClr val="accent5"/>
      </a:solidFill>
      <a:prstDash val="solid"/>
      <a:miter lim="800000"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spPr>
              <a:solidFill>
                <a:schemeClr val="accent5">
                  <a:shade val="53000"/>
                </a:schemeClr>
              </a:solidFill>
              <a:ln w="19050">
                <a:solidFill>
                  <a:schemeClr val="lt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7460-4456-AFA8-3039AE5FF5F0}"/>
              </c:ext>
            </c:extLst>
          </c:dPt>
          <c:dPt>
            <c:idx val="1"/>
            <c:bubble3D val="0"/>
            <c:spPr>
              <a:solidFill>
                <a:schemeClr val="accent5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7460-4456-AFA8-3039AE5FF5F0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7460-4456-AFA8-3039AE5FF5F0}"/>
              </c:ext>
            </c:extLst>
          </c:dPt>
          <c:dPt>
            <c:idx val="3"/>
            <c:bubble3D val="0"/>
            <c:spPr>
              <a:solidFill>
                <a:schemeClr val="accent5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7460-4456-AFA8-3039AE5FF5F0}"/>
              </c:ext>
            </c:extLst>
          </c:dPt>
          <c:dPt>
            <c:idx val="4"/>
            <c:bubble3D val="0"/>
            <c:spPr>
              <a:solidFill>
                <a:schemeClr val="accent5">
                  <a:tint val="54000"/>
                </a:schemeClr>
              </a:solidFill>
              <a:ln w="19050">
                <a:solidFill>
                  <a:schemeClr val="lt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7460-4456-AFA8-3039AE5FF5F0}"/>
              </c:ext>
            </c:extLst>
          </c:dPt>
          <c:dLbls>
            <c:dLbl>
              <c:idx val="0"/>
              <c:layout>
                <c:manualLayout>
                  <c:x val="0.10927145986324606"/>
                  <c:y val="1.0984324966808436E-2"/>
                </c:manualLayout>
              </c:layout>
              <c:tx>
                <c:rich>
                  <a:bodyPr/>
                  <a:lstStyle/>
                  <a:p>
                    <a:fld id="{3A207685-9D95-4D6A-84A4-EE16E34FC120}" type="CELLRANGE">
                      <a:rPr lang="en-US"/>
                      <a:pPr/>
                      <a:t>[CELLRANGE]</a:t>
                    </a:fld>
                    <a:endParaRPr lang="en-A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1543648488674231"/>
                      <c:h val="0.16261435789920778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7460-4456-AFA8-3039AE5FF5F0}"/>
                </c:ext>
              </c:extLst>
            </c:dLbl>
            <c:dLbl>
              <c:idx val="1"/>
              <c:layout>
                <c:manualLayout>
                  <c:x val="2.8158256391253127E-2"/>
                  <c:y val="2.7883426599421491E-2"/>
                </c:manualLayout>
              </c:layout>
              <c:tx>
                <c:rich>
                  <a:bodyPr/>
                  <a:lstStyle/>
                  <a:p>
                    <a:fld id="{DC5A258F-776B-4E23-A771-A7C362077231}" type="CELLRANGE">
                      <a:rPr lang="en-US"/>
                      <a:pPr/>
                      <a:t>[CELLRANGE]</a:t>
                    </a:fld>
                    <a:endParaRPr lang="en-A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854511521156971"/>
                      <c:h val="0.19678221082490976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7460-4456-AFA8-3039AE5FF5F0}"/>
                </c:ext>
              </c:extLst>
            </c:dLbl>
            <c:dLbl>
              <c:idx val="2"/>
              <c:layout>
                <c:manualLayout>
                  <c:x val="4.3895152741640166E-2"/>
                  <c:y val="1.6899301178328278E-2"/>
                </c:manualLayout>
              </c:layout>
              <c:tx>
                <c:rich>
                  <a:bodyPr/>
                  <a:lstStyle/>
                  <a:p>
                    <a:fld id="{7CF6D185-E073-4221-979D-82F7E0567D5C}" type="CELLRANGE">
                      <a:rPr lang="en-US"/>
                      <a:pPr/>
                      <a:t>[CELLRANGE]</a:t>
                    </a:fld>
                    <a:endParaRPr lang="en-A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577402565483123"/>
                      <c:h val="0.16819463217453856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7460-4456-AFA8-3039AE5FF5F0}"/>
                </c:ext>
              </c:extLst>
            </c:dLbl>
            <c:dLbl>
              <c:idx val="3"/>
              <c:layout>
                <c:manualLayout>
                  <c:x val="5.2135646727353886E-3"/>
                  <c:y val="0.10899903744110605"/>
                </c:manualLayout>
              </c:layout>
              <c:tx>
                <c:rich>
                  <a:bodyPr/>
                  <a:lstStyle/>
                  <a:p>
                    <a:fld id="{88B8F62A-5226-450D-A889-FFB531DA088F}" type="CELLRANGE">
                      <a:rPr lang="en-US"/>
                      <a:pPr/>
                      <a:t>[CELLRANGE]</a:t>
                    </a:fld>
                    <a:endParaRPr lang="en-A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0867024196949322"/>
                      <c:h val="0.18215429963346391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7460-4456-AFA8-3039AE5FF5F0}"/>
                </c:ext>
              </c:extLst>
            </c:dLbl>
            <c:dLbl>
              <c:idx val="4"/>
              <c:layout>
                <c:manualLayout>
                  <c:x val="-2.8854665415915838E-2"/>
                  <c:y val="-9.2066896582086999E-3"/>
                </c:manualLayout>
              </c:layout>
              <c:tx>
                <c:rich>
                  <a:bodyPr/>
                  <a:lstStyle/>
                  <a:p>
                    <a:fld id="{7A63F9BE-8C5B-4602-BFFA-AEED3B7346D9}" type="CELLRANGE">
                      <a:rPr lang="en-US"/>
                      <a:pPr/>
                      <a:t>[CELLRANGE]</a:t>
                    </a:fld>
                    <a:endParaRPr lang="en-A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3329465393208157"/>
                      <c:h val="0.16492007820926646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7460-4456-AFA8-3039AE5FF5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1"/>
            <c:leaderLines>
              <c:spPr>
                <a:ln w="12700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howDataLabelsRange val="1"/>
              </c:ext>
            </c:extLst>
          </c:dLbls>
          <c:cat>
            <c:strRef>
              <c:f>'Customer Sales and Margin'!$M$11:$M$15</c:f>
              <c:strCache>
                <c:ptCount val="5"/>
                <c:pt idx="0">
                  <c:v>top 10%</c:v>
                </c:pt>
                <c:pt idx="1">
                  <c:v>11-25%</c:v>
                </c:pt>
                <c:pt idx="2">
                  <c:v>26-50%</c:v>
                </c:pt>
                <c:pt idx="3">
                  <c:v>51-80%</c:v>
                </c:pt>
                <c:pt idx="4">
                  <c:v>bottom 20%</c:v>
                </c:pt>
              </c:strCache>
            </c:strRef>
          </c:cat>
          <c:val>
            <c:numRef>
              <c:f>'Customer Sales and Margin'!$O$11:$O$15</c:f>
              <c:numCache>
                <c:formatCode>General</c:formatCode>
                <c:ptCount val="5"/>
                <c:pt idx="0">
                  <c:v>91288.16</c:v>
                </c:pt>
                <c:pt idx="1">
                  <c:v>141498.69999999998</c:v>
                </c:pt>
                <c:pt idx="2">
                  <c:v>232056.45000000007</c:v>
                </c:pt>
                <c:pt idx="3">
                  <c:v>269930.7999999997</c:v>
                </c:pt>
                <c:pt idx="4">
                  <c:v>172264.45000000007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'Customer Sales and Margin'!$R$11:$R$15</c15:f>
                <c15:dlblRangeCache>
                  <c:ptCount val="5"/>
                  <c:pt idx="0">
                    <c:v>1 customers contributed to top 10% of sales</c:v>
                  </c:pt>
                  <c:pt idx="1">
                    <c:v>3 customers contributed to 11-25% of sales</c:v>
                  </c:pt>
                  <c:pt idx="2">
                    <c:v>8 customers contributed to 26-50% of sales</c:v>
                  </c:pt>
                  <c:pt idx="3">
                    <c:v>15 customers contributed to 51-80% of sales</c:v>
                  </c:pt>
                  <c:pt idx="4">
                    <c:v>26 customers contributed to bottom 20% of sales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7460-4456-AFA8-3039AE5FF5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accent2">
        <a:lumMod val="20000"/>
        <a:lumOff val="80000"/>
      </a:schemeClr>
    </a:solidFill>
    <a:ln w="12700" cap="flat" cmpd="sng" algn="ctr">
      <a:solidFill>
        <a:schemeClr val="accent5"/>
      </a:solidFill>
      <a:prstDash val="solid"/>
      <a:miter lim="800000"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9525</xdr:colOff>
      <xdr:row>6</xdr:row>
      <xdr:rowOff>14287</xdr:rowOff>
    </xdr:from>
    <xdr:to>
      <xdr:col>6</xdr:col>
      <xdr:colOff>165735</xdr:colOff>
      <xdr:row>19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6</xdr:col>
      <xdr:colOff>299088</xdr:colOff>
      <xdr:row>6</xdr:row>
      <xdr:rowOff>9527</xdr:rowOff>
    </xdr:from>
    <xdr:to>
      <xdr:col>11</xdr:col>
      <xdr:colOff>781050</xdr:colOff>
      <xdr:row>19</xdr:row>
      <xdr:rowOff>38101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aseeb Tariq" refreshedDate="45173.628181481479" missingItemsLimit="0" createdVersion="5" refreshedVersion="8" minRefreshableVersion="3" recordCount="53" xr:uid="{00000000-000A-0000-FFFF-FFFF4D000000}">
  <cacheSource type="worksheet">
    <worksheetSource name="CustInfo"/>
  </cacheSource>
  <cacheFields count="11">
    <cacheField name="No." numFmtId="49">
      <sharedItems count="53">
        <s v="C100008"/>
        <s v="C100012"/>
        <s v="C100013"/>
        <s v="C100025"/>
        <s v="C100029"/>
        <s v="C100030"/>
        <s v="C100035"/>
        <s v="C100037"/>
        <s v="C100040"/>
        <s v="C100041"/>
        <s v="C100049"/>
        <s v="C100050"/>
        <s v="C100054"/>
        <s v="C100058"/>
        <s v="C100059"/>
        <s v="C100060"/>
        <s v="C100063"/>
        <s v="C100064"/>
        <s v="C100066"/>
        <s v="C100076"/>
        <s v="C100083"/>
        <s v="C100084"/>
        <s v="C100086"/>
        <s v="C100092"/>
        <s v="C100095"/>
        <s v="C100096"/>
        <s v="C100097"/>
        <s v="C100098"/>
        <s v="C100099"/>
        <s v="C100100"/>
        <s v="C100102"/>
        <s v="C100105"/>
        <s v="C100107"/>
        <s v="C100108"/>
        <s v="C100117"/>
        <s v="C100124"/>
        <s v="C100126"/>
        <s v="C100128"/>
        <s v="C100130"/>
        <s v="C100134"/>
        <s v="C100136"/>
        <s v="C100138"/>
        <s v="C100139"/>
        <s v="C100140"/>
        <s v="C100141"/>
        <s v="C100143"/>
        <s v="C100145"/>
        <s v="C100501"/>
        <s v="C100503"/>
        <s v="C100511"/>
        <s v="C100523"/>
        <s v="C100525"/>
        <s v="C100527"/>
      </sharedItems>
    </cacheField>
    <cacheField name="Name" numFmtId="49">
      <sharedItems count="53">
        <s v="Blanemark Hifi Shop"/>
        <s v="Bainbridges"/>
        <s v="Candoxy Kontor A/S"/>
        <s v="Derringers Resturants"/>
        <s v="Elkhorn Airport"/>
        <s v="Stutringers"/>
        <s v="First Touch Marketing"/>
        <s v="Tempsons Tropies"/>
        <s v="Guildford Water Department"/>
        <s v="Heimilisprydi"/>
        <s v="Konberg Tapet AB"/>
        <s v="Lauritzen Kontorm¢bler A/S"/>
        <s v="London Candoxy Storage Campus"/>
        <s v="Marsholm Karmstol"/>
        <s v="Meersen Meubelen"/>
        <s v="MEMA Ljubljana d.o.o."/>
        <s v="Möbel Scherrer AG"/>
        <s v="Möbel Siegfried"/>
        <s v="Office Solutions"/>
        <s v="Showmasters"/>
        <s v="Stanfords"/>
        <s v="The Cannon Group PLC"/>
        <s v="Top Action Sports"/>
        <s v="Zuni Home Crafts Ltd."/>
        <s v="Randotax Outfitters"/>
        <s v="D-Com Industries"/>
        <s v="Solotech"/>
        <s v="BlackCane Motor Works"/>
        <s v="Voltive Systems"/>
        <s v="Keybase, Inc."/>
        <s v="BEI Outfitters "/>
        <s v="Esystems"/>
        <s v="Lexitechnology"/>
        <s v="Kinfix Industries"/>
        <s v="Tintax "/>
        <s v="Ontocane Outdoors"/>
        <s v="Moveex"/>
        <s v="Solar Tech"/>
        <s v="Hotspot Systems"/>
        <s v="Iber Tech"/>
        <s v="First Bank"/>
        <s v="Dantons"/>
        <s v="Gamma Ray's"/>
        <s v="Super Daves"/>
        <s v="Bargottis"/>
        <s v="Parvotis"/>
        <s v="Dicon Industries"/>
        <s v="Bob's Budget Trophies"/>
        <s v="BTS Trophies"/>
        <s v="Columbus Party Supplies"/>
        <s v="Stan's Trophies"/>
        <s v="Team Trophy"/>
        <s v="BBB Trophy"/>
      </sharedItems>
    </cacheField>
    <cacheField name="Customer Posting Group" numFmtId="49">
      <sharedItems/>
    </cacheField>
    <cacheField name="Sales (LCY)" numFmtId="0">
      <sharedItems containsSemiMixedTypes="0" containsString="0" containsNumber="1" minValue="-108.56" maxValue="91288.16"/>
    </cacheField>
    <cacheField name="Profit (LCY)" numFmtId="0">
      <sharedItems containsSemiMixedTypes="0" containsString="0" containsNumber="1" minValue="-53.35" maxValue="41014.79"/>
    </cacheField>
    <cacheField name="Global Dimension 1" numFmtId="49">
      <sharedItems/>
    </cacheField>
    <cacheField name="Global Dimension 2" numFmtId="49">
      <sharedItems/>
    </cacheField>
    <cacheField name="Tot Value" numFmtId="0" formula="#NAME?*#NAME?" databaseField="0"/>
    <cacheField name="Margin%" numFmtId="0" formula=" IF(#NAME?= 0, 0, (#NAME?-#NAME?)/#NAME?)" databaseField="0"/>
    <cacheField name="Margin" numFmtId="0" formula="'Sales (LCY)'-#NAME?" databaseField="0"/>
    <cacheField name="Sales Margin%" numFmtId="0" formula="'Profit (LCY)'/'Sales (LCY)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3">
  <r>
    <x v="0"/>
    <x v="0"/>
    <s v="EU"/>
    <n v="14045.29"/>
    <n v="6390.11"/>
    <s v="SPORTS"/>
    <s v="LARGE"/>
  </r>
  <r>
    <x v="1"/>
    <x v="1"/>
    <s v="OTHER"/>
    <n v="40368.58"/>
    <n v="17702.71"/>
    <s v="SPORTS"/>
    <s v="SMALL"/>
  </r>
  <r>
    <x v="2"/>
    <x v="2"/>
    <s v="EU"/>
    <n v="13708.320000000002"/>
    <n v="6519.0099999999993"/>
    <s v="SPORTS"/>
    <s v="SMALL"/>
  </r>
  <r>
    <x v="3"/>
    <x v="3"/>
    <s v="NA"/>
    <n v="19333.38"/>
    <n v="7918.7499999999991"/>
    <s v="SPORTS"/>
    <s v="LARGE"/>
  </r>
  <r>
    <x v="4"/>
    <x v="4"/>
    <s v="OTHER"/>
    <n v="20183.669999999998"/>
    <n v="9560.18"/>
    <s v="SPORTS"/>
    <s v="SMALL"/>
  </r>
  <r>
    <x v="5"/>
    <x v="5"/>
    <s v="OTHER"/>
    <n v="12258.86"/>
    <n v="5546.93"/>
    <s v="CORPORATE"/>
    <s v="MEDIUM"/>
  </r>
  <r>
    <x v="6"/>
    <x v="6"/>
    <s v="NA"/>
    <n v="40365.800000000003"/>
    <n v="18056.64"/>
    <s v="SPORTS"/>
    <s v="LARGE"/>
  </r>
  <r>
    <x v="7"/>
    <x v="7"/>
    <s v="NA"/>
    <n v="30430.710000000003"/>
    <n v="13602.82"/>
    <s v="CORPORATE"/>
    <s v="LARGE"/>
  </r>
  <r>
    <x v="8"/>
    <x v="8"/>
    <s v="NA"/>
    <n v="20183.95"/>
    <n v="8331.19"/>
    <s v="SPORTS"/>
    <s v="SMALL"/>
  </r>
  <r>
    <x v="9"/>
    <x v="9"/>
    <s v="EU"/>
    <n v="13656.489999999998"/>
    <n v="4971.74"/>
    <s v="CORPORATE"/>
    <s v="LARGE"/>
  </r>
  <r>
    <x v="10"/>
    <x v="10"/>
    <s v="EU"/>
    <n v="5249.9800000000005"/>
    <n v="2099.98"/>
    <s v="CORPORATE"/>
    <s v="SMALL"/>
  </r>
  <r>
    <x v="11"/>
    <x v="11"/>
    <s v="EU"/>
    <n v="27781.820000000003"/>
    <n v="11783.57"/>
    <s v="SPORTS"/>
    <s v="LARGE"/>
  </r>
  <r>
    <x v="12"/>
    <x v="12"/>
    <s v="OTHER"/>
    <n v="5488.75"/>
    <n v="2249.44"/>
    <s v="CORPORATE"/>
    <s v="SMALL"/>
  </r>
  <r>
    <x v="13"/>
    <x v="13"/>
    <s v="EU"/>
    <n v="-68.67"/>
    <n v="-29.84"/>
    <s v="EVENTS"/>
    <s v="LARGE"/>
  </r>
  <r>
    <x v="14"/>
    <x v="14"/>
    <s v="EU"/>
    <n v="14663.07"/>
    <n v="6515.05"/>
    <s v="SPORTS"/>
    <s v="LARGE"/>
  </r>
  <r>
    <x v="15"/>
    <x v="15"/>
    <s v="EU"/>
    <n v="28354.039999999997"/>
    <n v="11640"/>
    <s v="CORPORATE"/>
    <s v="LARGE"/>
  </r>
  <r>
    <x v="16"/>
    <x v="16"/>
    <s v="EU"/>
    <n v="18942.09"/>
    <n v="8717.48"/>
    <s v="SPORTS"/>
    <s v="MEDIUM"/>
  </r>
  <r>
    <x v="17"/>
    <x v="17"/>
    <s v="EU"/>
    <n v="14251.23"/>
    <n v="6727.24"/>
    <s v="CORPORATE"/>
    <s v="LARGE"/>
  </r>
  <r>
    <x v="18"/>
    <x v="18"/>
    <s v="NA"/>
    <n v="10980.08"/>
    <n v="5239.5"/>
    <s v="CORPORATE"/>
    <s v="SMALL"/>
  </r>
  <r>
    <x v="19"/>
    <x v="19"/>
    <s v="NA"/>
    <n v="25028.100000000002"/>
    <n v="11793.24"/>
    <s v="CORPORATE"/>
    <s v="MEDIUM"/>
  </r>
  <r>
    <x v="20"/>
    <x v="20"/>
    <s v="NA"/>
    <n v="12131.269999999999"/>
    <n v="5072.22"/>
    <s v="CORPORATE"/>
    <s v="MEDIUM"/>
  </r>
  <r>
    <x v="21"/>
    <x v="21"/>
    <s v="NA"/>
    <n v="10197.15"/>
    <n v="4472.96"/>
    <s v="EVENTS"/>
    <s v="MEDIUM"/>
  </r>
  <r>
    <x v="22"/>
    <x v="22"/>
    <s v="NA"/>
    <n v="40368.479999999996"/>
    <n v="16904.5"/>
    <s v="SPORTS"/>
    <s v="SMALL"/>
  </r>
  <r>
    <x v="23"/>
    <x v="23"/>
    <s v="EU"/>
    <n v="18749.280000000002"/>
    <n v="8785.5300000000007"/>
    <s v="SPORTS"/>
    <s v="MEDIUM"/>
  </r>
  <r>
    <x v="24"/>
    <x v="24"/>
    <s v="NA"/>
    <n v="19609.71"/>
    <n v="9745.06"/>
    <s v="SPORTS"/>
    <s v="MEDIUM"/>
  </r>
  <r>
    <x v="25"/>
    <x v="25"/>
    <s v="NA"/>
    <n v="20081.989999999998"/>
    <n v="7365.5000000000009"/>
    <s v="EVENTS"/>
    <s v="MEDIUM"/>
  </r>
  <r>
    <x v="26"/>
    <x v="26"/>
    <s v="NA"/>
    <n v="20607.97"/>
    <n v="9006.89"/>
    <s v="SPORTS"/>
    <s v="LARGE"/>
  </r>
  <r>
    <x v="27"/>
    <x v="27"/>
    <s v="NA"/>
    <n v="19209.54"/>
    <n v="9435.2099999999991"/>
    <s v="SPORTS"/>
    <s v="MEDIUM"/>
  </r>
  <r>
    <x v="28"/>
    <x v="28"/>
    <s v="NA"/>
    <n v="91288.16"/>
    <n v="41014.79"/>
    <s v="CORPORATE"/>
    <s v="LARGE"/>
  </r>
  <r>
    <x v="29"/>
    <x v="29"/>
    <s v="NA"/>
    <n v="10749.37"/>
    <n v="2582.7399999999998"/>
    <s v="EVENTS"/>
    <s v="LARGE"/>
  </r>
  <r>
    <x v="30"/>
    <x v="30"/>
    <s v="NA"/>
    <n v="19409.91"/>
    <n v="9125.6"/>
    <s v="SPORTS"/>
    <s v="MEDIUM"/>
  </r>
  <r>
    <x v="31"/>
    <x v="31"/>
    <s v="NA"/>
    <n v="19609.93"/>
    <n v="9416.26"/>
    <s v="SPORTS"/>
    <s v="MEDIUM"/>
  </r>
  <r>
    <x v="32"/>
    <x v="32"/>
    <s v="EU"/>
    <n v="7104.2400000000007"/>
    <n v="3192.8199999999997"/>
    <s v="EVENTS"/>
    <s v="LARGE"/>
  </r>
  <r>
    <x v="33"/>
    <x v="33"/>
    <s v="NA"/>
    <n v="6307.82"/>
    <n v="1339.28"/>
    <s v="EVENTS"/>
    <s v="SMALL"/>
  </r>
  <r>
    <x v="34"/>
    <x v="34"/>
    <s v="EU"/>
    <n v="5829.2"/>
    <n v="2493.96"/>
    <s v="EVENTS"/>
    <s v="SMALL"/>
  </r>
  <r>
    <x v="35"/>
    <x v="35"/>
    <s v="EU"/>
    <n v="5677.79"/>
    <n v="2587.86"/>
    <s v="EVENTS"/>
    <s v="SMALL"/>
  </r>
  <r>
    <x v="36"/>
    <x v="36"/>
    <s v="NA"/>
    <n v="-108.56"/>
    <n v="-53.35"/>
    <s v="EVENTS"/>
    <s v="LARGE"/>
  </r>
  <r>
    <x v="37"/>
    <x v="37"/>
    <s v="EU"/>
    <n v="2914.92"/>
    <n v="1282.42"/>
    <s v="EVENTS"/>
    <s v="SMALL"/>
  </r>
  <r>
    <x v="38"/>
    <x v="38"/>
    <s v="NA"/>
    <n v="39304.06"/>
    <n v="18651.849999999999"/>
    <s v="SPORTS"/>
    <s v="LARGE"/>
  </r>
  <r>
    <x v="39"/>
    <x v="39"/>
    <s v="EU"/>
    <n v="10726.720000000001"/>
    <n v="5028.3999999999996"/>
    <s v="CORPORATE"/>
    <s v="SMALL"/>
  </r>
  <r>
    <x v="40"/>
    <x v="40"/>
    <s v="NA"/>
    <n v="18923.7"/>
    <n v="6665.03"/>
    <s v="EVENTS"/>
    <s v="SMALL"/>
  </r>
  <r>
    <x v="41"/>
    <x v="41"/>
    <s v="NA"/>
    <n v="19209.690000000002"/>
    <n v="8045.8"/>
    <s v="SPORTS"/>
    <s v="MEDIUM"/>
  </r>
  <r>
    <x v="42"/>
    <x v="42"/>
    <s v="NA"/>
    <n v="10417.01"/>
    <n v="4205.41"/>
    <s v="EVENTS"/>
    <s v="LARGE"/>
  </r>
  <r>
    <x v="43"/>
    <x v="43"/>
    <s v="NA"/>
    <n v="12615.75"/>
    <n v="5831.17"/>
    <s v="EVENTS"/>
    <s v="SMALL"/>
  </r>
  <r>
    <x v="44"/>
    <x v="44"/>
    <s v="NA"/>
    <n v="10749.35"/>
    <n v="4719.34"/>
    <s v="EVENTS"/>
    <s v="LARGE"/>
  </r>
  <r>
    <x v="45"/>
    <x v="45"/>
    <s v="NA"/>
    <n v="-99.86999999999999"/>
    <n v="-24.150000000000002"/>
    <s v="EVENTS"/>
    <s v="MEDIUM"/>
  </r>
  <r>
    <x v="46"/>
    <x v="46"/>
    <s v="NA"/>
    <n v="60761.639999999992"/>
    <n v="28457.16"/>
    <s v="SPORTS"/>
    <s v="LARGE"/>
  </r>
  <r>
    <x v="47"/>
    <x v="47"/>
    <s v="NA"/>
    <n v="4871.7"/>
    <n v="1248.72"/>
    <s v=""/>
    <s v=""/>
  </r>
  <r>
    <x v="48"/>
    <x v="48"/>
    <s v="NA"/>
    <n v="2435.8599999999997"/>
    <n v="519.47"/>
    <s v=""/>
    <s v=""/>
  </r>
  <r>
    <x v="49"/>
    <x v="49"/>
    <s v="NA"/>
    <n v="2435.84"/>
    <n v="792.32"/>
    <s v=""/>
    <s v=""/>
  </r>
  <r>
    <x v="50"/>
    <x v="50"/>
    <s v="NA"/>
    <n v="2435.9299999999998"/>
    <n v="610.99"/>
    <s v=""/>
    <s v=""/>
  </r>
  <r>
    <x v="51"/>
    <x v="51"/>
    <s v="NA"/>
    <n v="2435.77"/>
    <n v="817.50000000000011"/>
    <s v=""/>
    <s v=""/>
  </r>
  <r>
    <x v="52"/>
    <x v="52"/>
    <s v="NA"/>
    <n v="4871.7"/>
    <n v="1358.2"/>
    <s v=""/>
    <s v="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CustSalesRank" cacheId="20" applyNumberFormats="0" applyBorderFormats="0" applyFontFormats="0" applyPatternFormats="0" applyAlignmentFormats="0" applyWidthHeightFormats="1" dataCaption="Values" updatedVersion="8" minRefreshableVersion="3" itemPrintTitles="1" createdVersion="5" indent="0" compact="0" compactData="0" multipleFieldFilters="0" chartFormat="7" rowHeaderCaption="Items">
  <location ref="E22:K76" firstHeaderRow="0" firstDataRow="1" firstDataCol="1"/>
  <pivotFields count="11">
    <pivotField name="Cust Number" compact="0" outline="0" showAll="0" sortType="descending" defaultSubtotal="0">
      <items count="5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</items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</pivotField>
    <pivotField axis="axisRow" compact="0" outline="0" showAll="0" sortType="descending" defaultSubtotal="0">
      <items count="53">
        <item x="0"/>
        <item x="1"/>
        <item x="2"/>
        <item x="3"/>
        <item x="4"/>
        <item x="5"/>
        <item x="6"/>
        <item x="7"/>
        <item x="8"/>
        <item x="9"/>
        <item x="10"/>
        <item x="12"/>
        <item x="13"/>
        <item x="14"/>
        <item x="15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11"/>
        <item x="16"/>
        <item x="17"/>
        <item x="47"/>
        <item x="48"/>
        <item x="49"/>
        <item x="50"/>
        <item x="51"/>
        <item x="52"/>
      </items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</pivotField>
    <pivotField compact="0" outline="0" showAll="0" defaultSubtotal="0"/>
    <pivotField dataField="1"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dataField="1" compact="0" outline="0" dragToRow="0" dragToCol="0" dragToPage="0" showAll="0" defaultSubtotal="0"/>
  </pivotFields>
  <rowFields count="1">
    <field x="1"/>
  </rowFields>
  <rowItems count="54">
    <i>
      <x v="25"/>
    </i>
    <i>
      <x v="43"/>
    </i>
    <i>
      <x v="1"/>
    </i>
    <i>
      <x v="19"/>
    </i>
    <i>
      <x v="6"/>
    </i>
    <i>
      <x v="35"/>
    </i>
    <i>
      <x v="7"/>
    </i>
    <i>
      <x v="14"/>
    </i>
    <i>
      <x v="44"/>
    </i>
    <i>
      <x v="16"/>
    </i>
    <i>
      <x v="23"/>
    </i>
    <i>
      <x v="8"/>
    </i>
    <i>
      <x v="4"/>
    </i>
    <i>
      <x v="22"/>
    </i>
    <i>
      <x v="28"/>
    </i>
    <i>
      <x v="21"/>
    </i>
    <i>
      <x v="27"/>
    </i>
    <i>
      <x v="3"/>
    </i>
    <i>
      <x v="38"/>
    </i>
    <i>
      <x v="24"/>
    </i>
    <i>
      <x v="45"/>
    </i>
    <i>
      <x v="37"/>
    </i>
    <i>
      <x v="20"/>
    </i>
    <i>
      <x v="13"/>
    </i>
    <i>
      <x v="46"/>
    </i>
    <i>
      <x/>
    </i>
    <i>
      <x v="2"/>
    </i>
    <i>
      <x v="9"/>
    </i>
    <i>
      <x v="40"/>
    </i>
    <i>
      <x v="5"/>
    </i>
    <i>
      <x v="17"/>
    </i>
    <i>
      <x v="15"/>
    </i>
    <i>
      <x v="26"/>
    </i>
    <i>
      <x v="41"/>
    </i>
    <i>
      <x v="36"/>
    </i>
    <i>
      <x v="39"/>
    </i>
    <i>
      <x v="18"/>
    </i>
    <i>
      <x v="29"/>
    </i>
    <i>
      <x v="30"/>
    </i>
    <i>
      <x v="31"/>
    </i>
    <i>
      <x v="32"/>
    </i>
    <i>
      <x v="11"/>
    </i>
    <i>
      <x v="10"/>
    </i>
    <i>
      <x v="52"/>
    </i>
    <i>
      <x v="47"/>
    </i>
    <i>
      <x v="34"/>
    </i>
    <i>
      <x v="50"/>
    </i>
    <i>
      <x v="48"/>
    </i>
    <i>
      <x v="49"/>
    </i>
    <i>
      <x v="51"/>
    </i>
    <i>
      <x v="12"/>
    </i>
    <i>
      <x v="42"/>
    </i>
    <i>
      <x v="33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Sales Rank" fld="3" baseField="1" baseItem="0">
      <extLst>
        <ext xmlns:x14="http://schemas.microsoft.com/office/spreadsheetml/2009/9/main" uri="{E15A36E0-9728-4e99-A89B-3F7291B0FE68}">
          <x14:dataField pivotShowAs="rankDescending"/>
        </ext>
      </extLst>
    </dataField>
    <dataField name=" Sales Margin%" fld="10" baseField="0" baseItem="2" numFmtId="164"/>
    <dataField name=" Sales (LCY)" fld="3" baseField="1" baseItem="56" numFmtId="165"/>
    <dataField name="Sales Accum" fld="3" showDataAs="runTotal" baseField="1" baseItem="0" numFmtId="165"/>
    <dataField name="Accum%" fld="3" baseField="1" baseItem="0" numFmtId="164">
      <extLst>
        <ext xmlns:x14="http://schemas.microsoft.com/office/spreadsheetml/2009/9/main" uri="{E15A36E0-9728-4e99-A89B-3F7291B0FE68}">
          <x14:dataField pivotShowAs="percentOfRunningTotal"/>
        </ext>
      </extLst>
    </dataField>
    <dataField name=" Profit (LCY)" fld="4" baseField="1" baseItem="56" numFmtId="165"/>
  </dataFields>
  <formats count="45">
    <format dxfId="56">
      <pivotArea outline="0" fieldPosition="0">
        <references count="1">
          <reference field="4294967294" count="1">
            <x v="4"/>
          </reference>
        </references>
      </pivotArea>
    </format>
    <format dxfId="55">
      <pivotArea outline="0" fieldPosition="0">
        <references count="1">
          <reference field="4294967294" count="1">
            <x v="1"/>
          </reference>
        </references>
      </pivotArea>
    </format>
    <format dxfId="54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5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1">
      <pivotArea dataOnly="0" labelOnly="1" outline="0" fieldPosition="0">
        <references count="1">
          <reference field="4294967294" count="3">
            <x v="2"/>
            <x v="3"/>
            <x v="4"/>
          </reference>
        </references>
      </pivotArea>
    </format>
    <format dxfId="50">
      <pivotArea field="0" type="button" dataOnly="0" labelOnly="1" outline="0"/>
    </format>
    <format dxfId="49">
      <pivotArea type="all" dataOnly="0" outline="0" fieldPosition="0"/>
    </format>
    <format dxfId="48">
      <pivotArea outline="0" collapsedLevelsAreSubtotals="1" fieldPosition="0"/>
    </format>
    <format dxfId="47">
      <pivotArea field="0" type="button" dataOnly="0" labelOnly="1" outline="0"/>
    </format>
    <format dxfId="46">
      <pivotArea dataOnly="0" labelOnly="1" grandRow="1" outline="0" fieldPosition="0"/>
    </format>
    <format dxfId="45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44">
      <pivotArea field="0" type="button" dataOnly="0" labelOnly="1" outline="0"/>
    </format>
    <format dxfId="43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42">
      <pivotArea field="0" type="button" dataOnly="0" labelOnly="1" outline="0"/>
    </format>
    <format dxfId="41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40">
      <pivotArea field="0" type="button" dataOnly="0" labelOnly="1" outline="0"/>
    </format>
    <format dxfId="39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38">
      <pivotArea dataOnly="0" labelOnly="1" outline="0" fieldPosition="0">
        <references count="1">
          <reference field="4294967294" count="1">
            <x v="5"/>
          </reference>
        </references>
      </pivotArea>
    </format>
    <format dxfId="37">
      <pivotArea dataOnly="0" labelOnly="1" outline="0" fieldPosition="0">
        <references count="1">
          <reference field="4294967294" count="1">
            <x v="5"/>
          </reference>
        </references>
      </pivotArea>
    </format>
    <format dxfId="36">
      <pivotArea dataOnly="0" labelOnly="1" outline="0" fieldPosition="0">
        <references count="1">
          <reference field="4294967294" count="1">
            <x v="5"/>
          </reference>
        </references>
      </pivotArea>
    </format>
    <format dxfId="35">
      <pivotArea type="all" dataOnly="0" outline="0" fieldPosition="0"/>
    </format>
    <format dxfId="34">
      <pivotArea field="0" type="button" dataOnly="0" labelOnly="1" outline="0"/>
    </format>
    <format dxfId="33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32">
      <pivotArea field="0" type="button" dataOnly="0" labelOnly="1" outline="0"/>
    </format>
    <format dxfId="31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30">
      <pivotArea field="1" type="button" dataOnly="0" labelOnly="1" outline="0" axis="axisRow" fieldPosition="0"/>
    </format>
    <format dxfId="29">
      <pivotArea field="1" type="button" dataOnly="0" labelOnly="1" outline="0" axis="axisRow" fieldPosition="0"/>
    </format>
    <format dxfId="28">
      <pivotArea outline="0" collapsedLevelsAreSubtotals="1" fieldPosition="0">
        <references count="2">
          <reference field="4294967294" count="1" selected="0">
            <x v="4"/>
          </reference>
          <reference field="1" count="0" selected="0"/>
        </references>
      </pivotArea>
    </format>
    <format dxfId="27">
      <pivotArea outline="0" fieldPosition="0">
        <references count="1">
          <reference field="4294967294" count="1">
            <x v="5"/>
          </reference>
        </references>
      </pivotArea>
    </format>
    <format dxfId="26">
      <pivotArea outline="0" fieldPosition="0">
        <references count="1">
          <reference field="4294967294" count="1">
            <x v="3"/>
          </reference>
        </references>
      </pivotArea>
    </format>
    <format dxfId="25">
      <pivotArea outline="0" fieldPosition="0">
        <references count="1">
          <reference field="4294967294" count="1">
            <x v="2"/>
          </reference>
        </references>
      </pivotArea>
    </format>
    <format dxfId="24">
      <pivotArea type="all" dataOnly="0" outline="0" fieldPosition="0"/>
    </format>
    <format dxfId="23">
      <pivotArea outline="0" collapsedLevelsAreSubtotals="1" fieldPosition="0"/>
    </format>
    <format dxfId="22">
      <pivotArea dataOnly="0" labelOnly="1" grandRow="1" outline="0" fieldPosition="0"/>
    </format>
    <format dxfId="21">
      <pivotArea field="1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field="1" type="button" dataOnly="0" labelOnly="1" outline="0" axis="axisRow" fieldPosition="0"/>
    </format>
    <format dxfId="16">
      <pivotArea dataOnly="0" labelOnly="1" outline="0" fieldPosition="0">
        <references count="1">
          <reference field="1" count="24">
            <x v="0"/>
            <x v="4"/>
            <x v="5"/>
            <x v="6"/>
            <x v="7"/>
            <x v="8"/>
            <x v="9"/>
            <x v="11"/>
            <x v="13"/>
            <x v="14"/>
            <x v="15"/>
            <x v="16"/>
            <x v="17"/>
            <x v="19"/>
            <x v="21"/>
            <x v="23"/>
            <x v="24"/>
            <x v="25"/>
            <x v="27"/>
            <x v="29"/>
            <x v="35"/>
            <x v="38"/>
            <x v="40"/>
            <x v="43"/>
          </reference>
        </references>
      </pivotArea>
    </format>
    <format dxfId="15">
      <pivotArea dataOnly="0" labelOnly="1" outline="0" fieldPosition="0">
        <references count="1">
          <reference field="1" count="17">
            <x v="1"/>
            <x v="2"/>
            <x v="3"/>
            <x v="10"/>
            <x v="12"/>
            <x v="20"/>
            <x v="22"/>
            <x v="26"/>
            <x v="28"/>
            <x v="30"/>
            <x v="31"/>
            <x v="33"/>
            <x v="36"/>
            <x v="37"/>
            <x v="39"/>
            <x v="41"/>
            <x v="42"/>
          </reference>
        </references>
      </pivotArea>
    </format>
    <format dxfId="14">
      <pivotArea dataOnly="0" labelOnly="1" outline="0" fieldPosition="0">
        <references count="1">
          <reference field="1" count="3">
            <x v="18"/>
            <x v="32"/>
            <x v="34"/>
          </reference>
        </references>
      </pivotArea>
    </format>
    <format dxfId="13">
      <pivotArea dataOnly="0" labelOnly="1" grandRow="1" outline="0" fieldPosition="0"/>
    </format>
    <format dxfId="12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</formats>
  <conditionalFormats count="5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4"/>
            </reference>
            <reference field="1" count="0" selected="0"/>
          </references>
        </pivotArea>
      </pivotAreas>
    </conditionalFormat>
    <conditionalFormat scope="field" priority="2">
      <pivotAreas count="1">
        <pivotArea outline="0" collapsedLevelsAreSubtotals="1" fieldPosition="0">
          <references count="2">
            <reference field="4294967294" count="1" selected="0">
              <x v="4"/>
            </reference>
            <reference field="1" count="0" selected="0"/>
          </references>
        </pivotArea>
      </pivotAreas>
    </conditionalFormat>
    <conditionalFormat scope="field" priority="3">
      <pivotAreas count="1">
        <pivotArea outline="0" collapsedLevelsAreSubtotals="1" fieldPosition="0">
          <references count="2">
            <reference field="4294967294" count="1" selected="0">
              <x v="4"/>
            </reference>
            <reference field="1" count="0" selected="0"/>
          </references>
        </pivotArea>
      </pivotAreas>
    </conditionalFormat>
    <conditionalFormat scope="field" priority="4">
      <pivotAreas count="1">
        <pivotArea outline="0" collapsedLevelsAreSubtotals="1" fieldPosition="0">
          <references count="2">
            <reference field="4294967294" count="1" selected="0">
              <x v="4"/>
            </reference>
            <reference field="1" count="0" selected="0"/>
          </references>
        </pivotArea>
      </pivotAreas>
    </conditionalFormat>
    <conditionalFormat scope="field" priority="5">
      <pivotAreas count="1">
        <pivotArea outline="0" collapsedLevelsAreSubtotals="1" fieldPosition="0">
          <references count="2">
            <reference field="4294967294" count="1" selected="0">
              <x v="4"/>
            </reference>
            <reference field="1" count="0" selected="0"/>
          </references>
        </pivotArea>
      </pivotAreas>
    </conditionalFormat>
  </conditionalFormats>
  <chartFormats count="3">
    <chartFormat chart="0" format="6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8" series="1">
      <pivotArea type="data" outline="0" fieldPosition="0">
        <references count="1">
          <reference field="4294967294" count="1" selected="0">
            <x v="4"/>
          </reference>
        </references>
      </pivotArea>
    </chartFormat>
  </chartFormat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Top10" cacheId="20" applyNumberFormats="0" applyBorderFormats="0" applyFontFormats="0" applyPatternFormats="0" applyAlignmentFormats="0" applyWidthHeightFormats="1" dataCaption="Values" updatedVersion="8" minRefreshableVersion="3" useAutoFormatting="1" itemPrintTitles="1" createdVersion="5" indent="0" outline="1" outlineData="1" multipleFieldFilters="0" chartFormat="15" rowHeaderCaption="Cust Name">
  <location ref="C5:F7" firstHeaderRow="0" firstDataRow="1" firstDataCol="1"/>
  <pivotFields count="11">
    <pivotField name="Cust No." showAll="0" measureFilter="1" sortType="descending"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showAll="0" measureFilter="1" defaultSubtotal="0">
      <items count="53">
        <item x="0"/>
        <item x="1"/>
        <item x="2"/>
        <item x="3"/>
        <item x="4"/>
        <item x="5"/>
        <item x="6"/>
        <item x="7"/>
        <item x="8"/>
        <item x="9"/>
        <item x="10"/>
        <item x="12"/>
        <item x="13"/>
        <item x="14"/>
        <item x="15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11"/>
        <item x="16"/>
        <item x="17"/>
        <item x="47"/>
        <item x="48"/>
        <item x="49"/>
        <item x="50"/>
        <item x="51"/>
        <item x="52"/>
      </items>
    </pivotField>
    <pivotField showAll="0" defaultSubtotal="0"/>
    <pivotField dataField="1" multipleItemSelectionAllowed="1" showAll="0"/>
    <pivotField dataField="1" showAll="0" defaultSubtotal="0"/>
    <pivotField showAll="0" defaultSubtotal="0"/>
    <pivotField showAll="0" defaultSubtotal="0"/>
    <pivotField dragToRow="0" dragToCol="0" dragToPage="0" showAll="0" defaultSubtotal="0"/>
    <pivotField dragToRow="0" dragToCol="0" dragToPage="0" showAll="0" defaultSubtotal="0"/>
    <pivotField dragToRow="0" dragToCol="0" dragToPage="0" showAll="0" defaultSubtotal="0"/>
    <pivotField dataField="1" dragToRow="0" dragToCol="0" dragToPage="0" showAll="0" defaultSubtotal="0"/>
  </pivotFields>
  <rowFields count="1">
    <field x="1"/>
  </rowFields>
  <rowItems count="2">
    <i>
      <x v="2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Sales (LCY)" fld="3" baseField="0" baseItem="2" numFmtId="2"/>
    <dataField name=" Profit (LCY)" fld="4" baseField="0" baseItem="0"/>
    <dataField name=" Sales Margin%" fld="10" baseField="0" baseItem="11" numFmtId="10"/>
  </dataFields>
  <chartFormats count="1">
    <chartFormat chart="0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filters count="2">
    <filter fld="0" type="percent" evalOrder="-1" id="5" iMeasureFld="0">
      <autoFilter ref="A1">
        <filterColumn colId="0">
          <top10 percent="1" val="10" filterVal="10"/>
        </filterColumn>
      </autoFilter>
    </filter>
    <filter fld="1" type="percent" evalOrder="-1" id="6" iMeasureFld="0">
      <autoFilter ref="A1">
        <filterColumn colId="0">
          <top10 percent="1" val="10" filterVal="10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3000000}" name="Top80" cacheId="20" applyNumberFormats="0" applyBorderFormats="0" applyFontFormats="0" applyPatternFormats="0" applyAlignmentFormats="0" applyWidthHeightFormats="1" dataCaption="Values" updatedVersion="8" minRefreshableVersion="3" useAutoFormatting="1" itemPrintTitles="1" createdVersion="5" indent="0" outline="1" outlineData="1" multipleFieldFilters="0" chartFormat="15" rowHeaderCaption="Cust Name">
  <location ref="R5:U33" firstHeaderRow="0" firstDataRow="1" firstDataCol="1"/>
  <pivotFields count="11">
    <pivotField name="Cust Number" showAll="0" measureFilter="1" sortType="descending"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showAll="0" measureFilter="1" defaultSubtotal="0">
      <items count="53">
        <item x="0"/>
        <item x="1"/>
        <item x="2"/>
        <item x="3"/>
        <item x="4"/>
        <item x="5"/>
        <item x="6"/>
        <item x="7"/>
        <item x="8"/>
        <item x="9"/>
        <item x="10"/>
        <item x="12"/>
        <item x="13"/>
        <item x="14"/>
        <item x="15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11"/>
        <item x="16"/>
        <item x="17"/>
        <item x="47"/>
        <item x="48"/>
        <item x="49"/>
        <item x="50"/>
        <item x="51"/>
        <item x="52"/>
      </items>
    </pivotField>
    <pivotField showAll="0" defaultSubtotal="0"/>
    <pivotField dataField="1" multipleItemSelectionAllowed="1" showAll="0"/>
    <pivotField dataField="1" showAll="0" defaultSubtotal="0"/>
    <pivotField showAll="0" defaultSubtotal="0"/>
    <pivotField showAll="0" defaultSubtotal="0"/>
    <pivotField dragToRow="0" dragToCol="0" dragToPage="0" showAll="0" defaultSubtotal="0"/>
    <pivotField dragToRow="0" dragToCol="0" dragToPage="0" showAll="0" defaultSubtotal="0"/>
    <pivotField dragToRow="0" dragToCol="0" dragToPage="0" showAll="0" defaultSubtotal="0"/>
    <pivotField dataField="1" dragToRow="0" dragToCol="0" dragToPage="0" showAll="0" defaultSubtotal="0"/>
  </pivotFields>
  <rowFields count="1">
    <field x="1"/>
  </rowFields>
  <rowItems count="28">
    <i>
      <x/>
    </i>
    <i>
      <x v="1"/>
    </i>
    <i>
      <x v="2"/>
    </i>
    <i>
      <x v="3"/>
    </i>
    <i>
      <x v="4"/>
    </i>
    <i>
      <x v="6"/>
    </i>
    <i>
      <x v="7"/>
    </i>
    <i>
      <x v="8"/>
    </i>
    <i>
      <x v="13"/>
    </i>
    <i>
      <x v="14"/>
    </i>
    <i>
      <x v="16"/>
    </i>
    <i>
      <x v="19"/>
    </i>
    <i>
      <x v="20"/>
    </i>
    <i>
      <x v="21"/>
    </i>
    <i>
      <x v="22"/>
    </i>
    <i>
      <x v="23"/>
    </i>
    <i>
      <x v="24"/>
    </i>
    <i>
      <x v="25"/>
    </i>
    <i>
      <x v="27"/>
    </i>
    <i>
      <x v="28"/>
    </i>
    <i>
      <x v="35"/>
    </i>
    <i>
      <x v="37"/>
    </i>
    <i>
      <x v="38"/>
    </i>
    <i>
      <x v="43"/>
    </i>
    <i>
      <x v="44"/>
    </i>
    <i>
      <x v="45"/>
    </i>
    <i>
      <x v="46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Sales (LCY)" fld="3" baseField="0" baseItem="2" numFmtId="2"/>
    <dataField name=" Profit (LCY)" fld="4" baseField="0" baseItem="0"/>
    <dataField name=" Sales Margin%" fld="10" baseField="0" baseItem="11" numFmtId="10"/>
  </dataFields>
  <chartFormats count="1">
    <chartFormat chart="0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filters count="2">
    <filter fld="0" type="percent" evalOrder="-1" id="7" iMeasureFld="0">
      <autoFilter ref="A1">
        <filterColumn colId="0">
          <top10 percent="1" val="80" filterVal="80"/>
        </filterColumn>
      </autoFilter>
    </filter>
    <filter fld="1" type="percent" evalOrder="-1" id="8" iMeasureFld="0">
      <autoFilter ref="A1">
        <filterColumn colId="0">
          <top10 percent="1" val="80" filterVal="80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2000000}" name="Top50" cacheId="20" applyNumberFormats="0" applyBorderFormats="0" applyFontFormats="0" applyPatternFormats="0" applyAlignmentFormats="0" applyWidthHeightFormats="1" dataCaption="Values" updatedVersion="8" minRefreshableVersion="3" useAutoFormatting="1" itemPrintTitles="1" createdVersion="5" indent="0" outline="1" outlineData="1" multipleFieldFilters="0" chartFormat="15" rowHeaderCaption="Cust Name">
  <location ref="M5:P18" firstHeaderRow="0" firstDataRow="1" firstDataCol="1"/>
  <pivotFields count="11">
    <pivotField name="Cust Number" showAll="0" measureFilter="1" sortType="descending"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showAll="0" measureFilter="1" defaultSubtotal="0">
      <items count="53">
        <item x="0"/>
        <item x="1"/>
        <item x="2"/>
        <item x="3"/>
        <item x="4"/>
        <item x="5"/>
        <item x="6"/>
        <item x="7"/>
        <item x="8"/>
        <item x="9"/>
        <item x="10"/>
        <item x="12"/>
        <item x="13"/>
        <item x="14"/>
        <item x="15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11"/>
        <item x="16"/>
        <item x="17"/>
        <item x="47"/>
        <item x="48"/>
        <item x="49"/>
        <item x="50"/>
        <item x="51"/>
        <item x="52"/>
      </items>
    </pivotField>
    <pivotField showAll="0" defaultSubtotal="0"/>
    <pivotField dataField="1" multipleItemSelectionAllowed="1" showAll="0"/>
    <pivotField dataField="1" showAll="0" defaultSubtotal="0"/>
    <pivotField showAll="0" defaultSubtotal="0"/>
    <pivotField showAll="0" defaultSubtotal="0"/>
    <pivotField dragToRow="0" dragToCol="0" dragToPage="0" showAll="0" defaultSubtotal="0"/>
    <pivotField dragToRow="0" dragToCol="0" dragToPage="0" showAll="0" defaultSubtotal="0"/>
    <pivotField dragToRow="0" dragToCol="0" dragToPage="0" showAll="0" defaultSubtotal="0"/>
    <pivotField dataField="1" dragToRow="0" dragToCol="0" dragToPage="0" showAll="0" defaultSubtotal="0"/>
  </pivotFields>
  <rowFields count="1">
    <field x="1"/>
  </rowFields>
  <rowItems count="13">
    <i>
      <x v="1"/>
    </i>
    <i>
      <x v="6"/>
    </i>
    <i>
      <x v="7"/>
    </i>
    <i>
      <x v="8"/>
    </i>
    <i>
      <x v="14"/>
    </i>
    <i>
      <x v="16"/>
    </i>
    <i>
      <x v="19"/>
    </i>
    <i>
      <x v="23"/>
    </i>
    <i>
      <x v="25"/>
    </i>
    <i>
      <x v="35"/>
    </i>
    <i>
      <x v="43"/>
    </i>
    <i>
      <x v="4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Sales (LCY)" fld="3" baseField="0" baseItem="2" numFmtId="2"/>
    <dataField name=" Profit (LCY)" fld="4" baseField="0" baseItem="0"/>
    <dataField name=" Sales Margin%" fld="10" baseField="0" baseItem="11" numFmtId="10"/>
  </dataFields>
  <chartFormats count="1">
    <chartFormat chart="0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filters count="2">
    <filter fld="0" type="percent" evalOrder="-1" id="6" iMeasureFld="0">
      <autoFilter ref="A1">
        <filterColumn colId="0">
          <top10 percent="1" val="50" filterVal="50"/>
        </filterColumn>
      </autoFilter>
    </filter>
    <filter fld="1" type="percent" evalOrder="-1" id="7" iMeasureFld="0">
      <autoFilter ref="A1">
        <filterColumn colId="0">
          <top10 percent="1" val="50" filterVal="50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1000000}" name="Top25" cacheId="20" applyNumberFormats="0" applyBorderFormats="0" applyFontFormats="0" applyPatternFormats="0" applyAlignmentFormats="0" applyWidthHeightFormats="1" dataCaption="Values" updatedVersion="8" minRefreshableVersion="3" useAutoFormatting="1" itemPrintTitles="1" createdVersion="5" indent="0" outline="1" outlineData="1" multipleFieldFilters="0" chartFormat="15" rowHeaderCaption="Cust Name">
  <location ref="H5:K10" firstHeaderRow="0" firstDataRow="1" firstDataCol="1"/>
  <pivotFields count="11">
    <pivotField name="Cust Number" showAll="0" measureFilter="1" sortType="descending"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showAll="0" measureFilter="1" defaultSubtotal="0">
      <items count="53">
        <item x="0"/>
        <item x="1"/>
        <item x="2"/>
        <item x="3"/>
        <item x="4"/>
        <item x="5"/>
        <item x="6"/>
        <item x="7"/>
        <item x="8"/>
        <item x="9"/>
        <item x="10"/>
        <item x="12"/>
        <item x="13"/>
        <item x="14"/>
        <item x="15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11"/>
        <item x="16"/>
        <item x="17"/>
        <item x="47"/>
        <item x="48"/>
        <item x="49"/>
        <item x="50"/>
        <item x="51"/>
        <item x="52"/>
      </items>
    </pivotField>
    <pivotField showAll="0" defaultSubtotal="0"/>
    <pivotField dataField="1" multipleItemSelectionAllowed="1" showAll="0"/>
    <pivotField dataField="1" showAll="0" defaultSubtotal="0"/>
    <pivotField showAll="0" defaultSubtotal="0"/>
    <pivotField showAll="0" defaultSubtotal="0"/>
    <pivotField dragToRow="0" dragToCol="0" dragToPage="0" showAll="0" defaultSubtotal="0"/>
    <pivotField dragToRow="0" dragToCol="0" dragToPage="0" showAll="0" defaultSubtotal="0"/>
    <pivotField dragToRow="0" dragToCol="0" dragToPage="0" showAll="0" defaultSubtotal="0"/>
    <pivotField dataField="1" dragToRow="0" dragToCol="0" dragToPage="0" showAll="0" defaultSubtotal="0"/>
  </pivotFields>
  <rowFields count="1">
    <field x="1"/>
  </rowFields>
  <rowItems count="5">
    <i>
      <x v="1"/>
    </i>
    <i>
      <x v="19"/>
    </i>
    <i>
      <x v="25"/>
    </i>
    <i>
      <x v="4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Sales (LCY)" fld="3" baseField="0" baseItem="2" numFmtId="2"/>
    <dataField name=" Profit (LCY)" fld="4" baseField="0" baseItem="0"/>
    <dataField name=" Sales Margin%" fld="10" baseField="0" baseItem="11" numFmtId="10"/>
  </dataFields>
  <chartFormats count="1">
    <chartFormat chart="0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filters count="2">
    <filter fld="0" type="percent" evalOrder="-1" id="5" iMeasureFld="0">
      <autoFilter ref="A1">
        <filterColumn colId="0">
          <top10 percent="1" val="25" filterVal="25"/>
        </filterColumn>
      </autoFilter>
    </filter>
    <filter fld="1" type="percent" evalOrder="-1" id="6" iMeasureFld="0">
      <autoFilter ref="A1">
        <filterColumn colId="0">
          <top10 percent="1" val="25" filterVal="25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CB07407-5004-474C-B5F4-A9EC7C14987A}" name="CustInfo" displayName="CustInfo" ref="D11:J64" totalsRowShown="0">
  <autoFilter ref="D11:J64" xr:uid="{5CB07407-5004-474C-B5F4-A9EC7C14987A}"/>
  <tableColumns count="7">
    <tableColumn id="1" xr3:uid="{831A69CE-014B-4BEA-9D8C-6F891EE219C7}" name="No." dataDxfId="6"/>
    <tableColumn id="2" xr3:uid="{87E9045A-4077-4D9C-B616-3B12EA6E89F4}" name="Name" dataDxfId="5"/>
    <tableColumn id="3" xr3:uid="{13C3BAD7-B9EB-4845-8235-3B1C30C51818}" name="Customer Posting Group" dataDxfId="4"/>
    <tableColumn id="4" xr3:uid="{26C65053-73DE-4840-8773-63F738757BEB}" name="Sales (LCY)" dataDxfId="3"/>
    <tableColumn id="5" xr3:uid="{E67A69D2-6305-4AFB-8D2D-4C880A8672E6}" name="Profit (LCY)" dataDxfId="2"/>
    <tableColumn id="6" xr3:uid="{3B5BCCF7-FAB6-4A54-8FC6-0160EF1339E7}" name="Global Dimension 1" dataDxfId="1"/>
    <tableColumn id="7" xr3:uid="{1EF547F4-36AF-427E-87BA-270F38D9B984}" name="Global Dimension 2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5" Type="http://schemas.openxmlformats.org/officeDocument/2006/relationships/printerSettings" Target="../printerSettings/printerSettings2.bin"/><Relationship Id="rId4" Type="http://schemas.openxmlformats.org/officeDocument/2006/relationships/pivotTable" Target="../pivotTables/pivotTable5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76"/>
  <sheetViews>
    <sheetView showGridLines="0" tabSelected="1" topLeftCell="C2" zoomScaleNormal="100" workbookViewId="0"/>
  </sheetViews>
  <sheetFormatPr defaultColWidth="9.140625" defaultRowHeight="15" x14ac:dyDescent="0.25"/>
  <cols>
    <col min="1" max="1" width="9.140625" hidden="1" customWidth="1"/>
    <col min="2" max="2" width="12" hidden="1" customWidth="1"/>
    <col min="3" max="3" width="12" customWidth="1"/>
    <col min="4" max="4" width="11.85546875" customWidth="1"/>
    <col min="5" max="5" width="35.85546875" customWidth="1"/>
    <col min="6" max="6" width="10.28515625" customWidth="1"/>
    <col min="7" max="7" width="14.28515625" customWidth="1"/>
    <col min="8" max="9" width="12.7109375" customWidth="1"/>
    <col min="10" max="10" width="8.28515625" customWidth="1"/>
    <col min="11" max="11" width="12.7109375" bestFit="1" customWidth="1"/>
    <col min="12" max="12" width="11.85546875" customWidth="1"/>
    <col min="13" max="18" width="11" hidden="1" customWidth="1"/>
    <col min="19" max="631" width="34.140625" bestFit="1" customWidth="1"/>
    <col min="632" max="632" width="15.28515625" bestFit="1" customWidth="1"/>
    <col min="633" max="633" width="19.28515625" bestFit="1" customWidth="1"/>
    <col min="634" max="634" width="16" bestFit="1" customWidth="1"/>
    <col min="635" max="635" width="16.85546875" bestFit="1" customWidth="1"/>
    <col min="636" max="636" width="13.28515625" bestFit="1" customWidth="1"/>
  </cols>
  <sheetData>
    <row r="1" spans="1:18" hidden="1" x14ac:dyDescent="0.25">
      <c r="A1" t="s">
        <v>100</v>
      </c>
      <c r="B1" t="s">
        <v>38</v>
      </c>
      <c r="M1" t="s">
        <v>38</v>
      </c>
      <c r="N1" t="s">
        <v>38</v>
      </c>
      <c r="O1" t="s">
        <v>38</v>
      </c>
      <c r="P1" t="s">
        <v>38</v>
      </c>
      <c r="Q1" t="s">
        <v>38</v>
      </c>
      <c r="R1" t="s">
        <v>38</v>
      </c>
    </row>
    <row r="2" spans="1:18" x14ac:dyDescent="0.25">
      <c r="M2" s="18" t="s">
        <v>28</v>
      </c>
      <c r="N2" s="18" t="s">
        <v>27</v>
      </c>
      <c r="O2" s="18" t="s">
        <v>36</v>
      </c>
      <c r="P2" s="18" t="s">
        <v>97</v>
      </c>
      <c r="Q2" s="18" t="s">
        <v>37</v>
      </c>
      <c r="R2" s="18" t="s">
        <v>42</v>
      </c>
    </row>
    <row r="3" spans="1:18" x14ac:dyDescent="0.25">
      <c r="M3" s="18" t="s">
        <v>29</v>
      </c>
      <c r="N3" s="18">
        <f ca="1">PctPivots!$B$6</f>
        <v>1</v>
      </c>
      <c r="O3" s="18">
        <f>GETPIVOTDATA(" Sales (LCY)",PctPivots!$C$5)</f>
        <v>91288.16</v>
      </c>
      <c r="P3" s="18">
        <f>GETPIVOTDATA(" Profit (LCY)",PctPivots!$C$5)</f>
        <v>41014.79</v>
      </c>
      <c r="Q3" s="18">
        <f>GETPIVOTDATA(" Sales Margin%",PctPivots!$C$5)</f>
        <v>0.44928926160851529</v>
      </c>
      <c r="R3" s="18" t="str">
        <f ca="1">CONCATENATE(N3," Custs")</f>
        <v>1 Custs</v>
      </c>
    </row>
    <row r="4" spans="1:18" ht="26.25" x14ac:dyDescent="0.4">
      <c r="D4" s="19" t="s">
        <v>98</v>
      </c>
      <c r="M4" s="18" t="s">
        <v>30</v>
      </c>
      <c r="N4" s="18">
        <f ca="1">PctPivots!$G$6</f>
        <v>4</v>
      </c>
      <c r="O4" s="18">
        <f>GETPIVOTDATA(" Sales (LCY)",PctPivots!$H$5)</f>
        <v>232786.86</v>
      </c>
      <c r="P4" s="18">
        <f>GETPIVOTDATA(" Profit (LCY)",PctPivots!$H$5)</f>
        <v>104079.16</v>
      </c>
      <c r="Q4" s="18">
        <f>GETPIVOTDATA(" Sales Margin%",PctPivots!$H$5)</f>
        <v>0.44710066538979054</v>
      </c>
      <c r="R4" s="18" t="str">
        <f ca="1">CONCATENATE(N4," Custs")</f>
        <v>4 Custs</v>
      </c>
    </row>
    <row r="5" spans="1:18" x14ac:dyDescent="0.25">
      <c r="D5" s="20" t="str">
        <f>CONCATENATE("     Period:  ",Report!D6)</f>
        <v xml:space="preserve">     Period:  1/1/2019..10/1/2019</v>
      </c>
      <c r="M5" s="18" t="s">
        <v>31</v>
      </c>
      <c r="N5" s="18">
        <f ca="1">PctPivots!$L$6</f>
        <v>12</v>
      </c>
      <c r="O5" s="18">
        <f>GETPIVOTDATA(" Sales (LCY)",PctPivots!$M$5)</f>
        <v>464843.31000000006</v>
      </c>
      <c r="P5" s="18">
        <f>GETPIVOTDATA(" Profit (LCY)",PctPivots!$M$5)</f>
        <v>206945.36000000002</v>
      </c>
      <c r="Q5" s="18">
        <f>GETPIVOTDATA(" Sales Margin%",PctPivots!$M$5)</f>
        <v>0.44519380089604815</v>
      </c>
      <c r="R5" s="18" t="str">
        <f ca="1">CONCATENATE(N5," Custs")</f>
        <v>12 Custs</v>
      </c>
    </row>
    <row r="6" spans="1:18" x14ac:dyDescent="0.25">
      <c r="M6" s="18" t="s">
        <v>32</v>
      </c>
      <c r="N6" s="18">
        <f ca="1">PctPivots!$Q$6</f>
        <v>27</v>
      </c>
      <c r="O6" s="18">
        <f>GETPIVOTDATA(" Sales (LCY)",PctPivots!$R$5)</f>
        <v>734774.10999999975</v>
      </c>
      <c r="P6" s="18">
        <f>GETPIVOTDATA(" Profit (LCY)",PctPivots!$R$5)</f>
        <v>327877.17</v>
      </c>
      <c r="Q6" s="18">
        <f>GETPIVOTDATA(" Sales Margin%",PctPivots!$R$5)</f>
        <v>0.44622852865624252</v>
      </c>
      <c r="R6" s="18" t="str">
        <f ca="1">CONCATENATE(N6," Custs")</f>
        <v>27 Custs</v>
      </c>
    </row>
    <row r="7" spans="1:18" x14ac:dyDescent="0.25">
      <c r="M7" s="18" t="s">
        <v>21</v>
      </c>
      <c r="N7" s="18">
        <f ca="1">$B$23</f>
        <v>53</v>
      </c>
      <c r="O7" s="18">
        <f>GETPIVOTDATA(" Sales (LCY)",$E$22)</f>
        <v>907038.55999999982</v>
      </c>
      <c r="P7" s="18">
        <f>GETPIVOTDATA(" Profit (LCY)",$E$22)</f>
        <v>396033.1999999999</v>
      </c>
      <c r="Q7" s="18">
        <f>GETPIVOTDATA(" Sales Margin%",$E$22)</f>
        <v>0.43662223136357065</v>
      </c>
      <c r="R7" s="18" t="str">
        <f ca="1">CONCATENATE(N7," Custs")</f>
        <v>53 Custs</v>
      </c>
    </row>
    <row r="8" spans="1:18" x14ac:dyDescent="0.25">
      <c r="J8" s="18"/>
      <c r="M8" s="18" t="s">
        <v>33</v>
      </c>
      <c r="N8" s="18">
        <f ca="1">N7-N6</f>
        <v>26</v>
      </c>
      <c r="O8" s="18">
        <f>O7-O6</f>
        <v>172264.45000000007</v>
      </c>
      <c r="P8" s="18">
        <f>P7-P6</f>
        <v>68156.029999999912</v>
      </c>
      <c r="Q8" s="18">
        <f>(O8-P8)/O8</f>
        <v>0.60435231993600602</v>
      </c>
      <c r="R8" s="18"/>
    </row>
    <row r="9" spans="1:18" x14ac:dyDescent="0.25">
      <c r="J9" s="18"/>
    </row>
    <row r="10" spans="1:18" x14ac:dyDescent="0.25">
      <c r="J10" s="18"/>
      <c r="M10" s="18"/>
      <c r="N10" s="18" t="s">
        <v>34</v>
      </c>
      <c r="O10" s="18" t="s">
        <v>22</v>
      </c>
      <c r="P10" s="18" t="s">
        <v>23</v>
      </c>
      <c r="Q10" s="18" t="s">
        <v>24</v>
      </c>
      <c r="R10" s="18" t="s">
        <v>42</v>
      </c>
    </row>
    <row r="11" spans="1:18" x14ac:dyDescent="0.25">
      <c r="J11" s="18"/>
      <c r="M11" s="18" t="s">
        <v>29</v>
      </c>
      <c r="N11" s="18">
        <f ca="1">N3</f>
        <v>1</v>
      </c>
      <c r="O11" s="18">
        <f>O3</f>
        <v>91288.16</v>
      </c>
      <c r="P11" s="18">
        <f>P3</f>
        <v>41014.79</v>
      </c>
      <c r="Q11" s="18">
        <f>Q3</f>
        <v>0.44928926160851529</v>
      </c>
      <c r="R11" s="18" t="str">
        <f ca="1">CONCATENATE(N11," customers contributed to ",M11," of sales")</f>
        <v>1 customers contributed to top 10% of sales</v>
      </c>
    </row>
    <row r="12" spans="1:18" x14ac:dyDescent="0.25">
      <c r="J12" s="18"/>
      <c r="M12" s="18" t="s">
        <v>39</v>
      </c>
      <c r="N12" s="18">
        <f t="shared" ref="N12:P14" ca="1" si="0">N4-N3</f>
        <v>3</v>
      </c>
      <c r="O12" s="18">
        <f t="shared" si="0"/>
        <v>141498.69999999998</v>
      </c>
      <c r="P12" s="18">
        <f t="shared" si="0"/>
        <v>63064.37</v>
      </c>
      <c r="Q12" s="18">
        <f>(O12-P12)/O12</f>
        <v>0.5543113116940297</v>
      </c>
      <c r="R12" s="18" t="str">
        <f ca="1">CONCATENATE(N12," customers contributed to ",M12," of sales")</f>
        <v>3 customers contributed to 11-25% of sales</v>
      </c>
    </row>
    <row r="13" spans="1:18" x14ac:dyDescent="0.25">
      <c r="J13" s="18"/>
      <c r="M13" s="18" t="s">
        <v>40</v>
      </c>
      <c r="N13" s="18">
        <f t="shared" ca="1" si="0"/>
        <v>8</v>
      </c>
      <c r="O13" s="18">
        <f t="shared" si="0"/>
        <v>232056.45000000007</v>
      </c>
      <c r="P13" s="18">
        <f t="shared" si="0"/>
        <v>102866.20000000001</v>
      </c>
      <c r="Q13" s="18">
        <f>(O13-P13)/O13</f>
        <v>0.55671906555495454</v>
      </c>
      <c r="R13" s="18" t="str">
        <f ca="1">CONCATENATE(N13," customers contributed to ",M13," of sales")</f>
        <v>8 customers contributed to 26-50% of sales</v>
      </c>
    </row>
    <row r="14" spans="1:18" x14ac:dyDescent="0.25">
      <c r="J14" s="18"/>
      <c r="M14" s="18" t="s">
        <v>41</v>
      </c>
      <c r="N14" s="18">
        <f t="shared" ca="1" si="0"/>
        <v>15</v>
      </c>
      <c r="O14" s="18">
        <f t="shared" si="0"/>
        <v>269930.7999999997</v>
      </c>
      <c r="P14" s="18">
        <f t="shared" si="0"/>
        <v>120931.80999999997</v>
      </c>
      <c r="Q14" s="18">
        <f>(O14-P14)/O14</f>
        <v>0.55198958399708331</v>
      </c>
      <c r="R14" s="18" t="str">
        <f ca="1">CONCATENATE(N14," customers contributed to ",M14," of sales")</f>
        <v>15 customers contributed to 51-80% of sales</v>
      </c>
    </row>
    <row r="15" spans="1:18" x14ac:dyDescent="0.25">
      <c r="M15" s="18" t="s">
        <v>35</v>
      </c>
      <c r="N15" s="18">
        <f ca="1">N8</f>
        <v>26</v>
      </c>
      <c r="O15" s="18">
        <f>O8</f>
        <v>172264.45000000007</v>
      </c>
      <c r="P15" s="18">
        <f>P8</f>
        <v>68156.029999999912</v>
      </c>
      <c r="Q15" s="18">
        <f>Q8</f>
        <v>0.60435231993600602</v>
      </c>
      <c r="R15" s="18" t="str">
        <f ca="1">CONCATENATE(N15," customers contributed to ",M15," of sales")</f>
        <v>26 customers contributed to bottom 20% of sales</v>
      </c>
    </row>
    <row r="16" spans="1:18" x14ac:dyDescent="0.25">
      <c r="M16" s="18"/>
      <c r="N16" s="18">
        <f ca="1">SUM(N11:N15)</f>
        <v>53</v>
      </c>
      <c r="O16" s="18">
        <f>SUM(O11:O15)</f>
        <v>907038.55999999982</v>
      </c>
      <c r="P16" s="18"/>
      <c r="Q16" s="18"/>
      <c r="R16" s="18"/>
    </row>
    <row r="21" spans="2:11" ht="15.75" x14ac:dyDescent="0.25">
      <c r="E21" s="21"/>
    </row>
    <row r="22" spans="2:11" ht="30" x14ac:dyDescent="0.25">
      <c r="E22" s="25" t="s">
        <v>45</v>
      </c>
      <c r="F22" s="26" t="s">
        <v>12</v>
      </c>
      <c r="G22" s="26" t="s">
        <v>14</v>
      </c>
      <c r="H22" s="27" t="s">
        <v>10</v>
      </c>
      <c r="I22" s="27" t="s">
        <v>13</v>
      </c>
      <c r="J22" s="27" t="s">
        <v>11</v>
      </c>
      <c r="K22" s="28" t="s">
        <v>96</v>
      </c>
    </row>
    <row r="23" spans="2:11" x14ac:dyDescent="0.25">
      <c r="B23">
        <f ca="1">ROWS(TotalItems)-3</f>
        <v>53</v>
      </c>
      <c r="E23" s="29" t="s">
        <v>80</v>
      </c>
      <c r="F23" s="30">
        <v>1</v>
      </c>
      <c r="G23" s="31">
        <v>0.44928926160851529</v>
      </c>
      <c r="H23" s="32">
        <v>91288.16</v>
      </c>
      <c r="I23" s="32">
        <v>91288.16</v>
      </c>
      <c r="J23" s="33">
        <v>0.10064418871012498</v>
      </c>
      <c r="K23" s="32">
        <v>41014.79</v>
      </c>
    </row>
    <row r="24" spans="2:11" x14ac:dyDescent="0.25">
      <c r="E24" s="29" t="s">
        <v>95</v>
      </c>
      <c r="F24" s="30">
        <v>2</v>
      </c>
      <c r="G24" s="31">
        <v>0.46834088085838371</v>
      </c>
      <c r="H24" s="32">
        <v>60761.639999999992</v>
      </c>
      <c r="I24" s="32">
        <v>152049.79999999999</v>
      </c>
      <c r="J24" s="33">
        <v>0.16763322608908712</v>
      </c>
      <c r="K24" s="32">
        <v>28457.16</v>
      </c>
    </row>
    <row r="25" spans="2:11" x14ac:dyDescent="0.25">
      <c r="E25" s="29" t="s">
        <v>56</v>
      </c>
      <c r="F25" s="30">
        <v>3</v>
      </c>
      <c r="G25" s="31">
        <v>0.43852694347930987</v>
      </c>
      <c r="H25" s="32">
        <v>40368.58</v>
      </c>
      <c r="I25" s="32">
        <v>192418.38</v>
      </c>
      <c r="J25" s="33">
        <v>0.21213913992807543</v>
      </c>
      <c r="K25" s="32">
        <v>17702.71</v>
      </c>
    </row>
    <row r="26" spans="2:11" x14ac:dyDescent="0.25">
      <c r="E26" s="29" t="s">
        <v>74</v>
      </c>
      <c r="F26" s="30">
        <v>4</v>
      </c>
      <c r="G26" s="31">
        <v>0.41875492958862959</v>
      </c>
      <c r="H26" s="32">
        <v>40368.479999999996</v>
      </c>
      <c r="I26" s="32">
        <v>232786.86</v>
      </c>
      <c r="J26" s="33">
        <v>0.25664494351816758</v>
      </c>
      <c r="K26" s="32">
        <v>16904.5</v>
      </c>
    </row>
    <row r="27" spans="2:11" x14ac:dyDescent="0.25">
      <c r="E27" s="29" t="s">
        <v>61</v>
      </c>
      <c r="F27" s="30">
        <v>5</v>
      </c>
      <c r="G27" s="31">
        <v>0.44732521094589972</v>
      </c>
      <c r="H27" s="32">
        <v>40365.800000000003</v>
      </c>
      <c r="I27" s="32">
        <v>273152.65999999997</v>
      </c>
      <c r="J27" s="33">
        <v>0.30114779243784301</v>
      </c>
      <c r="K27" s="32">
        <v>18056.64</v>
      </c>
    </row>
    <row r="28" spans="2:11" x14ac:dyDescent="0.25">
      <c r="E28" s="29" t="s">
        <v>88</v>
      </c>
      <c r="F28" s="30">
        <v>6</v>
      </c>
      <c r="G28" s="31">
        <v>0.47455275612748404</v>
      </c>
      <c r="H28" s="32">
        <v>39304.06</v>
      </c>
      <c r="I28" s="32">
        <v>312456.71999999997</v>
      </c>
      <c r="J28" s="33">
        <v>0.34448008472759972</v>
      </c>
      <c r="K28" s="32">
        <v>18651.849999999999</v>
      </c>
    </row>
    <row r="29" spans="2:11" x14ac:dyDescent="0.25">
      <c r="E29" s="29" t="s">
        <v>62</v>
      </c>
      <c r="F29" s="30">
        <v>7</v>
      </c>
      <c r="G29" s="31">
        <v>0.44700961627250885</v>
      </c>
      <c r="H29" s="32">
        <v>30430.710000000003</v>
      </c>
      <c r="I29" s="32">
        <v>342887.43</v>
      </c>
      <c r="J29" s="33">
        <v>0.37802960659136703</v>
      </c>
      <c r="K29" s="32">
        <v>13602.82</v>
      </c>
    </row>
    <row r="30" spans="2:11" x14ac:dyDescent="0.25">
      <c r="E30" s="29" t="s">
        <v>69</v>
      </c>
      <c r="F30" s="30">
        <v>8</v>
      </c>
      <c r="G30" s="31">
        <v>0.41052350917188524</v>
      </c>
      <c r="H30" s="32">
        <v>28354.039999999997</v>
      </c>
      <c r="I30" s="32">
        <v>371241.47</v>
      </c>
      <c r="J30" s="33">
        <v>0.40928962270358171</v>
      </c>
      <c r="K30" s="32">
        <v>11640</v>
      </c>
    </row>
    <row r="31" spans="2:11" x14ac:dyDescent="0.25">
      <c r="E31" s="29" t="s">
        <v>169</v>
      </c>
      <c r="F31" s="30">
        <v>9</v>
      </c>
      <c r="G31" s="31">
        <v>0.42414679815793199</v>
      </c>
      <c r="H31" s="32">
        <v>27781.820000000003</v>
      </c>
      <c r="I31" s="32">
        <v>399023.29</v>
      </c>
      <c r="J31" s="33">
        <v>0.43991877258228146</v>
      </c>
      <c r="K31" s="32">
        <v>11783.57</v>
      </c>
    </row>
    <row r="32" spans="2:11" x14ac:dyDescent="0.25">
      <c r="E32" s="29" t="s">
        <v>71</v>
      </c>
      <c r="F32" s="30">
        <v>10</v>
      </c>
      <c r="G32" s="31">
        <v>0.47119997123233481</v>
      </c>
      <c r="H32" s="32">
        <v>25028.100000000002</v>
      </c>
      <c r="I32" s="32">
        <v>424051.38999999996</v>
      </c>
      <c r="J32" s="33">
        <v>0.46751197655808596</v>
      </c>
      <c r="K32" s="32">
        <v>11793.24</v>
      </c>
    </row>
    <row r="33" spans="5:11" x14ac:dyDescent="0.25">
      <c r="E33" s="29" t="s">
        <v>78</v>
      </c>
      <c r="F33" s="30">
        <v>11</v>
      </c>
      <c r="G33" s="31">
        <v>0.43705857491058064</v>
      </c>
      <c r="H33" s="32">
        <v>20607.97</v>
      </c>
      <c r="I33" s="32">
        <v>444659.36</v>
      </c>
      <c r="J33" s="33">
        <v>0.49023203600076282</v>
      </c>
      <c r="K33" s="32">
        <v>9006.89</v>
      </c>
    </row>
    <row r="34" spans="5:11" x14ac:dyDescent="0.25">
      <c r="E34" s="29" t="s">
        <v>63</v>
      </c>
      <c r="F34" s="30">
        <v>12</v>
      </c>
      <c r="G34" s="31">
        <v>0.41276311128396576</v>
      </c>
      <c r="H34" s="32">
        <v>20183.95</v>
      </c>
      <c r="I34" s="32">
        <v>464843.31</v>
      </c>
      <c r="J34" s="33">
        <v>0.51248461807401013</v>
      </c>
      <c r="K34" s="32">
        <v>8331.19</v>
      </c>
    </row>
    <row r="35" spans="5:11" x14ac:dyDescent="0.25">
      <c r="E35" s="29" t="s">
        <v>59</v>
      </c>
      <c r="F35" s="30">
        <v>13</v>
      </c>
      <c r="G35" s="31">
        <v>0.47365915118509178</v>
      </c>
      <c r="H35" s="32">
        <v>20183.669999999998</v>
      </c>
      <c r="I35" s="32">
        <v>485026.98</v>
      </c>
      <c r="J35" s="33">
        <v>0.53473689145034808</v>
      </c>
      <c r="K35" s="32">
        <v>9560.18</v>
      </c>
    </row>
    <row r="36" spans="5:11" x14ac:dyDescent="0.25">
      <c r="E36" s="29" t="s">
        <v>77</v>
      </c>
      <c r="F36" s="30">
        <v>14</v>
      </c>
      <c r="G36" s="31">
        <v>0.3667714205614086</v>
      </c>
      <c r="H36" s="32">
        <v>20081.989999999998</v>
      </c>
      <c r="I36" s="32">
        <v>505108.97</v>
      </c>
      <c r="J36" s="33">
        <v>0.55687706374908696</v>
      </c>
      <c r="K36" s="32">
        <v>7365.5000000000009</v>
      </c>
    </row>
    <row r="37" spans="5:11" x14ac:dyDescent="0.25">
      <c r="E37" s="29" t="s">
        <v>83</v>
      </c>
      <c r="F37" s="30">
        <v>15</v>
      </c>
      <c r="G37" s="31">
        <v>0.48017815463900176</v>
      </c>
      <c r="H37" s="32">
        <v>19609.93</v>
      </c>
      <c r="I37" s="32">
        <v>524718.9</v>
      </c>
      <c r="J37" s="33">
        <v>0.57849679510868879</v>
      </c>
      <c r="K37" s="32">
        <v>9416.26</v>
      </c>
    </row>
    <row r="38" spans="5:11" x14ac:dyDescent="0.25">
      <c r="E38" s="29" t="s">
        <v>76</v>
      </c>
      <c r="F38" s="30">
        <v>16</v>
      </c>
      <c r="G38" s="31">
        <v>0.49695074531953815</v>
      </c>
      <c r="H38" s="32">
        <v>19609.71</v>
      </c>
      <c r="I38" s="32">
        <v>544328.61</v>
      </c>
      <c r="J38" s="33">
        <v>0.60011628392071903</v>
      </c>
      <c r="K38" s="32">
        <v>9745.06</v>
      </c>
    </row>
    <row r="39" spans="5:11" x14ac:dyDescent="0.25">
      <c r="E39" s="29" t="s">
        <v>82</v>
      </c>
      <c r="F39" s="30">
        <v>17</v>
      </c>
      <c r="G39" s="31">
        <v>0.47015158751380098</v>
      </c>
      <c r="H39" s="32">
        <v>19409.91</v>
      </c>
      <c r="I39" s="32">
        <v>563738.52</v>
      </c>
      <c r="J39" s="33">
        <v>0.62151549543825357</v>
      </c>
      <c r="K39" s="32">
        <v>9125.6</v>
      </c>
    </row>
    <row r="40" spans="5:11" x14ac:dyDescent="0.25">
      <c r="E40" s="29" t="s">
        <v>58</v>
      </c>
      <c r="F40" s="30">
        <v>18</v>
      </c>
      <c r="G40" s="31">
        <v>0.40958952857699993</v>
      </c>
      <c r="H40" s="32">
        <v>19333.38</v>
      </c>
      <c r="I40" s="32">
        <v>583071.9</v>
      </c>
      <c r="J40" s="33">
        <v>0.64283033347556928</v>
      </c>
      <c r="K40" s="32">
        <v>7918.7499999999991</v>
      </c>
    </row>
    <row r="41" spans="5:11" x14ac:dyDescent="0.25">
      <c r="E41" s="29" t="s">
        <v>91</v>
      </c>
      <c r="F41" s="30">
        <v>19</v>
      </c>
      <c r="G41" s="31">
        <v>0.41884069966771975</v>
      </c>
      <c r="H41" s="32">
        <v>19209.690000000002</v>
      </c>
      <c r="I41" s="32">
        <v>602281.59000000008</v>
      </c>
      <c r="J41" s="33">
        <v>0.66400880465324452</v>
      </c>
      <c r="K41" s="32">
        <v>8045.8</v>
      </c>
    </row>
    <row r="42" spans="5:11" x14ac:dyDescent="0.25">
      <c r="E42" s="29" t="s">
        <v>79</v>
      </c>
      <c r="F42" s="30">
        <v>20</v>
      </c>
      <c r="G42" s="31">
        <v>0.49117313584812539</v>
      </c>
      <c r="H42" s="32">
        <v>19209.54</v>
      </c>
      <c r="I42" s="32">
        <v>621491.13000000012</v>
      </c>
      <c r="J42" s="33">
        <v>0.68518711045757552</v>
      </c>
      <c r="K42" s="32">
        <v>9435.2099999999991</v>
      </c>
    </row>
    <row r="43" spans="5:11" x14ac:dyDescent="0.25">
      <c r="E43" s="29" t="s">
        <v>170</v>
      </c>
      <c r="F43" s="30">
        <v>21</v>
      </c>
      <c r="G43" s="31">
        <v>0.46021743112824398</v>
      </c>
      <c r="H43" s="32">
        <v>18942.09</v>
      </c>
      <c r="I43" s="32">
        <v>640433.22000000009</v>
      </c>
      <c r="J43" s="33">
        <v>0.70607055558916942</v>
      </c>
      <c r="K43" s="32">
        <v>8717.48</v>
      </c>
    </row>
    <row r="44" spans="5:11" x14ac:dyDescent="0.25">
      <c r="E44" s="29" t="s">
        <v>90</v>
      </c>
      <c r="F44" s="30">
        <v>22</v>
      </c>
      <c r="G44" s="31">
        <v>0.35220543551208272</v>
      </c>
      <c r="H44" s="32">
        <v>18923.7</v>
      </c>
      <c r="I44" s="32">
        <v>659356.92000000004</v>
      </c>
      <c r="J44" s="33">
        <v>0.72693372594876249</v>
      </c>
      <c r="K44" s="32">
        <v>6665.03</v>
      </c>
    </row>
    <row r="45" spans="5:11" x14ac:dyDescent="0.25">
      <c r="E45" s="29" t="s">
        <v>75</v>
      </c>
      <c r="F45" s="30">
        <v>23</v>
      </c>
      <c r="G45" s="31">
        <v>0.46857959345638872</v>
      </c>
      <c r="H45" s="32">
        <v>18749.280000000002</v>
      </c>
      <c r="I45" s="32">
        <v>678106.20000000007</v>
      </c>
      <c r="J45" s="33">
        <v>0.74760460018370134</v>
      </c>
      <c r="K45" s="32">
        <v>8785.5300000000007</v>
      </c>
    </row>
    <row r="46" spans="5:11" x14ac:dyDescent="0.25">
      <c r="E46" s="29" t="s">
        <v>68</v>
      </c>
      <c r="F46" s="30">
        <v>24</v>
      </c>
      <c r="G46" s="31">
        <v>0.44431691317029792</v>
      </c>
      <c r="H46" s="32">
        <v>14663.07</v>
      </c>
      <c r="I46" s="32">
        <v>692769.27</v>
      </c>
      <c r="J46" s="33">
        <v>0.76377047299951628</v>
      </c>
      <c r="K46" s="32">
        <v>6515.05</v>
      </c>
    </row>
    <row r="47" spans="5:11" x14ac:dyDescent="0.25">
      <c r="E47" s="29" t="s">
        <v>171</v>
      </c>
      <c r="F47" s="30">
        <v>25</v>
      </c>
      <c r="G47" s="31">
        <v>0.47204627249718095</v>
      </c>
      <c r="H47" s="32">
        <v>14251.23</v>
      </c>
      <c r="I47" s="32">
        <v>707020.5</v>
      </c>
      <c r="J47" s="33">
        <v>0.77948229676145209</v>
      </c>
      <c r="K47" s="32">
        <v>6727.24</v>
      </c>
    </row>
    <row r="48" spans="5:11" x14ac:dyDescent="0.25">
      <c r="E48" s="29" t="s">
        <v>55</v>
      </c>
      <c r="F48" s="30">
        <v>26</v>
      </c>
      <c r="G48" s="31">
        <v>0.4549646180320947</v>
      </c>
      <c r="H48" s="32">
        <v>14045.29</v>
      </c>
      <c r="I48" s="32">
        <v>721065.79</v>
      </c>
      <c r="J48" s="33">
        <v>0.79496707394666899</v>
      </c>
      <c r="K48" s="32">
        <v>6390.11</v>
      </c>
    </row>
    <row r="49" spans="5:11" x14ac:dyDescent="0.25">
      <c r="E49" s="29" t="s">
        <v>57</v>
      </c>
      <c r="F49" s="30">
        <v>27</v>
      </c>
      <c r="G49" s="31">
        <v>0.47555134400130711</v>
      </c>
      <c r="H49" s="32">
        <v>13708.320000000002</v>
      </c>
      <c r="I49" s="32">
        <v>734774.11</v>
      </c>
      <c r="J49" s="33">
        <v>0.81008034542654961</v>
      </c>
      <c r="K49" s="32">
        <v>6519.0099999999993</v>
      </c>
    </row>
    <row r="50" spans="5:11" x14ac:dyDescent="0.25">
      <c r="E50" s="29" t="s">
        <v>64</v>
      </c>
      <c r="F50" s="30">
        <v>28</v>
      </c>
      <c r="G50" s="31">
        <v>0.36405694288942475</v>
      </c>
      <c r="H50" s="32">
        <v>13656.489999999998</v>
      </c>
      <c r="I50" s="32">
        <v>748430.6</v>
      </c>
      <c r="J50" s="33">
        <v>0.82513647490355879</v>
      </c>
      <c r="K50" s="32">
        <v>4971.74</v>
      </c>
    </row>
    <row r="51" spans="5:11" x14ac:dyDescent="0.25">
      <c r="E51" s="29" t="s">
        <v>92</v>
      </c>
      <c r="F51" s="30">
        <v>29</v>
      </c>
      <c r="G51" s="31">
        <v>0.46221350296256664</v>
      </c>
      <c r="H51" s="32">
        <v>12615.75</v>
      </c>
      <c r="I51" s="32">
        <v>761046.35</v>
      </c>
      <c r="J51" s="33">
        <v>0.83904520001883942</v>
      </c>
      <c r="K51" s="32">
        <v>5831.17</v>
      </c>
    </row>
    <row r="52" spans="5:11" x14ac:dyDescent="0.25">
      <c r="E52" s="29" t="s">
        <v>60</v>
      </c>
      <c r="F52" s="30">
        <v>30</v>
      </c>
      <c r="G52" s="31">
        <v>0.45248334673860374</v>
      </c>
      <c r="H52" s="32">
        <v>12258.86</v>
      </c>
      <c r="I52" s="32">
        <v>773305.21</v>
      </c>
      <c r="J52" s="33">
        <v>0.85256045784867196</v>
      </c>
      <c r="K52" s="32">
        <v>5546.93</v>
      </c>
    </row>
    <row r="53" spans="5:11" x14ac:dyDescent="0.25">
      <c r="E53" s="29" t="s">
        <v>72</v>
      </c>
      <c r="F53" s="30">
        <v>31</v>
      </c>
      <c r="G53" s="31">
        <v>0.41811121176925425</v>
      </c>
      <c r="H53" s="32">
        <v>12131.269999999999</v>
      </c>
      <c r="I53" s="32">
        <v>785436.48</v>
      </c>
      <c r="J53" s="33">
        <v>0.86593504911191443</v>
      </c>
      <c r="K53" s="32">
        <v>5072.22</v>
      </c>
    </row>
    <row r="54" spans="5:11" x14ac:dyDescent="0.25">
      <c r="E54" s="29" t="s">
        <v>70</v>
      </c>
      <c r="F54" s="30">
        <v>32</v>
      </c>
      <c r="G54" s="31">
        <v>0.47718231561154384</v>
      </c>
      <c r="H54" s="32">
        <v>10980.08</v>
      </c>
      <c r="I54" s="32">
        <v>796416.55999999994</v>
      </c>
      <c r="J54" s="33">
        <v>0.8780404661076372</v>
      </c>
      <c r="K54" s="32">
        <v>5239.5</v>
      </c>
    </row>
    <row r="55" spans="5:11" x14ac:dyDescent="0.25">
      <c r="E55" s="29" t="s">
        <v>81</v>
      </c>
      <c r="F55" s="30">
        <v>33</v>
      </c>
      <c r="G55" s="31">
        <v>0.24026896459978581</v>
      </c>
      <c r="H55" s="32">
        <v>10749.37</v>
      </c>
      <c r="I55" s="32">
        <v>807165.92999999993</v>
      </c>
      <c r="J55" s="33">
        <v>0.88989152787506642</v>
      </c>
      <c r="K55" s="32">
        <v>2582.7399999999998</v>
      </c>
    </row>
    <row r="56" spans="5:11" x14ac:dyDescent="0.25">
      <c r="E56" s="29" t="s">
        <v>93</v>
      </c>
      <c r="F56" s="30">
        <v>34</v>
      </c>
      <c r="G56" s="31">
        <v>0.43903491839041431</v>
      </c>
      <c r="H56" s="32">
        <v>10749.35</v>
      </c>
      <c r="I56" s="32">
        <v>817915.27999999991</v>
      </c>
      <c r="J56" s="33">
        <v>0.90174256759271632</v>
      </c>
      <c r="K56" s="32">
        <v>4719.34</v>
      </c>
    </row>
    <row r="57" spans="5:11" x14ac:dyDescent="0.25">
      <c r="E57" s="29" t="s">
        <v>89</v>
      </c>
      <c r="F57" s="30">
        <v>35</v>
      </c>
      <c r="G57" s="31">
        <v>0.46877330628561192</v>
      </c>
      <c r="H57" s="32">
        <v>10726.720000000001</v>
      </c>
      <c r="I57" s="32">
        <v>828641.99999999988</v>
      </c>
      <c r="J57" s="33">
        <v>0.91356865798516884</v>
      </c>
      <c r="K57" s="32">
        <v>5028.3999999999996</v>
      </c>
    </row>
    <row r="58" spans="5:11" x14ac:dyDescent="0.25">
      <c r="E58" s="29" t="s">
        <v>103</v>
      </c>
      <c r="F58" s="30">
        <v>36</v>
      </c>
      <c r="G58" s="31">
        <v>0.40370605384846514</v>
      </c>
      <c r="H58" s="32">
        <v>10417.01</v>
      </c>
      <c r="I58" s="32">
        <v>839059.00999999989</v>
      </c>
      <c r="J58" s="33">
        <v>0.92505329652137402</v>
      </c>
      <c r="K58" s="32">
        <v>4205.41</v>
      </c>
    </row>
    <row r="59" spans="5:11" x14ac:dyDescent="0.25">
      <c r="E59" s="29" t="s">
        <v>73</v>
      </c>
      <c r="F59" s="30">
        <v>37</v>
      </c>
      <c r="G59" s="31">
        <v>0.438648053622826</v>
      </c>
      <c r="H59" s="32">
        <v>10197.15</v>
      </c>
      <c r="I59" s="32">
        <v>849256.15999999992</v>
      </c>
      <c r="J59" s="33">
        <v>0.93629554183451702</v>
      </c>
      <c r="K59" s="32">
        <v>4472.96</v>
      </c>
    </row>
    <row r="60" spans="5:11" x14ac:dyDescent="0.25">
      <c r="E60" s="29" t="s">
        <v>84</v>
      </c>
      <c r="F60" s="30">
        <v>38</v>
      </c>
      <c r="G60" s="31">
        <v>0.44942456898978628</v>
      </c>
      <c r="H60" s="32">
        <v>7104.2400000000007</v>
      </c>
      <c r="I60" s="32">
        <v>856360.39999999991</v>
      </c>
      <c r="J60" s="33">
        <v>0.9441278880139341</v>
      </c>
      <c r="K60" s="32">
        <v>3192.8199999999997</v>
      </c>
    </row>
    <row r="61" spans="5:11" x14ac:dyDescent="0.25">
      <c r="E61" s="29" t="s">
        <v>85</v>
      </c>
      <c r="F61" s="30">
        <v>39</v>
      </c>
      <c r="G61" s="31">
        <v>0.21232057985167618</v>
      </c>
      <c r="H61" s="32">
        <v>6307.82</v>
      </c>
      <c r="I61" s="32">
        <v>862668.21999999986</v>
      </c>
      <c r="J61" s="33">
        <v>0.95108218993468152</v>
      </c>
      <c r="K61" s="32">
        <v>1339.28</v>
      </c>
    </row>
    <row r="62" spans="5:11" x14ac:dyDescent="0.25">
      <c r="E62" s="29" t="s">
        <v>86</v>
      </c>
      <c r="F62" s="30">
        <v>40</v>
      </c>
      <c r="G62" s="31">
        <v>0.42783915460097444</v>
      </c>
      <c r="H62" s="32">
        <v>5829.2</v>
      </c>
      <c r="I62" s="32">
        <v>868497.41999999981</v>
      </c>
      <c r="J62" s="33">
        <v>0.95750881858870474</v>
      </c>
      <c r="K62" s="32">
        <v>2493.96</v>
      </c>
    </row>
    <row r="63" spans="5:11" x14ac:dyDescent="0.25">
      <c r="E63" s="29" t="s">
        <v>99</v>
      </c>
      <c r="F63" s="30">
        <v>41</v>
      </c>
      <c r="G63" s="31">
        <v>0.45578649439306496</v>
      </c>
      <c r="H63" s="32">
        <v>5677.79</v>
      </c>
      <c r="I63" s="32">
        <v>874175.20999999985</v>
      </c>
      <c r="J63" s="33">
        <v>0.96376851938907648</v>
      </c>
      <c r="K63" s="32">
        <v>2587.86</v>
      </c>
    </row>
    <row r="64" spans="5:11" x14ac:dyDescent="0.25">
      <c r="E64" s="29" t="s">
        <v>66</v>
      </c>
      <c r="F64" s="30">
        <v>42</v>
      </c>
      <c r="G64" s="31">
        <v>0.40982737417444776</v>
      </c>
      <c r="H64" s="32">
        <v>5488.75</v>
      </c>
      <c r="I64" s="32">
        <v>879663.95999999985</v>
      </c>
      <c r="J64" s="33">
        <v>0.96981980567617765</v>
      </c>
      <c r="K64" s="32">
        <v>2249.44</v>
      </c>
    </row>
    <row r="65" spans="5:11" x14ac:dyDescent="0.25">
      <c r="E65" s="29" t="s">
        <v>65</v>
      </c>
      <c r="F65" s="30">
        <v>43</v>
      </c>
      <c r="G65" s="31">
        <v>0.39999771427700676</v>
      </c>
      <c r="H65" s="32">
        <v>5249.9800000000005</v>
      </c>
      <c r="I65" s="32">
        <v>884913.93999999983</v>
      </c>
      <c r="J65" s="33">
        <v>0.97560785067395595</v>
      </c>
      <c r="K65" s="32">
        <v>2099.98</v>
      </c>
    </row>
    <row r="66" spans="5:11" x14ac:dyDescent="0.25">
      <c r="E66" s="29" t="s">
        <v>184</v>
      </c>
      <c r="F66" s="30">
        <v>44</v>
      </c>
      <c r="G66" s="31">
        <v>0.27879385019603015</v>
      </c>
      <c r="H66" s="32">
        <v>4871.7</v>
      </c>
      <c r="I66" s="32">
        <v>889785.63999999978</v>
      </c>
      <c r="J66" s="33">
        <v>0.98097884614740083</v>
      </c>
      <c r="K66" s="32">
        <v>1358.2</v>
      </c>
    </row>
    <row r="67" spans="5:11" x14ac:dyDescent="0.25">
      <c r="E67" s="29" t="s">
        <v>173</v>
      </c>
      <c r="F67" s="30">
        <v>44</v>
      </c>
      <c r="G67" s="31">
        <v>0.25632120204446091</v>
      </c>
      <c r="H67" s="32">
        <v>4871.7</v>
      </c>
      <c r="I67" s="32">
        <v>894657.33999999973</v>
      </c>
      <c r="J67" s="33">
        <v>0.9863498416208456</v>
      </c>
      <c r="K67" s="32">
        <v>1248.72</v>
      </c>
    </row>
    <row r="68" spans="5:11" x14ac:dyDescent="0.25">
      <c r="E68" s="29" t="s">
        <v>102</v>
      </c>
      <c r="F68" s="30">
        <v>45</v>
      </c>
      <c r="G68" s="31">
        <v>0.43995032453720856</v>
      </c>
      <c r="H68" s="32">
        <v>2914.92</v>
      </c>
      <c r="I68" s="32">
        <v>897572.25999999978</v>
      </c>
      <c r="J68" s="33">
        <v>0.98956350874432497</v>
      </c>
      <c r="K68" s="32">
        <v>1282.42</v>
      </c>
    </row>
    <row r="69" spans="5:11" x14ac:dyDescent="0.25">
      <c r="E69" s="29" t="s">
        <v>180</v>
      </c>
      <c r="F69" s="30">
        <v>46</v>
      </c>
      <c r="G69" s="31">
        <v>0.25082412056175674</v>
      </c>
      <c r="H69" s="32">
        <v>2435.9299999999998</v>
      </c>
      <c r="I69" s="32">
        <v>900008.18999999983</v>
      </c>
      <c r="J69" s="33">
        <v>0.99224909468016442</v>
      </c>
      <c r="K69" s="32">
        <v>610.99</v>
      </c>
    </row>
    <row r="70" spans="5:11" x14ac:dyDescent="0.25">
      <c r="E70" s="29" t="s">
        <v>176</v>
      </c>
      <c r="F70" s="30">
        <v>47</v>
      </c>
      <c r="G70" s="31">
        <v>0.21325938272314504</v>
      </c>
      <c r="H70" s="32">
        <v>2435.8599999999997</v>
      </c>
      <c r="I70" s="32">
        <v>902444.04999999981</v>
      </c>
      <c r="J70" s="33">
        <v>0.99493460344177653</v>
      </c>
      <c r="K70" s="32">
        <v>519.47</v>
      </c>
    </row>
    <row r="71" spans="5:11" x14ac:dyDescent="0.25">
      <c r="E71" s="29" t="s">
        <v>178</v>
      </c>
      <c r="F71" s="30">
        <v>48</v>
      </c>
      <c r="G71" s="31">
        <v>0.32527588018917497</v>
      </c>
      <c r="H71" s="32">
        <v>2435.84</v>
      </c>
      <c r="I71" s="32">
        <v>904879.88999999978</v>
      </c>
      <c r="J71" s="33">
        <v>0.99762009015360931</v>
      </c>
      <c r="K71" s="32">
        <v>792.32</v>
      </c>
    </row>
    <row r="72" spans="5:11" x14ac:dyDescent="0.25">
      <c r="E72" s="29" t="s">
        <v>182</v>
      </c>
      <c r="F72" s="30">
        <v>49</v>
      </c>
      <c r="G72" s="31">
        <v>0.33562282153076856</v>
      </c>
      <c r="H72" s="32">
        <v>2435.77</v>
      </c>
      <c r="I72" s="32">
        <v>907315.6599999998</v>
      </c>
      <c r="J72" s="33">
        <v>1.0003054996912148</v>
      </c>
      <c r="K72" s="32">
        <v>817.50000000000011</v>
      </c>
    </row>
    <row r="73" spans="5:11" x14ac:dyDescent="0.25">
      <c r="E73" s="29" t="s">
        <v>67</v>
      </c>
      <c r="F73" s="30">
        <v>50</v>
      </c>
      <c r="G73" s="31">
        <v>0.43454201252366387</v>
      </c>
      <c r="H73" s="32">
        <v>-68.67</v>
      </c>
      <c r="I73" s="32">
        <v>907246.98999999976</v>
      </c>
      <c r="J73" s="33">
        <v>1.0002297917742327</v>
      </c>
      <c r="K73" s="32">
        <v>-29.84</v>
      </c>
    </row>
    <row r="74" spans="5:11" x14ac:dyDescent="0.25">
      <c r="E74" s="29" t="s">
        <v>94</v>
      </c>
      <c r="F74" s="30">
        <v>51</v>
      </c>
      <c r="G74" s="31">
        <v>0.24181435866626619</v>
      </c>
      <c r="H74" s="32">
        <v>-99.86999999999999</v>
      </c>
      <c r="I74" s="32">
        <v>907147.11999999976</v>
      </c>
      <c r="J74" s="33">
        <v>1.0001196862016537</v>
      </c>
      <c r="K74" s="32">
        <v>-24.150000000000002</v>
      </c>
    </row>
    <row r="75" spans="5:11" x14ac:dyDescent="0.25">
      <c r="E75" s="29" t="s">
        <v>87</v>
      </c>
      <c r="F75" s="30">
        <v>52</v>
      </c>
      <c r="G75" s="31">
        <v>0.49143330876934416</v>
      </c>
      <c r="H75" s="32">
        <v>-108.56</v>
      </c>
      <c r="I75" s="32">
        <v>907038.55999999971</v>
      </c>
      <c r="J75" s="33">
        <v>0.99999999999999989</v>
      </c>
      <c r="K75" s="32">
        <v>-53.35</v>
      </c>
    </row>
    <row r="76" spans="5:11" x14ac:dyDescent="0.25">
      <c r="E76" s="29" t="s">
        <v>7</v>
      </c>
      <c r="F76" s="30"/>
      <c r="G76" s="31">
        <v>0.43662223136357065</v>
      </c>
      <c r="H76" s="32">
        <v>907038.55999999982</v>
      </c>
      <c r="I76" s="32"/>
      <c r="J76" s="31"/>
      <c r="K76" s="32">
        <v>396033.1999999999</v>
      </c>
    </row>
  </sheetData>
  <conditionalFormatting pivot="1" sqref="J23:J75">
    <cfRule type="expression" dxfId="11" priority="1" stopIfTrue="1">
      <formula>OR($J22&lt;0.1,ISTEXT($J22))</formula>
    </cfRule>
  </conditionalFormatting>
  <conditionalFormatting pivot="1" sqref="J23:J75">
    <cfRule type="expression" dxfId="10" priority="2" stopIfTrue="1">
      <formula>AND($J22&gt;0.1,$J22&lt;0.25)</formula>
    </cfRule>
  </conditionalFormatting>
  <conditionalFormatting pivot="1" sqref="J23:J75">
    <cfRule type="expression" dxfId="9" priority="3" stopIfTrue="1">
      <formula>AND($J22&gt;0.25,$J22&lt;=0.5)</formula>
    </cfRule>
  </conditionalFormatting>
  <conditionalFormatting pivot="1" sqref="J23:J75">
    <cfRule type="expression" dxfId="8" priority="4" stopIfTrue="1">
      <formula>AND($J22&gt;0.5,$J22&lt;=0.8)</formula>
    </cfRule>
  </conditionalFormatting>
  <conditionalFormatting pivot="1" sqref="J23:J75">
    <cfRule type="expression" dxfId="7" priority="5" stopIfTrue="1">
      <formula>$J22&gt;=0.8</formula>
    </cfRule>
  </conditionalFormatting>
  <pageMargins left="0.7" right="0.7" top="0.75" bottom="0.75" header="0.3" footer="0.3"/>
  <pageSetup scale="61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33"/>
  <sheetViews>
    <sheetView workbookViewId="0">
      <selection activeCell="B5" sqref="B5"/>
    </sheetView>
  </sheetViews>
  <sheetFormatPr defaultRowHeight="15" x14ac:dyDescent="0.25"/>
  <cols>
    <col min="1" max="1" width="9.140625" hidden="1" customWidth="1"/>
    <col min="2" max="2" width="13.140625" customWidth="1"/>
    <col min="3" max="3" width="15.28515625" bestFit="1" customWidth="1"/>
    <col min="4" max="4" width="11" customWidth="1"/>
    <col min="5" max="5" width="11.42578125" customWidth="1"/>
    <col min="6" max="6" width="14.42578125" customWidth="1"/>
    <col min="7" max="7" width="10" customWidth="1"/>
    <col min="8" max="8" width="16.5703125" bestFit="1" customWidth="1"/>
    <col min="9" max="9" width="11" customWidth="1"/>
    <col min="10" max="10" width="11.42578125" customWidth="1"/>
    <col min="11" max="11" width="14.42578125" customWidth="1"/>
    <col min="12" max="12" width="9.140625" customWidth="1"/>
    <col min="13" max="13" width="27" customWidth="1"/>
    <col min="14" max="14" width="11" bestFit="1" customWidth="1"/>
    <col min="15" max="15" width="11.42578125" customWidth="1"/>
    <col min="16" max="16" width="14.42578125" customWidth="1"/>
    <col min="18" max="18" width="27" bestFit="1" customWidth="1"/>
    <col min="19" max="19" width="11" bestFit="1" customWidth="1"/>
    <col min="20" max="20" width="11.42578125" customWidth="1"/>
    <col min="21" max="21" width="14.42578125" customWidth="1"/>
  </cols>
  <sheetData>
    <row r="1" spans="1:21" hidden="1" x14ac:dyDescent="0.25">
      <c r="A1" t="s">
        <v>101</v>
      </c>
    </row>
    <row r="5" spans="1:21" x14ac:dyDescent="0.25">
      <c r="B5" t="s">
        <v>19</v>
      </c>
      <c r="C5" s="12" t="s">
        <v>104</v>
      </c>
      <c r="D5" t="s">
        <v>10</v>
      </c>
      <c r="E5" t="s">
        <v>96</v>
      </c>
      <c r="F5" t="s">
        <v>14</v>
      </c>
      <c r="G5" t="s">
        <v>25</v>
      </c>
      <c r="H5" s="12" t="s">
        <v>104</v>
      </c>
      <c r="I5" t="s">
        <v>10</v>
      </c>
      <c r="J5" t="s">
        <v>96</v>
      </c>
      <c r="K5" t="s">
        <v>14</v>
      </c>
      <c r="L5" t="s">
        <v>20</v>
      </c>
      <c r="M5" s="12" t="s">
        <v>104</v>
      </c>
      <c r="N5" t="s">
        <v>10</v>
      </c>
      <c r="O5" t="s">
        <v>96</v>
      </c>
      <c r="P5" t="s">
        <v>14</v>
      </c>
      <c r="Q5" t="s">
        <v>26</v>
      </c>
      <c r="R5" s="12" t="s">
        <v>104</v>
      </c>
      <c r="S5" t="s">
        <v>10</v>
      </c>
      <c r="T5" t="s">
        <v>96</v>
      </c>
      <c r="U5" t="s">
        <v>14</v>
      </c>
    </row>
    <row r="6" spans="1:21" x14ac:dyDescent="0.25">
      <c r="B6">
        <f ca="1">ROWS(top10rows)-3</f>
        <v>1</v>
      </c>
      <c r="C6" s="13" t="s">
        <v>80</v>
      </c>
      <c r="D6" s="14">
        <v>91288.16</v>
      </c>
      <c r="E6" s="24">
        <v>41014.79</v>
      </c>
      <c r="F6" s="10">
        <v>0.44928926160851529</v>
      </c>
      <c r="G6">
        <f ca="1">ROWS(top20rows)-3</f>
        <v>4</v>
      </c>
      <c r="H6" s="13" t="s">
        <v>56</v>
      </c>
      <c r="I6" s="14">
        <v>40368.58</v>
      </c>
      <c r="J6" s="24">
        <v>17702.71</v>
      </c>
      <c r="K6" s="10">
        <v>0.43852694347930987</v>
      </c>
      <c r="L6">
        <f ca="1">ROWS(top50rows)-3</f>
        <v>12</v>
      </c>
      <c r="M6" s="13" t="s">
        <v>56</v>
      </c>
      <c r="N6" s="14">
        <v>40368.58</v>
      </c>
      <c r="O6" s="24">
        <v>17702.71</v>
      </c>
      <c r="P6" s="10">
        <v>0.43852694347930987</v>
      </c>
      <c r="Q6">
        <f ca="1">ROWS(top80rows)-3</f>
        <v>27</v>
      </c>
      <c r="R6" s="13" t="s">
        <v>55</v>
      </c>
      <c r="S6" s="14">
        <v>14045.29</v>
      </c>
      <c r="T6" s="24">
        <v>6390.11</v>
      </c>
      <c r="U6" s="10">
        <v>0.4549646180320947</v>
      </c>
    </row>
    <row r="7" spans="1:21" x14ac:dyDescent="0.25">
      <c r="C7" s="13" t="s">
        <v>7</v>
      </c>
      <c r="D7" s="14">
        <v>91288.16</v>
      </c>
      <c r="E7" s="24">
        <v>41014.79</v>
      </c>
      <c r="F7" s="10">
        <v>0.44928926160851529</v>
      </c>
      <c r="H7" s="13" t="s">
        <v>74</v>
      </c>
      <c r="I7" s="14">
        <v>40368.479999999996</v>
      </c>
      <c r="J7" s="24">
        <v>16904.5</v>
      </c>
      <c r="K7" s="10">
        <v>0.41875492958862959</v>
      </c>
      <c r="M7" s="13" t="s">
        <v>61</v>
      </c>
      <c r="N7" s="14">
        <v>40365.800000000003</v>
      </c>
      <c r="O7" s="24">
        <v>18056.64</v>
      </c>
      <c r="P7" s="10">
        <v>0.44732521094589972</v>
      </c>
      <c r="R7" s="13" t="s">
        <v>56</v>
      </c>
      <c r="S7" s="14">
        <v>40368.58</v>
      </c>
      <c r="T7" s="24">
        <v>17702.71</v>
      </c>
      <c r="U7" s="10">
        <v>0.43852694347930987</v>
      </c>
    </row>
    <row r="8" spans="1:21" x14ac:dyDescent="0.25">
      <c r="H8" s="13" t="s">
        <v>80</v>
      </c>
      <c r="I8" s="14">
        <v>91288.16</v>
      </c>
      <c r="J8" s="24">
        <v>41014.79</v>
      </c>
      <c r="K8" s="10">
        <v>0.44928926160851529</v>
      </c>
      <c r="M8" s="13" t="s">
        <v>62</v>
      </c>
      <c r="N8" s="14">
        <v>30430.710000000003</v>
      </c>
      <c r="O8" s="24">
        <v>13602.82</v>
      </c>
      <c r="P8" s="10">
        <v>0.44700961627250885</v>
      </c>
      <c r="R8" s="13" t="s">
        <v>57</v>
      </c>
      <c r="S8" s="14">
        <v>13708.320000000002</v>
      </c>
      <c r="T8" s="24">
        <v>6519.0099999999993</v>
      </c>
      <c r="U8" s="10">
        <v>0.47555134400130711</v>
      </c>
    </row>
    <row r="9" spans="1:21" x14ac:dyDescent="0.25">
      <c r="H9" s="13" t="s">
        <v>95</v>
      </c>
      <c r="I9" s="14">
        <v>60761.639999999992</v>
      </c>
      <c r="J9" s="24">
        <v>28457.16</v>
      </c>
      <c r="K9" s="10">
        <v>0.46834088085838371</v>
      </c>
      <c r="M9" s="13" t="s">
        <v>63</v>
      </c>
      <c r="N9" s="14">
        <v>20183.95</v>
      </c>
      <c r="O9" s="24">
        <v>8331.19</v>
      </c>
      <c r="P9" s="10">
        <v>0.41276311128396576</v>
      </c>
      <c r="R9" s="13" t="s">
        <v>58</v>
      </c>
      <c r="S9" s="14">
        <v>19333.38</v>
      </c>
      <c r="T9" s="24">
        <v>7918.7499999999991</v>
      </c>
      <c r="U9" s="10">
        <v>0.40958952857699993</v>
      </c>
    </row>
    <row r="10" spans="1:21" x14ac:dyDescent="0.25">
      <c r="H10" s="13" t="s">
        <v>7</v>
      </c>
      <c r="I10" s="14">
        <v>232786.86</v>
      </c>
      <c r="J10" s="24">
        <v>104079.16</v>
      </c>
      <c r="K10" s="10">
        <v>0.44710066538979054</v>
      </c>
      <c r="M10" s="13" t="s">
        <v>69</v>
      </c>
      <c r="N10" s="14">
        <v>28354.039999999997</v>
      </c>
      <c r="O10" s="24">
        <v>11640</v>
      </c>
      <c r="P10" s="10">
        <v>0.41052350917188524</v>
      </c>
      <c r="R10" s="13" t="s">
        <v>59</v>
      </c>
      <c r="S10" s="14">
        <v>20183.669999999998</v>
      </c>
      <c r="T10" s="24">
        <v>9560.18</v>
      </c>
      <c r="U10" s="10">
        <v>0.47365915118509178</v>
      </c>
    </row>
    <row r="11" spans="1:21" x14ac:dyDescent="0.25">
      <c r="M11" s="13" t="s">
        <v>71</v>
      </c>
      <c r="N11" s="14">
        <v>25028.100000000002</v>
      </c>
      <c r="O11" s="24">
        <v>11793.24</v>
      </c>
      <c r="P11" s="10">
        <v>0.47119997123233481</v>
      </c>
      <c r="R11" s="13" t="s">
        <v>61</v>
      </c>
      <c r="S11" s="14">
        <v>40365.800000000003</v>
      </c>
      <c r="T11" s="24">
        <v>18056.64</v>
      </c>
      <c r="U11" s="10">
        <v>0.44732521094589972</v>
      </c>
    </row>
    <row r="12" spans="1:21" x14ac:dyDescent="0.25">
      <c r="M12" s="13" t="s">
        <v>74</v>
      </c>
      <c r="N12" s="14">
        <v>40368.479999999996</v>
      </c>
      <c r="O12" s="24">
        <v>16904.5</v>
      </c>
      <c r="P12" s="10">
        <v>0.41875492958862959</v>
      </c>
      <c r="R12" s="13" t="s">
        <v>62</v>
      </c>
      <c r="S12" s="14">
        <v>30430.710000000003</v>
      </c>
      <c r="T12" s="24">
        <v>13602.82</v>
      </c>
      <c r="U12" s="10">
        <v>0.44700961627250885</v>
      </c>
    </row>
    <row r="13" spans="1:21" x14ac:dyDescent="0.25">
      <c r="M13" s="13" t="s">
        <v>78</v>
      </c>
      <c r="N13" s="14">
        <v>20607.97</v>
      </c>
      <c r="O13" s="24">
        <v>9006.89</v>
      </c>
      <c r="P13" s="10">
        <v>0.43705857491058064</v>
      </c>
      <c r="R13" s="13" t="s">
        <v>63</v>
      </c>
      <c r="S13" s="14">
        <v>20183.95</v>
      </c>
      <c r="T13" s="24">
        <v>8331.19</v>
      </c>
      <c r="U13" s="10">
        <v>0.41276311128396576</v>
      </c>
    </row>
    <row r="14" spans="1:21" x14ac:dyDescent="0.25">
      <c r="M14" s="13" t="s">
        <v>80</v>
      </c>
      <c r="N14" s="14">
        <v>91288.16</v>
      </c>
      <c r="O14" s="24">
        <v>41014.79</v>
      </c>
      <c r="P14" s="10">
        <v>0.44928926160851529</v>
      </c>
      <c r="R14" s="13" t="s">
        <v>68</v>
      </c>
      <c r="S14" s="14">
        <v>14663.07</v>
      </c>
      <c r="T14" s="24">
        <v>6515.05</v>
      </c>
      <c r="U14" s="10">
        <v>0.44431691317029792</v>
      </c>
    </row>
    <row r="15" spans="1:21" x14ac:dyDescent="0.25">
      <c r="M15" s="13" t="s">
        <v>88</v>
      </c>
      <c r="N15" s="14">
        <v>39304.06</v>
      </c>
      <c r="O15" s="24">
        <v>18651.849999999999</v>
      </c>
      <c r="P15" s="10">
        <v>0.47455275612748404</v>
      </c>
      <c r="R15" s="13" t="s">
        <v>69</v>
      </c>
      <c r="S15" s="14">
        <v>28354.039999999997</v>
      </c>
      <c r="T15" s="24">
        <v>11640</v>
      </c>
      <c r="U15" s="10">
        <v>0.41052350917188524</v>
      </c>
    </row>
    <row r="16" spans="1:21" x14ac:dyDescent="0.25">
      <c r="M16" s="13" t="s">
        <v>95</v>
      </c>
      <c r="N16" s="14">
        <v>60761.639999999992</v>
      </c>
      <c r="O16" s="24">
        <v>28457.16</v>
      </c>
      <c r="P16" s="10">
        <v>0.46834088085838371</v>
      </c>
      <c r="R16" s="13" t="s">
        <v>71</v>
      </c>
      <c r="S16" s="14">
        <v>25028.100000000002</v>
      </c>
      <c r="T16" s="24">
        <v>11793.24</v>
      </c>
      <c r="U16" s="10">
        <v>0.47119997123233481</v>
      </c>
    </row>
    <row r="17" spans="13:21" x14ac:dyDescent="0.25">
      <c r="M17" s="13" t="s">
        <v>169</v>
      </c>
      <c r="N17" s="14">
        <v>27781.820000000003</v>
      </c>
      <c r="O17" s="24">
        <v>11783.57</v>
      </c>
      <c r="P17" s="10">
        <v>0.42414679815793199</v>
      </c>
      <c r="R17" s="13" t="s">
        <v>74</v>
      </c>
      <c r="S17" s="14">
        <v>40368.479999999996</v>
      </c>
      <c r="T17" s="24">
        <v>16904.5</v>
      </c>
      <c r="U17" s="10">
        <v>0.41875492958862959</v>
      </c>
    </row>
    <row r="18" spans="13:21" x14ac:dyDescent="0.25">
      <c r="M18" s="13" t="s">
        <v>7</v>
      </c>
      <c r="N18" s="14">
        <v>464843.31000000006</v>
      </c>
      <c r="O18" s="24">
        <v>206945.36000000002</v>
      </c>
      <c r="P18" s="10">
        <v>0.44519380089604815</v>
      </c>
      <c r="R18" s="13" t="s">
        <v>75</v>
      </c>
      <c r="S18" s="14">
        <v>18749.280000000002</v>
      </c>
      <c r="T18" s="24">
        <v>8785.5300000000007</v>
      </c>
      <c r="U18" s="10">
        <v>0.46857959345638872</v>
      </c>
    </row>
    <row r="19" spans="13:21" x14ac:dyDescent="0.25">
      <c r="R19" s="13" t="s">
        <v>76</v>
      </c>
      <c r="S19" s="14">
        <v>19609.71</v>
      </c>
      <c r="T19" s="24">
        <v>9745.06</v>
      </c>
      <c r="U19" s="10">
        <v>0.49695074531953815</v>
      </c>
    </row>
    <row r="20" spans="13:21" x14ac:dyDescent="0.25">
      <c r="R20" s="13" t="s">
        <v>77</v>
      </c>
      <c r="S20" s="14">
        <v>20081.989999999998</v>
      </c>
      <c r="T20" s="24">
        <v>7365.5000000000009</v>
      </c>
      <c r="U20" s="10">
        <v>0.3667714205614086</v>
      </c>
    </row>
    <row r="21" spans="13:21" x14ac:dyDescent="0.25">
      <c r="R21" s="13" t="s">
        <v>78</v>
      </c>
      <c r="S21" s="14">
        <v>20607.97</v>
      </c>
      <c r="T21" s="24">
        <v>9006.89</v>
      </c>
      <c r="U21" s="10">
        <v>0.43705857491058064</v>
      </c>
    </row>
    <row r="22" spans="13:21" x14ac:dyDescent="0.25">
      <c r="R22" s="13" t="s">
        <v>79</v>
      </c>
      <c r="S22" s="14">
        <v>19209.54</v>
      </c>
      <c r="T22" s="24">
        <v>9435.2099999999991</v>
      </c>
      <c r="U22" s="10">
        <v>0.49117313584812539</v>
      </c>
    </row>
    <row r="23" spans="13:21" x14ac:dyDescent="0.25">
      <c r="R23" s="13" t="s">
        <v>80</v>
      </c>
      <c r="S23" s="14">
        <v>91288.16</v>
      </c>
      <c r="T23" s="24">
        <v>41014.79</v>
      </c>
      <c r="U23" s="10">
        <v>0.44928926160851529</v>
      </c>
    </row>
    <row r="24" spans="13:21" x14ac:dyDescent="0.25">
      <c r="R24" s="13" t="s">
        <v>82</v>
      </c>
      <c r="S24" s="14">
        <v>19409.91</v>
      </c>
      <c r="T24" s="24">
        <v>9125.6</v>
      </c>
      <c r="U24" s="10">
        <v>0.47015158751380098</v>
      </c>
    </row>
    <row r="25" spans="13:21" x14ac:dyDescent="0.25">
      <c r="R25" s="13" t="s">
        <v>83</v>
      </c>
      <c r="S25" s="14">
        <v>19609.93</v>
      </c>
      <c r="T25" s="24">
        <v>9416.26</v>
      </c>
      <c r="U25" s="10">
        <v>0.48017815463900176</v>
      </c>
    </row>
    <row r="26" spans="13:21" x14ac:dyDescent="0.25">
      <c r="R26" s="13" t="s">
        <v>88</v>
      </c>
      <c r="S26" s="14">
        <v>39304.06</v>
      </c>
      <c r="T26" s="24">
        <v>18651.849999999999</v>
      </c>
      <c r="U26" s="10">
        <v>0.47455275612748404</v>
      </c>
    </row>
    <row r="27" spans="13:21" x14ac:dyDescent="0.25">
      <c r="R27" s="13" t="s">
        <v>90</v>
      </c>
      <c r="S27" s="14">
        <v>18923.7</v>
      </c>
      <c r="T27" s="24">
        <v>6665.03</v>
      </c>
      <c r="U27" s="10">
        <v>0.35220543551208272</v>
      </c>
    </row>
    <row r="28" spans="13:21" x14ac:dyDescent="0.25">
      <c r="R28" s="13" t="s">
        <v>91</v>
      </c>
      <c r="S28" s="14">
        <v>19209.690000000002</v>
      </c>
      <c r="T28" s="24">
        <v>8045.8</v>
      </c>
      <c r="U28" s="10">
        <v>0.41884069966771975</v>
      </c>
    </row>
    <row r="29" spans="13:21" x14ac:dyDescent="0.25">
      <c r="R29" s="13" t="s">
        <v>95</v>
      </c>
      <c r="S29" s="14">
        <v>60761.639999999992</v>
      </c>
      <c r="T29" s="24">
        <v>28457.16</v>
      </c>
      <c r="U29" s="10">
        <v>0.46834088085838371</v>
      </c>
    </row>
    <row r="30" spans="13:21" x14ac:dyDescent="0.25">
      <c r="R30" s="13" t="s">
        <v>169</v>
      </c>
      <c r="S30" s="14">
        <v>27781.820000000003</v>
      </c>
      <c r="T30" s="24">
        <v>11783.57</v>
      </c>
      <c r="U30" s="10">
        <v>0.42414679815793199</v>
      </c>
    </row>
    <row r="31" spans="13:21" x14ac:dyDescent="0.25">
      <c r="R31" s="13" t="s">
        <v>170</v>
      </c>
      <c r="S31" s="14">
        <v>18942.09</v>
      </c>
      <c r="T31" s="24">
        <v>8717.48</v>
      </c>
      <c r="U31" s="10">
        <v>0.46021743112824398</v>
      </c>
    </row>
    <row r="32" spans="13:21" x14ac:dyDescent="0.25">
      <c r="R32" s="13" t="s">
        <v>171</v>
      </c>
      <c r="S32" s="14">
        <v>14251.23</v>
      </c>
      <c r="T32" s="24">
        <v>6727.24</v>
      </c>
      <c r="U32" s="10">
        <v>0.47204627249718095</v>
      </c>
    </row>
    <row r="33" spans="18:21" x14ac:dyDescent="0.25">
      <c r="R33" s="13" t="s">
        <v>7</v>
      </c>
      <c r="S33" s="14">
        <v>734774.10999999975</v>
      </c>
      <c r="T33" s="24">
        <v>327877.17</v>
      </c>
      <c r="U33" s="10">
        <v>0.44622852865624252</v>
      </c>
    </row>
  </sheetData>
  <pageMargins left="0.7" right="0.7" top="0.75" bottom="0.75" header="0.3" footer="0.3"/>
  <pageSetup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64"/>
  <sheetViews>
    <sheetView topLeftCell="B2" workbookViewId="0"/>
  </sheetViews>
  <sheetFormatPr defaultRowHeight="15" x14ac:dyDescent="0.25"/>
  <cols>
    <col min="1" max="1" width="9.140625" hidden="1" customWidth="1"/>
    <col min="3" max="3" width="16.28515625" bestFit="1" customWidth="1"/>
    <col min="4" max="4" width="18.85546875" bestFit="1" customWidth="1"/>
    <col min="5" max="5" width="30.85546875" bestFit="1" customWidth="1"/>
    <col min="6" max="6" width="25.28515625" bestFit="1" customWidth="1"/>
    <col min="7" max="8" width="13.5703125" bestFit="1" customWidth="1"/>
    <col min="9" max="10" width="20.85546875" bestFit="1" customWidth="1"/>
  </cols>
  <sheetData>
    <row r="1" spans="1:20" hidden="1" x14ac:dyDescent="0.25">
      <c r="A1" s="1" t="s">
        <v>167</v>
      </c>
      <c r="C1" t="s">
        <v>16</v>
      </c>
      <c r="D1" t="s">
        <v>107</v>
      </c>
      <c r="E1" t="s">
        <v>108</v>
      </c>
      <c r="F1" t="s">
        <v>108</v>
      </c>
      <c r="G1" t="s">
        <v>108</v>
      </c>
      <c r="H1" t="s">
        <v>108</v>
      </c>
      <c r="I1" t="s">
        <v>108</v>
      </c>
      <c r="J1" t="s">
        <v>108</v>
      </c>
      <c r="K1" t="s">
        <v>165</v>
      </c>
    </row>
    <row r="3" spans="1:20" hidden="1" x14ac:dyDescent="0.25">
      <c r="A3" s="1" t="s">
        <v>0</v>
      </c>
      <c r="C3" s="2" t="s">
        <v>1</v>
      </c>
      <c r="D3" s="3" t="s">
        <v>2</v>
      </c>
      <c r="E3" s="22"/>
      <c r="F3" s="22"/>
      <c r="G3" s="22"/>
      <c r="H3" s="22"/>
      <c r="I3" s="22"/>
      <c r="J3" s="22"/>
    </row>
    <row r="4" spans="1:20" ht="15.75" hidden="1" thickTop="1" x14ac:dyDescent="0.25">
      <c r="A4" s="1" t="s">
        <v>0</v>
      </c>
      <c r="C4" s="4" t="s">
        <v>43</v>
      </c>
      <c r="D4" s="6"/>
      <c r="E4" s="22"/>
      <c r="F4" s="22"/>
      <c r="G4" s="22"/>
      <c r="H4" s="22"/>
      <c r="I4" s="22"/>
      <c r="J4" s="22"/>
    </row>
    <row r="5" spans="1:20" hidden="1" x14ac:dyDescent="0.25">
      <c r="A5" s="1" t="s">
        <v>0</v>
      </c>
      <c r="C5" s="5" t="s">
        <v>44</v>
      </c>
      <c r="D5" s="7" t="s">
        <v>18</v>
      </c>
      <c r="E5" s="23"/>
      <c r="F5" s="23"/>
      <c r="G5" s="23"/>
      <c r="H5" s="23"/>
      <c r="I5" s="23"/>
      <c r="J5" s="23"/>
    </row>
    <row r="6" spans="1:20" x14ac:dyDescent="0.25">
      <c r="A6" s="1" t="s">
        <v>15</v>
      </c>
      <c r="C6" s="11" t="s">
        <v>9</v>
      </c>
      <c r="D6" s="9" t="str">
        <f>"1/1/2019..10/1/2019"</f>
        <v>1/1/2019..10/1/2019</v>
      </c>
      <c r="E6" s="9"/>
      <c r="F6" s="9"/>
      <c r="G6" s="9"/>
      <c r="H6" s="9"/>
      <c r="I6" s="9"/>
      <c r="J6" s="9"/>
      <c r="K6" s="17" t="s">
        <v>166</v>
      </c>
    </row>
    <row r="8" spans="1:20" x14ac:dyDescent="0.25">
      <c r="A8" s="1"/>
      <c r="D8" s="8"/>
      <c r="E8" s="8"/>
      <c r="F8" s="8"/>
      <c r="G8" s="8"/>
      <c r="H8" s="8"/>
      <c r="I8" s="8"/>
      <c r="J8" s="8"/>
      <c r="K8" s="1"/>
    </row>
    <row r="9" spans="1:20" hidden="1" x14ac:dyDescent="0.25">
      <c r="A9" s="1" t="s">
        <v>0</v>
      </c>
      <c r="D9" s="8" t="s">
        <v>3</v>
      </c>
      <c r="E9" s="8"/>
      <c r="F9" s="8"/>
      <c r="G9" s="8"/>
      <c r="H9" s="8"/>
      <c r="I9" s="8"/>
      <c r="J9" s="8"/>
      <c r="K9" s="1" t="s">
        <v>5</v>
      </c>
      <c r="L9" s="1" t="s">
        <v>45</v>
      </c>
      <c r="M9" s="1" t="s">
        <v>46</v>
      </c>
      <c r="N9" s="1" t="s">
        <v>8</v>
      </c>
      <c r="O9" s="1" t="s">
        <v>47</v>
      </c>
      <c r="P9" s="1" t="s">
        <v>48</v>
      </c>
      <c r="Q9" s="1" t="s">
        <v>49</v>
      </c>
      <c r="R9" s="1"/>
      <c r="S9" s="1"/>
      <c r="T9" s="1"/>
    </row>
    <row r="10" spans="1:20" hidden="1" x14ac:dyDescent="0.25">
      <c r="A10" s="1" t="s">
        <v>0</v>
      </c>
      <c r="D10" s="8" t="s">
        <v>4</v>
      </c>
      <c r="E10" s="8"/>
      <c r="F10" s="8"/>
      <c r="G10" s="8"/>
      <c r="H10" s="8"/>
      <c r="I10" s="8"/>
      <c r="J10" s="8"/>
      <c r="K10" s="1" t="s">
        <v>6</v>
      </c>
      <c r="L10" s="1" t="s">
        <v>50</v>
      </c>
      <c r="M10" s="1" t="s">
        <v>51</v>
      </c>
      <c r="N10" s="1" t="s">
        <v>44</v>
      </c>
      <c r="O10" s="1" t="s">
        <v>52</v>
      </c>
      <c r="P10" s="1" t="s">
        <v>53</v>
      </c>
      <c r="Q10" s="1" t="s">
        <v>54</v>
      </c>
      <c r="R10" s="1"/>
      <c r="S10" s="1"/>
      <c r="T10" s="1"/>
    </row>
    <row r="11" spans="1:20" x14ac:dyDescent="0.25">
      <c r="D11" t="s">
        <v>5</v>
      </c>
      <c r="E11" t="s">
        <v>45</v>
      </c>
      <c r="F11" t="s">
        <v>46</v>
      </c>
      <c r="G11" t="s">
        <v>8</v>
      </c>
      <c r="H11" t="s">
        <v>47</v>
      </c>
      <c r="I11" t="s">
        <v>48</v>
      </c>
      <c r="J11" t="s">
        <v>49</v>
      </c>
    </row>
    <row r="12" spans="1:20" x14ac:dyDescent="0.25">
      <c r="A12" t="s">
        <v>106</v>
      </c>
      <c r="D12" s="16" t="s">
        <v>109</v>
      </c>
      <c r="E12" s="16" t="s">
        <v>55</v>
      </c>
      <c r="F12" s="16" t="s">
        <v>110</v>
      </c>
      <c r="G12" s="24">
        <v>14045.29</v>
      </c>
      <c r="H12" s="24">
        <v>6390.11</v>
      </c>
      <c r="I12" s="16" t="s">
        <v>111</v>
      </c>
      <c r="J12" s="16" t="s">
        <v>112</v>
      </c>
    </row>
    <row r="13" spans="1:20" x14ac:dyDescent="0.25">
      <c r="A13" t="s">
        <v>106</v>
      </c>
      <c r="D13" s="16" t="s">
        <v>113</v>
      </c>
      <c r="E13" s="16" t="s">
        <v>56</v>
      </c>
      <c r="F13" s="16" t="s">
        <v>114</v>
      </c>
      <c r="G13" s="24">
        <v>40368.58</v>
      </c>
      <c r="H13" s="24">
        <v>17702.71</v>
      </c>
      <c r="I13" s="16" t="s">
        <v>111</v>
      </c>
      <c r="J13" s="16" t="s">
        <v>115</v>
      </c>
    </row>
    <row r="14" spans="1:20" x14ac:dyDescent="0.25">
      <c r="A14" t="s">
        <v>106</v>
      </c>
      <c r="D14" s="16" t="s">
        <v>116</v>
      </c>
      <c r="E14" s="16" t="s">
        <v>57</v>
      </c>
      <c r="F14" s="16" t="s">
        <v>110</v>
      </c>
      <c r="G14" s="24">
        <v>13708.320000000002</v>
      </c>
      <c r="H14" s="24">
        <v>6519.0099999999993</v>
      </c>
      <c r="I14" s="16" t="s">
        <v>111</v>
      </c>
      <c r="J14" s="16" t="s">
        <v>115</v>
      </c>
    </row>
    <row r="15" spans="1:20" x14ac:dyDescent="0.25">
      <c r="A15" t="s">
        <v>106</v>
      </c>
      <c r="D15" s="16" t="s">
        <v>120</v>
      </c>
      <c r="E15" s="16" t="s">
        <v>58</v>
      </c>
      <c r="F15" s="16" t="s">
        <v>119</v>
      </c>
      <c r="G15" s="24">
        <v>19333.38</v>
      </c>
      <c r="H15" s="24">
        <v>7918.7499999999991</v>
      </c>
      <c r="I15" s="16" t="s">
        <v>111</v>
      </c>
      <c r="J15" s="16" t="s">
        <v>112</v>
      </c>
    </row>
    <row r="16" spans="1:20" x14ac:dyDescent="0.25">
      <c r="A16" t="s">
        <v>106</v>
      </c>
      <c r="D16" s="16" t="s">
        <v>121</v>
      </c>
      <c r="E16" s="16" t="s">
        <v>59</v>
      </c>
      <c r="F16" s="16" t="s">
        <v>114</v>
      </c>
      <c r="G16" s="24">
        <v>20183.669999999998</v>
      </c>
      <c r="H16" s="24">
        <v>9560.18</v>
      </c>
      <c r="I16" s="16" t="s">
        <v>111</v>
      </c>
      <c r="J16" s="16" t="s">
        <v>115</v>
      </c>
    </row>
    <row r="17" spans="1:10" x14ac:dyDescent="0.25">
      <c r="A17" t="s">
        <v>106</v>
      </c>
      <c r="D17" s="16" t="s">
        <v>122</v>
      </c>
      <c r="E17" s="16" t="s">
        <v>60</v>
      </c>
      <c r="F17" s="16" t="s">
        <v>114</v>
      </c>
      <c r="G17" s="24">
        <v>12258.86</v>
      </c>
      <c r="H17" s="24">
        <v>5546.93</v>
      </c>
      <c r="I17" s="16" t="s">
        <v>118</v>
      </c>
      <c r="J17" s="16" t="s">
        <v>117</v>
      </c>
    </row>
    <row r="18" spans="1:10" x14ac:dyDescent="0.25">
      <c r="A18" t="s">
        <v>106</v>
      </c>
      <c r="D18" s="16" t="s">
        <v>123</v>
      </c>
      <c r="E18" s="16" t="s">
        <v>61</v>
      </c>
      <c r="F18" s="16" t="s">
        <v>119</v>
      </c>
      <c r="G18" s="24">
        <v>40365.800000000003</v>
      </c>
      <c r="H18" s="24">
        <v>18056.64</v>
      </c>
      <c r="I18" s="16" t="s">
        <v>111</v>
      </c>
      <c r="J18" s="16" t="s">
        <v>112</v>
      </c>
    </row>
    <row r="19" spans="1:10" x14ac:dyDescent="0.25">
      <c r="A19" t="s">
        <v>106</v>
      </c>
      <c r="D19" s="16" t="s">
        <v>124</v>
      </c>
      <c r="E19" s="16" t="s">
        <v>62</v>
      </c>
      <c r="F19" s="16" t="s">
        <v>119</v>
      </c>
      <c r="G19" s="24">
        <v>30430.710000000003</v>
      </c>
      <c r="H19" s="24">
        <v>13602.82</v>
      </c>
      <c r="I19" s="16" t="s">
        <v>118</v>
      </c>
      <c r="J19" s="16" t="s">
        <v>112</v>
      </c>
    </row>
    <row r="20" spans="1:10" x14ac:dyDescent="0.25">
      <c r="A20" t="s">
        <v>106</v>
      </c>
      <c r="D20" s="16" t="s">
        <v>125</v>
      </c>
      <c r="E20" s="16" t="s">
        <v>63</v>
      </c>
      <c r="F20" s="16" t="s">
        <v>119</v>
      </c>
      <c r="G20" s="24">
        <v>20183.95</v>
      </c>
      <c r="H20" s="24">
        <v>8331.19</v>
      </c>
      <c r="I20" s="16" t="s">
        <v>111</v>
      </c>
      <c r="J20" s="16" t="s">
        <v>115</v>
      </c>
    </row>
    <row r="21" spans="1:10" x14ac:dyDescent="0.25">
      <c r="A21" t="s">
        <v>106</v>
      </c>
      <c r="D21" s="16" t="s">
        <v>126</v>
      </c>
      <c r="E21" s="16" t="s">
        <v>64</v>
      </c>
      <c r="F21" s="16" t="s">
        <v>110</v>
      </c>
      <c r="G21" s="24">
        <v>13656.489999999998</v>
      </c>
      <c r="H21" s="24">
        <v>4971.74</v>
      </c>
      <c r="I21" s="16" t="s">
        <v>118</v>
      </c>
      <c r="J21" s="16" t="s">
        <v>112</v>
      </c>
    </row>
    <row r="22" spans="1:10" x14ac:dyDescent="0.25">
      <c r="A22" t="s">
        <v>106</v>
      </c>
      <c r="D22" s="16" t="s">
        <v>128</v>
      </c>
      <c r="E22" s="16" t="s">
        <v>65</v>
      </c>
      <c r="F22" s="16" t="s">
        <v>110</v>
      </c>
      <c r="G22" s="24">
        <v>5249.9800000000005</v>
      </c>
      <c r="H22" s="24">
        <v>2099.98</v>
      </c>
      <c r="I22" s="16" t="s">
        <v>118</v>
      </c>
      <c r="J22" s="16" t="s">
        <v>115</v>
      </c>
    </row>
    <row r="23" spans="1:10" x14ac:dyDescent="0.25">
      <c r="A23" t="s">
        <v>106</v>
      </c>
      <c r="D23" s="16" t="s">
        <v>129</v>
      </c>
      <c r="E23" s="16" t="s">
        <v>169</v>
      </c>
      <c r="F23" s="16" t="s">
        <v>110</v>
      </c>
      <c r="G23" s="24">
        <v>27781.820000000003</v>
      </c>
      <c r="H23" s="24">
        <v>11783.57</v>
      </c>
      <c r="I23" s="16" t="s">
        <v>111</v>
      </c>
      <c r="J23" s="16" t="s">
        <v>112</v>
      </c>
    </row>
    <row r="24" spans="1:10" x14ac:dyDescent="0.25">
      <c r="A24" t="s">
        <v>106</v>
      </c>
      <c r="D24" s="16" t="s">
        <v>130</v>
      </c>
      <c r="E24" s="16" t="s">
        <v>66</v>
      </c>
      <c r="F24" s="16" t="s">
        <v>114</v>
      </c>
      <c r="G24" s="24">
        <v>5488.75</v>
      </c>
      <c r="H24" s="24">
        <v>2249.44</v>
      </c>
      <c r="I24" s="16" t="s">
        <v>118</v>
      </c>
      <c r="J24" s="16" t="s">
        <v>115</v>
      </c>
    </row>
    <row r="25" spans="1:10" x14ac:dyDescent="0.25">
      <c r="A25" t="s">
        <v>106</v>
      </c>
      <c r="D25" s="16" t="s">
        <v>131</v>
      </c>
      <c r="E25" s="16" t="s">
        <v>67</v>
      </c>
      <c r="F25" s="16" t="s">
        <v>110</v>
      </c>
      <c r="G25" s="24">
        <v>-68.67</v>
      </c>
      <c r="H25" s="24">
        <v>-29.84</v>
      </c>
      <c r="I25" s="16" t="s">
        <v>127</v>
      </c>
      <c r="J25" s="16" t="s">
        <v>112</v>
      </c>
    </row>
    <row r="26" spans="1:10" x14ac:dyDescent="0.25">
      <c r="A26" t="s">
        <v>106</v>
      </c>
      <c r="D26" s="16" t="s">
        <v>132</v>
      </c>
      <c r="E26" s="16" t="s">
        <v>68</v>
      </c>
      <c r="F26" s="16" t="s">
        <v>110</v>
      </c>
      <c r="G26" s="24">
        <v>14663.07</v>
      </c>
      <c r="H26" s="24">
        <v>6515.05</v>
      </c>
      <c r="I26" s="16" t="s">
        <v>111</v>
      </c>
      <c r="J26" s="16" t="s">
        <v>112</v>
      </c>
    </row>
    <row r="27" spans="1:10" x14ac:dyDescent="0.25">
      <c r="A27" t="s">
        <v>106</v>
      </c>
      <c r="D27" s="16" t="s">
        <v>133</v>
      </c>
      <c r="E27" s="16" t="s">
        <v>69</v>
      </c>
      <c r="F27" s="16" t="s">
        <v>110</v>
      </c>
      <c r="G27" s="24">
        <v>28354.039999999997</v>
      </c>
      <c r="H27" s="24">
        <v>11640</v>
      </c>
      <c r="I27" s="16" t="s">
        <v>118</v>
      </c>
      <c r="J27" s="16" t="s">
        <v>112</v>
      </c>
    </row>
    <row r="28" spans="1:10" x14ac:dyDescent="0.25">
      <c r="A28" t="s">
        <v>106</v>
      </c>
      <c r="D28" s="16" t="s">
        <v>134</v>
      </c>
      <c r="E28" s="16" t="s">
        <v>170</v>
      </c>
      <c r="F28" s="16" t="s">
        <v>110</v>
      </c>
      <c r="G28" s="24">
        <v>18942.09</v>
      </c>
      <c r="H28" s="24">
        <v>8717.48</v>
      </c>
      <c r="I28" s="16" t="s">
        <v>111</v>
      </c>
      <c r="J28" s="16" t="s">
        <v>117</v>
      </c>
    </row>
    <row r="29" spans="1:10" x14ac:dyDescent="0.25">
      <c r="A29" t="s">
        <v>106</v>
      </c>
      <c r="D29" s="16" t="s">
        <v>135</v>
      </c>
      <c r="E29" s="16" t="s">
        <v>171</v>
      </c>
      <c r="F29" s="16" t="s">
        <v>110</v>
      </c>
      <c r="G29" s="24">
        <v>14251.23</v>
      </c>
      <c r="H29" s="24">
        <v>6727.24</v>
      </c>
      <c r="I29" s="16" t="s">
        <v>118</v>
      </c>
      <c r="J29" s="16" t="s">
        <v>112</v>
      </c>
    </row>
    <row r="30" spans="1:10" x14ac:dyDescent="0.25">
      <c r="A30" t="s">
        <v>106</v>
      </c>
      <c r="D30" s="16" t="s">
        <v>136</v>
      </c>
      <c r="E30" s="16" t="s">
        <v>70</v>
      </c>
      <c r="F30" s="16" t="s">
        <v>119</v>
      </c>
      <c r="G30" s="24">
        <v>10980.08</v>
      </c>
      <c r="H30" s="24">
        <v>5239.5</v>
      </c>
      <c r="I30" s="16" t="s">
        <v>118</v>
      </c>
      <c r="J30" s="16" t="s">
        <v>115</v>
      </c>
    </row>
    <row r="31" spans="1:10" x14ac:dyDescent="0.25">
      <c r="A31" t="s">
        <v>106</v>
      </c>
      <c r="D31" s="16" t="s">
        <v>137</v>
      </c>
      <c r="E31" s="16" t="s">
        <v>71</v>
      </c>
      <c r="F31" s="16" t="s">
        <v>119</v>
      </c>
      <c r="G31" s="24">
        <v>25028.100000000002</v>
      </c>
      <c r="H31" s="24">
        <v>11793.24</v>
      </c>
      <c r="I31" s="16" t="s">
        <v>118</v>
      </c>
      <c r="J31" s="16" t="s">
        <v>117</v>
      </c>
    </row>
    <row r="32" spans="1:10" x14ac:dyDescent="0.25">
      <c r="A32" t="s">
        <v>106</v>
      </c>
      <c r="D32" s="16" t="s">
        <v>138</v>
      </c>
      <c r="E32" s="16" t="s">
        <v>72</v>
      </c>
      <c r="F32" s="16" t="s">
        <v>119</v>
      </c>
      <c r="G32" s="24">
        <v>12131.269999999999</v>
      </c>
      <c r="H32" s="24">
        <v>5072.22</v>
      </c>
      <c r="I32" s="16" t="s">
        <v>118</v>
      </c>
      <c r="J32" s="16" t="s">
        <v>117</v>
      </c>
    </row>
    <row r="33" spans="1:10" x14ac:dyDescent="0.25">
      <c r="A33" t="s">
        <v>106</v>
      </c>
      <c r="D33" s="16" t="s">
        <v>139</v>
      </c>
      <c r="E33" s="16" t="s">
        <v>73</v>
      </c>
      <c r="F33" s="16" t="s">
        <v>119</v>
      </c>
      <c r="G33" s="24">
        <v>10197.15</v>
      </c>
      <c r="H33" s="24">
        <v>4472.96</v>
      </c>
      <c r="I33" s="16" t="s">
        <v>127</v>
      </c>
      <c r="J33" s="16" t="s">
        <v>117</v>
      </c>
    </row>
    <row r="34" spans="1:10" x14ac:dyDescent="0.25">
      <c r="A34" t="s">
        <v>106</v>
      </c>
      <c r="D34" s="16" t="s">
        <v>140</v>
      </c>
      <c r="E34" s="16" t="s">
        <v>74</v>
      </c>
      <c r="F34" s="16" t="s">
        <v>119</v>
      </c>
      <c r="G34" s="24">
        <v>40368.479999999996</v>
      </c>
      <c r="H34" s="24">
        <v>16904.5</v>
      </c>
      <c r="I34" s="16" t="s">
        <v>111</v>
      </c>
      <c r="J34" s="16" t="s">
        <v>115</v>
      </c>
    </row>
    <row r="35" spans="1:10" x14ac:dyDescent="0.25">
      <c r="A35" t="s">
        <v>106</v>
      </c>
      <c r="D35" s="16" t="s">
        <v>141</v>
      </c>
      <c r="E35" s="16" t="s">
        <v>75</v>
      </c>
      <c r="F35" s="16" t="s">
        <v>110</v>
      </c>
      <c r="G35" s="24">
        <v>18749.280000000002</v>
      </c>
      <c r="H35" s="24">
        <v>8785.5300000000007</v>
      </c>
      <c r="I35" s="16" t="s">
        <v>111</v>
      </c>
      <c r="J35" s="16" t="s">
        <v>117</v>
      </c>
    </row>
    <row r="36" spans="1:10" x14ac:dyDescent="0.25">
      <c r="A36" t="s">
        <v>106</v>
      </c>
      <c r="D36" s="16" t="s">
        <v>142</v>
      </c>
      <c r="E36" s="16" t="s">
        <v>76</v>
      </c>
      <c r="F36" s="16" t="s">
        <v>119</v>
      </c>
      <c r="G36" s="24">
        <v>19609.71</v>
      </c>
      <c r="H36" s="24">
        <v>9745.06</v>
      </c>
      <c r="I36" s="16" t="s">
        <v>111</v>
      </c>
      <c r="J36" s="16" t="s">
        <v>117</v>
      </c>
    </row>
    <row r="37" spans="1:10" x14ac:dyDescent="0.25">
      <c r="A37" t="s">
        <v>106</v>
      </c>
      <c r="D37" s="16" t="s">
        <v>143</v>
      </c>
      <c r="E37" s="16" t="s">
        <v>77</v>
      </c>
      <c r="F37" s="16" t="s">
        <v>119</v>
      </c>
      <c r="G37" s="24">
        <v>20081.989999999998</v>
      </c>
      <c r="H37" s="24">
        <v>7365.5000000000009</v>
      </c>
      <c r="I37" s="16" t="s">
        <v>127</v>
      </c>
      <c r="J37" s="16" t="s">
        <v>117</v>
      </c>
    </row>
    <row r="38" spans="1:10" x14ac:dyDescent="0.25">
      <c r="A38" t="s">
        <v>106</v>
      </c>
      <c r="D38" s="16" t="s">
        <v>144</v>
      </c>
      <c r="E38" s="16" t="s">
        <v>78</v>
      </c>
      <c r="F38" s="16" t="s">
        <v>119</v>
      </c>
      <c r="G38" s="24">
        <v>20607.97</v>
      </c>
      <c r="H38" s="24">
        <v>9006.89</v>
      </c>
      <c r="I38" s="16" t="s">
        <v>111</v>
      </c>
      <c r="J38" s="16" t="s">
        <v>112</v>
      </c>
    </row>
    <row r="39" spans="1:10" x14ac:dyDescent="0.25">
      <c r="A39" t="s">
        <v>106</v>
      </c>
      <c r="D39" s="16" t="s">
        <v>145</v>
      </c>
      <c r="E39" s="16" t="s">
        <v>79</v>
      </c>
      <c r="F39" s="16" t="s">
        <v>119</v>
      </c>
      <c r="G39" s="24">
        <v>19209.54</v>
      </c>
      <c r="H39" s="24">
        <v>9435.2099999999991</v>
      </c>
      <c r="I39" s="16" t="s">
        <v>111</v>
      </c>
      <c r="J39" s="16" t="s">
        <v>117</v>
      </c>
    </row>
    <row r="40" spans="1:10" x14ac:dyDescent="0.25">
      <c r="A40" t="s">
        <v>106</v>
      </c>
      <c r="D40" s="16" t="s">
        <v>146</v>
      </c>
      <c r="E40" s="16" t="s">
        <v>80</v>
      </c>
      <c r="F40" s="16" t="s">
        <v>119</v>
      </c>
      <c r="G40" s="24">
        <v>91288.16</v>
      </c>
      <c r="H40" s="24">
        <v>41014.79</v>
      </c>
      <c r="I40" s="16" t="s">
        <v>118</v>
      </c>
      <c r="J40" s="16" t="s">
        <v>112</v>
      </c>
    </row>
    <row r="41" spans="1:10" x14ac:dyDescent="0.25">
      <c r="A41" t="s">
        <v>106</v>
      </c>
      <c r="D41" s="16" t="s">
        <v>147</v>
      </c>
      <c r="E41" s="16" t="s">
        <v>81</v>
      </c>
      <c r="F41" s="16" t="s">
        <v>119</v>
      </c>
      <c r="G41" s="24">
        <v>10749.37</v>
      </c>
      <c r="H41" s="24">
        <v>2582.7399999999998</v>
      </c>
      <c r="I41" s="16" t="s">
        <v>127</v>
      </c>
      <c r="J41" s="16" t="s">
        <v>112</v>
      </c>
    </row>
    <row r="42" spans="1:10" x14ac:dyDescent="0.25">
      <c r="A42" t="s">
        <v>106</v>
      </c>
      <c r="D42" s="16" t="s">
        <v>148</v>
      </c>
      <c r="E42" s="16" t="s">
        <v>82</v>
      </c>
      <c r="F42" s="16" t="s">
        <v>119</v>
      </c>
      <c r="G42" s="24">
        <v>19409.91</v>
      </c>
      <c r="H42" s="24">
        <v>9125.6</v>
      </c>
      <c r="I42" s="16" t="s">
        <v>111</v>
      </c>
      <c r="J42" s="16" t="s">
        <v>117</v>
      </c>
    </row>
    <row r="43" spans="1:10" x14ac:dyDescent="0.25">
      <c r="A43" t="s">
        <v>106</v>
      </c>
      <c r="D43" s="16" t="s">
        <v>149</v>
      </c>
      <c r="E43" s="16" t="s">
        <v>83</v>
      </c>
      <c r="F43" s="16" t="s">
        <v>119</v>
      </c>
      <c r="G43" s="24">
        <v>19609.93</v>
      </c>
      <c r="H43" s="24">
        <v>9416.26</v>
      </c>
      <c r="I43" s="16" t="s">
        <v>111</v>
      </c>
      <c r="J43" s="16" t="s">
        <v>117</v>
      </c>
    </row>
    <row r="44" spans="1:10" x14ac:dyDescent="0.25">
      <c r="A44" t="s">
        <v>106</v>
      </c>
      <c r="D44" s="16" t="s">
        <v>150</v>
      </c>
      <c r="E44" s="16" t="s">
        <v>84</v>
      </c>
      <c r="F44" s="16" t="s">
        <v>110</v>
      </c>
      <c r="G44" s="24">
        <v>7104.2400000000007</v>
      </c>
      <c r="H44" s="24">
        <v>3192.8199999999997</v>
      </c>
      <c r="I44" s="16" t="s">
        <v>127</v>
      </c>
      <c r="J44" s="16" t="s">
        <v>112</v>
      </c>
    </row>
    <row r="45" spans="1:10" x14ac:dyDescent="0.25">
      <c r="A45" t="s">
        <v>106</v>
      </c>
      <c r="D45" s="16" t="s">
        <v>151</v>
      </c>
      <c r="E45" s="16" t="s">
        <v>85</v>
      </c>
      <c r="F45" s="16" t="s">
        <v>119</v>
      </c>
      <c r="G45" s="24">
        <v>6307.82</v>
      </c>
      <c r="H45" s="24">
        <v>1339.28</v>
      </c>
      <c r="I45" s="16" t="s">
        <v>127</v>
      </c>
      <c r="J45" s="16" t="s">
        <v>115</v>
      </c>
    </row>
    <row r="46" spans="1:10" x14ac:dyDescent="0.25">
      <c r="A46" t="s">
        <v>106</v>
      </c>
      <c r="D46" s="16" t="s">
        <v>152</v>
      </c>
      <c r="E46" s="16" t="s">
        <v>86</v>
      </c>
      <c r="F46" s="16" t="s">
        <v>110</v>
      </c>
      <c r="G46" s="24">
        <v>5829.2</v>
      </c>
      <c r="H46" s="24">
        <v>2493.96</v>
      </c>
      <c r="I46" s="16" t="s">
        <v>127</v>
      </c>
      <c r="J46" s="16" t="s">
        <v>115</v>
      </c>
    </row>
    <row r="47" spans="1:10" x14ac:dyDescent="0.25">
      <c r="A47" t="s">
        <v>106</v>
      </c>
      <c r="D47" s="16" t="s">
        <v>153</v>
      </c>
      <c r="E47" s="16" t="s">
        <v>99</v>
      </c>
      <c r="F47" s="16" t="s">
        <v>110</v>
      </c>
      <c r="G47" s="24">
        <v>5677.79</v>
      </c>
      <c r="H47" s="24">
        <v>2587.86</v>
      </c>
      <c r="I47" s="16" t="s">
        <v>127</v>
      </c>
      <c r="J47" s="16" t="s">
        <v>115</v>
      </c>
    </row>
    <row r="48" spans="1:10" x14ac:dyDescent="0.25">
      <c r="A48" t="s">
        <v>106</v>
      </c>
      <c r="D48" s="16" t="s">
        <v>154</v>
      </c>
      <c r="E48" s="16" t="s">
        <v>87</v>
      </c>
      <c r="F48" s="16" t="s">
        <v>119</v>
      </c>
      <c r="G48" s="24">
        <v>-108.56</v>
      </c>
      <c r="H48" s="24">
        <v>-53.35</v>
      </c>
      <c r="I48" s="16" t="s">
        <v>127</v>
      </c>
      <c r="J48" s="16" t="s">
        <v>112</v>
      </c>
    </row>
    <row r="49" spans="1:10" x14ac:dyDescent="0.25">
      <c r="A49" t="s">
        <v>106</v>
      </c>
      <c r="D49" s="16" t="s">
        <v>155</v>
      </c>
      <c r="E49" s="16" t="s">
        <v>102</v>
      </c>
      <c r="F49" s="16" t="s">
        <v>110</v>
      </c>
      <c r="G49" s="24">
        <v>2914.92</v>
      </c>
      <c r="H49" s="24">
        <v>1282.42</v>
      </c>
      <c r="I49" s="16" t="s">
        <v>127</v>
      </c>
      <c r="J49" s="16" t="s">
        <v>115</v>
      </c>
    </row>
    <row r="50" spans="1:10" x14ac:dyDescent="0.25">
      <c r="A50" t="s">
        <v>106</v>
      </c>
      <c r="D50" s="16" t="s">
        <v>156</v>
      </c>
      <c r="E50" s="16" t="s">
        <v>88</v>
      </c>
      <c r="F50" s="16" t="s">
        <v>119</v>
      </c>
      <c r="G50" s="24">
        <v>39304.06</v>
      </c>
      <c r="H50" s="24">
        <v>18651.849999999999</v>
      </c>
      <c r="I50" s="16" t="s">
        <v>111</v>
      </c>
      <c r="J50" s="16" t="s">
        <v>112</v>
      </c>
    </row>
    <row r="51" spans="1:10" x14ac:dyDescent="0.25">
      <c r="A51" t="s">
        <v>106</v>
      </c>
      <c r="D51" s="16" t="s">
        <v>157</v>
      </c>
      <c r="E51" s="16" t="s">
        <v>89</v>
      </c>
      <c r="F51" s="16" t="s">
        <v>110</v>
      </c>
      <c r="G51" s="24">
        <v>10726.720000000001</v>
      </c>
      <c r="H51" s="24">
        <v>5028.3999999999996</v>
      </c>
      <c r="I51" s="16" t="s">
        <v>118</v>
      </c>
      <c r="J51" s="16" t="s">
        <v>115</v>
      </c>
    </row>
    <row r="52" spans="1:10" x14ac:dyDescent="0.25">
      <c r="A52" t="s">
        <v>106</v>
      </c>
      <c r="D52" s="16" t="s">
        <v>158</v>
      </c>
      <c r="E52" s="16" t="s">
        <v>90</v>
      </c>
      <c r="F52" s="16" t="s">
        <v>119</v>
      </c>
      <c r="G52" s="24">
        <v>18923.7</v>
      </c>
      <c r="H52" s="24">
        <v>6665.03</v>
      </c>
      <c r="I52" s="16" t="s">
        <v>127</v>
      </c>
      <c r="J52" s="16" t="s">
        <v>115</v>
      </c>
    </row>
    <row r="53" spans="1:10" x14ac:dyDescent="0.25">
      <c r="A53" t="s">
        <v>106</v>
      </c>
      <c r="D53" s="16" t="s">
        <v>159</v>
      </c>
      <c r="E53" s="16" t="s">
        <v>91</v>
      </c>
      <c r="F53" s="16" t="s">
        <v>119</v>
      </c>
      <c r="G53" s="24">
        <v>19209.690000000002</v>
      </c>
      <c r="H53" s="24">
        <v>8045.8</v>
      </c>
      <c r="I53" s="16" t="s">
        <v>111</v>
      </c>
      <c r="J53" s="16" t="s">
        <v>117</v>
      </c>
    </row>
    <row r="54" spans="1:10" x14ac:dyDescent="0.25">
      <c r="A54" t="s">
        <v>106</v>
      </c>
      <c r="D54" s="16" t="s">
        <v>160</v>
      </c>
      <c r="E54" s="16" t="s">
        <v>103</v>
      </c>
      <c r="F54" s="16" t="s">
        <v>119</v>
      </c>
      <c r="G54" s="24">
        <v>10417.01</v>
      </c>
      <c r="H54" s="24">
        <v>4205.41</v>
      </c>
      <c r="I54" s="16" t="s">
        <v>127</v>
      </c>
      <c r="J54" s="16" t="s">
        <v>112</v>
      </c>
    </row>
    <row r="55" spans="1:10" x14ac:dyDescent="0.25">
      <c r="A55" t="s">
        <v>106</v>
      </c>
      <c r="D55" s="16" t="s">
        <v>161</v>
      </c>
      <c r="E55" s="16" t="s">
        <v>92</v>
      </c>
      <c r="F55" s="16" t="s">
        <v>119</v>
      </c>
      <c r="G55" s="24">
        <v>12615.75</v>
      </c>
      <c r="H55" s="24">
        <v>5831.17</v>
      </c>
      <c r="I55" s="16" t="s">
        <v>127</v>
      </c>
      <c r="J55" s="16" t="s">
        <v>115</v>
      </c>
    </row>
    <row r="56" spans="1:10" x14ac:dyDescent="0.25">
      <c r="A56" t="s">
        <v>106</v>
      </c>
      <c r="D56" s="16" t="s">
        <v>162</v>
      </c>
      <c r="E56" s="16" t="s">
        <v>93</v>
      </c>
      <c r="F56" s="16" t="s">
        <v>119</v>
      </c>
      <c r="G56" s="24">
        <v>10749.35</v>
      </c>
      <c r="H56" s="24">
        <v>4719.34</v>
      </c>
      <c r="I56" s="16" t="s">
        <v>127</v>
      </c>
      <c r="J56" s="16" t="s">
        <v>112</v>
      </c>
    </row>
    <row r="57" spans="1:10" x14ac:dyDescent="0.25">
      <c r="A57" t="s">
        <v>106</v>
      </c>
      <c r="D57" s="16" t="s">
        <v>163</v>
      </c>
      <c r="E57" s="16" t="s">
        <v>94</v>
      </c>
      <c r="F57" s="16" t="s">
        <v>119</v>
      </c>
      <c r="G57" s="24">
        <v>-99.86999999999999</v>
      </c>
      <c r="H57" s="24">
        <v>-24.150000000000002</v>
      </c>
      <c r="I57" s="16" t="s">
        <v>127</v>
      </c>
      <c r="J57" s="16" t="s">
        <v>117</v>
      </c>
    </row>
    <row r="58" spans="1:10" x14ac:dyDescent="0.25">
      <c r="A58" t="s">
        <v>106</v>
      </c>
      <c r="D58" s="16" t="s">
        <v>164</v>
      </c>
      <c r="E58" s="16" t="s">
        <v>95</v>
      </c>
      <c r="F58" s="16" t="s">
        <v>119</v>
      </c>
      <c r="G58" s="24">
        <v>60761.639999999992</v>
      </c>
      <c r="H58" s="24">
        <v>28457.16</v>
      </c>
      <c r="I58" s="16" t="s">
        <v>111</v>
      </c>
      <c r="J58" s="16" t="s">
        <v>112</v>
      </c>
    </row>
    <row r="59" spans="1:10" x14ac:dyDescent="0.25">
      <c r="A59" t="s">
        <v>106</v>
      </c>
      <c r="D59" s="16" t="s">
        <v>172</v>
      </c>
      <c r="E59" s="16" t="s">
        <v>173</v>
      </c>
      <c r="F59" s="16" t="s">
        <v>119</v>
      </c>
      <c r="G59" s="24">
        <v>4871.7</v>
      </c>
      <c r="H59" s="24">
        <v>1248.72</v>
      </c>
      <c r="I59" s="16" t="s">
        <v>174</v>
      </c>
      <c r="J59" s="16" t="s">
        <v>174</v>
      </c>
    </row>
    <row r="60" spans="1:10" x14ac:dyDescent="0.25">
      <c r="A60" t="s">
        <v>106</v>
      </c>
      <c r="D60" s="16" t="s">
        <v>175</v>
      </c>
      <c r="E60" s="16" t="s">
        <v>176</v>
      </c>
      <c r="F60" s="16" t="s">
        <v>119</v>
      </c>
      <c r="G60" s="24">
        <v>2435.8599999999997</v>
      </c>
      <c r="H60" s="24">
        <v>519.47</v>
      </c>
      <c r="I60" s="16" t="s">
        <v>174</v>
      </c>
      <c r="J60" s="16" t="s">
        <v>174</v>
      </c>
    </row>
    <row r="61" spans="1:10" x14ac:dyDescent="0.25">
      <c r="A61" t="s">
        <v>106</v>
      </c>
      <c r="D61" s="16" t="s">
        <v>177</v>
      </c>
      <c r="E61" s="16" t="s">
        <v>178</v>
      </c>
      <c r="F61" s="16" t="s">
        <v>119</v>
      </c>
      <c r="G61" s="24">
        <v>2435.84</v>
      </c>
      <c r="H61" s="24">
        <v>792.32</v>
      </c>
      <c r="I61" s="16" t="s">
        <v>174</v>
      </c>
      <c r="J61" s="16" t="s">
        <v>174</v>
      </c>
    </row>
    <row r="62" spans="1:10" x14ac:dyDescent="0.25">
      <c r="A62" t="s">
        <v>106</v>
      </c>
      <c r="D62" s="16" t="s">
        <v>179</v>
      </c>
      <c r="E62" s="16" t="s">
        <v>180</v>
      </c>
      <c r="F62" s="16" t="s">
        <v>119</v>
      </c>
      <c r="G62" s="24">
        <v>2435.9299999999998</v>
      </c>
      <c r="H62" s="24">
        <v>610.99</v>
      </c>
      <c r="I62" s="16" t="s">
        <v>174</v>
      </c>
      <c r="J62" s="16" t="s">
        <v>174</v>
      </c>
    </row>
    <row r="63" spans="1:10" x14ac:dyDescent="0.25">
      <c r="A63" t="s">
        <v>106</v>
      </c>
      <c r="D63" s="16" t="s">
        <v>181</v>
      </c>
      <c r="E63" s="16" t="s">
        <v>182</v>
      </c>
      <c r="F63" s="16" t="s">
        <v>119</v>
      </c>
      <c r="G63" s="24">
        <v>2435.77</v>
      </c>
      <c r="H63" s="24">
        <v>817.50000000000011</v>
      </c>
      <c r="I63" s="16" t="s">
        <v>174</v>
      </c>
      <c r="J63" s="16" t="s">
        <v>174</v>
      </c>
    </row>
    <row r="64" spans="1:10" x14ac:dyDescent="0.25">
      <c r="A64" t="s">
        <v>106</v>
      </c>
      <c r="D64" s="16" t="s">
        <v>183</v>
      </c>
      <c r="E64" s="16" t="s">
        <v>184</v>
      </c>
      <c r="F64" s="16" t="s">
        <v>119</v>
      </c>
      <c r="G64" s="24">
        <v>4871.7</v>
      </c>
      <c r="H64" s="24">
        <v>1358.2</v>
      </c>
      <c r="I64" s="16" t="s">
        <v>174</v>
      </c>
      <c r="J64" s="16" t="s">
        <v>174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1"/>
  <sheetViews>
    <sheetView workbookViewId="0"/>
  </sheetViews>
  <sheetFormatPr defaultRowHeight="15" x14ac:dyDescent="0.25"/>
  <sheetData>
    <row r="1" spans="1:11" x14ac:dyDescent="0.25">
      <c r="A1" s="15" t="s">
        <v>168</v>
      </c>
      <c r="C1" s="15" t="s">
        <v>16</v>
      </c>
      <c r="D1" s="15" t="s">
        <v>17</v>
      </c>
      <c r="E1" s="15" t="s">
        <v>165</v>
      </c>
    </row>
    <row r="3" spans="1:11" x14ac:dyDescent="0.25">
      <c r="A3" s="15" t="s">
        <v>0</v>
      </c>
      <c r="C3" s="15" t="s">
        <v>1</v>
      </c>
      <c r="D3" s="15" t="s">
        <v>2</v>
      </c>
    </row>
    <row r="4" spans="1:11" x14ac:dyDescent="0.25">
      <c r="A4" s="15" t="s">
        <v>0</v>
      </c>
      <c r="C4" s="15" t="s">
        <v>43</v>
      </c>
    </row>
    <row r="5" spans="1:11" x14ac:dyDescent="0.25">
      <c r="A5" s="15" t="s">
        <v>0</v>
      </c>
      <c r="C5" s="15" t="s">
        <v>44</v>
      </c>
      <c r="D5" s="15" t="s">
        <v>18</v>
      </c>
    </row>
    <row r="6" spans="1:11" x14ac:dyDescent="0.25">
      <c r="A6" s="15" t="s">
        <v>15</v>
      </c>
      <c r="C6" s="15" t="s">
        <v>9</v>
      </c>
      <c r="D6" s="15" t="s">
        <v>185</v>
      </c>
      <c r="E6" s="15" t="s">
        <v>166</v>
      </c>
    </row>
    <row r="9" spans="1:11" x14ac:dyDescent="0.25">
      <c r="A9" s="15" t="s">
        <v>0</v>
      </c>
      <c r="D9" s="15" t="s">
        <v>3</v>
      </c>
      <c r="E9" s="15" t="s">
        <v>5</v>
      </c>
      <c r="F9" s="15" t="s">
        <v>45</v>
      </c>
      <c r="G9" s="15" t="s">
        <v>46</v>
      </c>
      <c r="H9" s="15" t="s">
        <v>8</v>
      </c>
      <c r="I9" s="15" t="s">
        <v>47</v>
      </c>
      <c r="J9" s="15" t="s">
        <v>48</v>
      </c>
      <c r="K9" s="15" t="s">
        <v>49</v>
      </c>
    </row>
    <row r="10" spans="1:11" x14ac:dyDescent="0.25">
      <c r="A10" s="15" t="s">
        <v>0</v>
      </c>
      <c r="D10" s="15" t="s">
        <v>4</v>
      </c>
      <c r="E10" s="15" t="s">
        <v>6</v>
      </c>
      <c r="F10" s="15" t="s">
        <v>50</v>
      </c>
      <c r="G10" s="15" t="s">
        <v>51</v>
      </c>
      <c r="H10" s="15" t="s">
        <v>44</v>
      </c>
      <c r="I10" s="15" t="s">
        <v>52</v>
      </c>
      <c r="J10" s="15" t="s">
        <v>53</v>
      </c>
      <c r="K10" s="15" t="s">
        <v>54</v>
      </c>
    </row>
    <row r="11" spans="1:11" x14ac:dyDescent="0.25">
      <c r="D11" s="15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1"/>
  <sheetViews>
    <sheetView workbookViewId="0"/>
  </sheetViews>
  <sheetFormatPr defaultRowHeight="15" x14ac:dyDescent="0.25"/>
  <sheetData>
    <row r="1" spans="1:11" x14ac:dyDescent="0.25">
      <c r="A1" s="15" t="s">
        <v>168</v>
      </c>
      <c r="C1" s="15" t="s">
        <v>16</v>
      </c>
      <c r="D1" s="15" t="s">
        <v>17</v>
      </c>
      <c r="E1" s="15" t="s">
        <v>165</v>
      </c>
    </row>
    <row r="3" spans="1:11" x14ac:dyDescent="0.25">
      <c r="A3" s="15" t="s">
        <v>0</v>
      </c>
      <c r="C3" s="15" t="s">
        <v>1</v>
      </c>
      <c r="D3" s="15" t="s">
        <v>2</v>
      </c>
    </row>
    <row r="4" spans="1:11" x14ac:dyDescent="0.25">
      <c r="A4" s="15" t="s">
        <v>0</v>
      </c>
      <c r="C4" s="15" t="s">
        <v>43</v>
      </c>
    </row>
    <row r="5" spans="1:11" x14ac:dyDescent="0.25">
      <c r="A5" s="15" t="s">
        <v>0</v>
      </c>
      <c r="C5" s="15" t="s">
        <v>44</v>
      </c>
      <c r="D5" s="15" t="s">
        <v>18</v>
      </c>
    </row>
    <row r="6" spans="1:11" x14ac:dyDescent="0.25">
      <c r="A6" s="15" t="s">
        <v>15</v>
      </c>
      <c r="C6" s="15" t="s">
        <v>9</v>
      </c>
      <c r="D6" s="15" t="s">
        <v>185</v>
      </c>
      <c r="E6" s="15" t="s">
        <v>166</v>
      </c>
    </row>
    <row r="9" spans="1:11" x14ac:dyDescent="0.25">
      <c r="A9" s="15" t="s">
        <v>0</v>
      </c>
      <c r="D9" s="15" t="s">
        <v>3</v>
      </c>
      <c r="E9" s="15" t="s">
        <v>5</v>
      </c>
      <c r="F9" s="15" t="s">
        <v>45</v>
      </c>
      <c r="G9" s="15" t="s">
        <v>46</v>
      </c>
      <c r="H9" s="15" t="s">
        <v>8</v>
      </c>
      <c r="I9" s="15" t="s">
        <v>47</v>
      </c>
      <c r="J9" s="15" t="s">
        <v>48</v>
      </c>
      <c r="K9" s="15" t="s">
        <v>49</v>
      </c>
    </row>
    <row r="10" spans="1:11" x14ac:dyDescent="0.25">
      <c r="A10" s="15" t="s">
        <v>0</v>
      </c>
      <c r="D10" s="15" t="s">
        <v>4</v>
      </c>
      <c r="E10" s="15" t="s">
        <v>6</v>
      </c>
      <c r="F10" s="15" t="s">
        <v>50</v>
      </c>
      <c r="G10" s="15" t="s">
        <v>51</v>
      </c>
      <c r="H10" s="15" t="s">
        <v>44</v>
      </c>
      <c r="I10" s="15" t="s">
        <v>52</v>
      </c>
      <c r="J10" s="15" t="s">
        <v>53</v>
      </c>
      <c r="K10" s="15" t="s">
        <v>54</v>
      </c>
    </row>
    <row r="11" spans="1:11" x14ac:dyDescent="0.25">
      <c r="D11" s="15" t="s">
        <v>105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08CBAA32-CFE3-40AE-AD6B-D29CC1EE0C3A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Customer Sales and Margin</vt:lpstr>
      <vt:lpstr>PctPivots</vt:lpstr>
      <vt:lpstr>Report</vt:lpstr>
      <vt:lpstr>'Customer Sales and Margin'!Print_Titles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Customer Sales Rank Contribution</dc:title>
  <dc:subject>Jet Basics</dc:subject>
  <dc:creator>Kim R. Duey</dc:creator>
  <dc:description>Displays of customer sales for a given time period in descending order by sales.  It then buckets the sales into relatable percentage ranges to visually present the impact of the top customers on a company's overall sales.</dc:description>
  <cp:lastModifiedBy>Haseeb Tariq</cp:lastModifiedBy>
  <cp:lastPrinted>2015-02-12T17:00:57Z</cp:lastPrinted>
  <dcterms:created xsi:type="dcterms:W3CDTF">2015-01-28T16:03:33Z</dcterms:created>
  <dcterms:modified xsi:type="dcterms:W3CDTF">2023-09-04T11:04:35Z</dcterms:modified>
  <cp:category>Sales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esign Mode Active">
    <vt:bool>false</vt:bool>
  </property>
  <property fmtid="{D5CDD505-2E9C-101B-9397-08002B2CF9AE}" pid="3" name="Jet Reports Function Literals">
    <vt:lpwstr>,	;	,	{	}	[@[{0}]]	1033	19465</vt:lpwstr>
  </property>
</Properties>
</file>