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91" documentId="11_864947C0C928EC23F0F9447133023F2593AFAECD" xr6:coauthVersionLast="47" xr6:coauthVersionMax="47" xr10:uidLastSave="{3FA11AAC-60A8-40DF-9D79-0F94626CE052}"/>
  <bookViews>
    <workbookView xWindow="-120" yWindow="-120" windowWidth="29040" windowHeight="17520" firstSheet="1" activeTab="1" xr2:uid="{00000000-000D-0000-FFFF-FFFF00000000}"/>
  </bookViews>
  <sheets>
    <sheet name="Options" sheetId="9" state="hidden" r:id="rId1"/>
    <sheet name="Period Net Chg" sheetId="11" r:id="rId2"/>
    <sheet name="Sheet2" sheetId="91" state="veryHidden" r:id="rId3"/>
    <sheet name="Sheet3" sheetId="92" state="veryHidden" r:id="rId4"/>
    <sheet name="Sheet1" sheetId="94" state="veryHidden" r:id="rId5"/>
  </sheets>
  <definedNames>
    <definedName name="_xlnm.Print_Titles" localSheetId="1">'Period Net Chg'!$13:$14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1" l="1"/>
  <c r="G17" i="11"/>
  <c r="H17" i="11"/>
  <c r="I17" i="11"/>
  <c r="J17" i="11"/>
  <c r="K17" i="11"/>
  <c r="L17" i="11"/>
  <c r="M17" i="11"/>
  <c r="N17" i="11"/>
  <c r="O17" i="11"/>
  <c r="P17" i="11"/>
  <c r="F18" i="11"/>
  <c r="G18" i="11"/>
  <c r="H18" i="11"/>
  <c r="I18" i="11"/>
  <c r="J18" i="11"/>
  <c r="K18" i="11" s="1"/>
  <c r="L18" i="11"/>
  <c r="M18" i="11"/>
  <c r="N18" i="11"/>
  <c r="O18" i="11"/>
  <c r="P18" i="11"/>
  <c r="F19" i="11"/>
  <c r="G19" i="11"/>
  <c r="H19" i="11"/>
  <c r="I19" i="11"/>
  <c r="J19" i="11"/>
  <c r="K19" i="11"/>
  <c r="L19" i="11"/>
  <c r="M19" i="11"/>
  <c r="N19" i="11"/>
  <c r="O19" i="11"/>
  <c r="P19" i="11"/>
  <c r="F20" i="11"/>
  <c r="G20" i="11"/>
  <c r="H20" i="11"/>
  <c r="I20" i="11"/>
  <c r="J20" i="11"/>
  <c r="K20" i="11"/>
  <c r="L20" i="11"/>
  <c r="M20" i="11"/>
  <c r="N20" i="11"/>
  <c r="O20" i="11"/>
  <c r="P20" i="11"/>
  <c r="Q20" i="11" s="1"/>
  <c r="F21" i="11"/>
  <c r="G21" i="11"/>
  <c r="H21" i="11"/>
  <c r="I21" i="11"/>
  <c r="J21" i="11"/>
  <c r="K21" i="11" s="1"/>
  <c r="L21" i="11"/>
  <c r="M21" i="11"/>
  <c r="N21" i="11"/>
  <c r="O21" i="11"/>
  <c r="P21" i="11"/>
  <c r="Q21" i="11" s="1"/>
  <c r="F22" i="11"/>
  <c r="G22" i="11"/>
  <c r="H22" i="11"/>
  <c r="I22" i="11"/>
  <c r="J22" i="11"/>
  <c r="K22" i="11"/>
  <c r="L22" i="11"/>
  <c r="M22" i="11"/>
  <c r="N22" i="11"/>
  <c r="O22" i="11"/>
  <c r="P22" i="11"/>
  <c r="F23" i="11"/>
  <c r="G23" i="11"/>
  <c r="H23" i="11"/>
  <c r="I23" i="11"/>
  <c r="J23" i="11"/>
  <c r="K23" i="11" s="1"/>
  <c r="L23" i="11"/>
  <c r="M23" i="11"/>
  <c r="N23" i="11"/>
  <c r="O23" i="11"/>
  <c r="P23" i="11"/>
  <c r="Q23" i="11" s="1"/>
  <c r="F24" i="11"/>
  <c r="G24" i="11"/>
  <c r="H24" i="11"/>
  <c r="I24" i="11"/>
  <c r="J24" i="11"/>
  <c r="K24" i="11"/>
  <c r="L24" i="11"/>
  <c r="M24" i="11"/>
  <c r="N24" i="11"/>
  <c r="O24" i="11"/>
  <c r="P24" i="11"/>
  <c r="F25" i="11"/>
  <c r="G25" i="11"/>
  <c r="H25" i="11"/>
  <c r="I25" i="11"/>
  <c r="J25" i="11"/>
  <c r="K25" i="11"/>
  <c r="L25" i="11"/>
  <c r="M25" i="11"/>
  <c r="N25" i="11" s="1"/>
  <c r="O25" i="11"/>
  <c r="P25" i="11"/>
  <c r="F26" i="11"/>
  <c r="G26" i="11"/>
  <c r="H26" i="11"/>
  <c r="I26" i="11"/>
  <c r="J26" i="11"/>
  <c r="K26" i="11"/>
  <c r="L26" i="11"/>
  <c r="M26" i="11"/>
  <c r="N26" i="11"/>
  <c r="O26" i="11"/>
  <c r="P26" i="11"/>
  <c r="Q26" i="11" s="1"/>
  <c r="F27" i="11"/>
  <c r="G27" i="11"/>
  <c r="H27" i="11" s="1"/>
  <c r="I27" i="11"/>
  <c r="J27" i="11"/>
  <c r="K27" i="11"/>
  <c r="L27" i="11"/>
  <c r="M27" i="11"/>
  <c r="N27" i="11"/>
  <c r="O27" i="11"/>
  <c r="P27" i="11"/>
  <c r="Q27" i="11" s="1"/>
  <c r="F28" i="11"/>
  <c r="G28" i="11"/>
  <c r="H28" i="11"/>
  <c r="I28" i="11"/>
  <c r="J28" i="11"/>
  <c r="K28" i="11"/>
  <c r="L28" i="11"/>
  <c r="M28" i="11"/>
  <c r="N28" i="11" s="1"/>
  <c r="O28" i="11"/>
  <c r="P28" i="11"/>
  <c r="F29" i="11"/>
  <c r="G29" i="11"/>
  <c r="H29" i="11"/>
  <c r="I29" i="11"/>
  <c r="J29" i="11"/>
  <c r="K29" i="11"/>
  <c r="L29" i="11"/>
  <c r="M29" i="11"/>
  <c r="N29" i="11"/>
  <c r="O29" i="11"/>
  <c r="P29" i="11"/>
  <c r="Q29" i="11" s="1"/>
  <c r="F31" i="11"/>
  <c r="G31" i="11"/>
  <c r="H31" i="11" s="1"/>
  <c r="I31" i="11"/>
  <c r="J31" i="11"/>
  <c r="K31" i="11"/>
  <c r="L31" i="11"/>
  <c r="M31" i="11"/>
  <c r="N31" i="11" s="1"/>
  <c r="O31" i="11"/>
  <c r="P31" i="11"/>
  <c r="Q31" i="11" s="1"/>
  <c r="F32" i="11"/>
  <c r="G32" i="11"/>
  <c r="H32" i="11"/>
  <c r="I32" i="11"/>
  <c r="J32" i="11"/>
  <c r="K32" i="11"/>
  <c r="L32" i="11"/>
  <c r="M32" i="11"/>
  <c r="N32" i="11"/>
  <c r="O32" i="11"/>
  <c r="P32" i="11"/>
  <c r="Q32" i="11" s="1"/>
  <c r="F33" i="11"/>
  <c r="G33" i="11"/>
  <c r="H33" i="11" s="1"/>
  <c r="I33" i="11"/>
  <c r="J33" i="11"/>
  <c r="K33" i="11"/>
  <c r="L33" i="11"/>
  <c r="M33" i="11"/>
  <c r="N33" i="11"/>
  <c r="O33" i="11"/>
  <c r="P33" i="11"/>
  <c r="F34" i="11"/>
  <c r="G34" i="11"/>
  <c r="H34" i="11"/>
  <c r="I34" i="11"/>
  <c r="J34" i="11"/>
  <c r="K34" i="11"/>
  <c r="L34" i="11"/>
  <c r="M34" i="11"/>
  <c r="N34" i="11"/>
  <c r="O34" i="11"/>
  <c r="P34" i="11"/>
  <c r="F35" i="11"/>
  <c r="G35" i="11"/>
  <c r="H35" i="11"/>
  <c r="I35" i="11"/>
  <c r="J35" i="11"/>
  <c r="K35" i="11" s="1"/>
  <c r="L35" i="11"/>
  <c r="M35" i="11"/>
  <c r="N35" i="11"/>
  <c r="O35" i="11"/>
  <c r="P35" i="11"/>
  <c r="F36" i="11"/>
  <c r="G36" i="11"/>
  <c r="H36" i="11"/>
  <c r="I36" i="11"/>
  <c r="J36" i="11"/>
  <c r="K36" i="11"/>
  <c r="L36" i="11"/>
  <c r="M36" i="11"/>
  <c r="N36" i="11"/>
  <c r="O36" i="11"/>
  <c r="P36" i="11"/>
  <c r="F37" i="11"/>
  <c r="G37" i="11"/>
  <c r="H37" i="11"/>
  <c r="I37" i="11"/>
  <c r="J37" i="11"/>
  <c r="K37" i="11"/>
  <c r="L37" i="11"/>
  <c r="M37" i="11"/>
  <c r="N37" i="11"/>
  <c r="O37" i="11"/>
  <c r="P37" i="11"/>
  <c r="Q37" i="11" s="1"/>
  <c r="F38" i="11"/>
  <c r="G38" i="11"/>
  <c r="H38" i="11"/>
  <c r="I38" i="11"/>
  <c r="J38" i="11"/>
  <c r="K38" i="11" s="1"/>
  <c r="L38" i="11"/>
  <c r="M38" i="11"/>
  <c r="N38" i="11"/>
  <c r="O38" i="11"/>
  <c r="P38" i="11"/>
  <c r="Q38" i="11" s="1"/>
  <c r="F42" i="11"/>
  <c r="G42" i="11"/>
  <c r="H42" i="11"/>
  <c r="I42" i="11"/>
  <c r="J42" i="11"/>
  <c r="K42" i="11"/>
  <c r="L42" i="11"/>
  <c r="M42" i="11"/>
  <c r="N42" i="11"/>
  <c r="O42" i="11"/>
  <c r="P42" i="11"/>
  <c r="F43" i="11"/>
  <c r="G43" i="11"/>
  <c r="H43" i="11"/>
  <c r="I43" i="11"/>
  <c r="J43" i="11"/>
  <c r="K43" i="11" s="1"/>
  <c r="L43" i="11"/>
  <c r="M43" i="11"/>
  <c r="N43" i="11"/>
  <c r="O43" i="11"/>
  <c r="P43" i="11"/>
  <c r="Q43" i="11" s="1"/>
  <c r="F44" i="11"/>
  <c r="G44" i="11"/>
  <c r="H44" i="11"/>
  <c r="I44" i="11"/>
  <c r="J44" i="11"/>
  <c r="K44" i="11"/>
  <c r="L44" i="11"/>
  <c r="M44" i="11"/>
  <c r="N44" i="11"/>
  <c r="O44" i="11"/>
  <c r="P44" i="11"/>
  <c r="F45" i="11"/>
  <c r="G45" i="11"/>
  <c r="H45" i="11"/>
  <c r="I45" i="11"/>
  <c r="J45" i="11"/>
  <c r="K45" i="11"/>
  <c r="L45" i="11"/>
  <c r="M45" i="11"/>
  <c r="N45" i="11" s="1"/>
  <c r="O45" i="11"/>
  <c r="P45" i="11"/>
  <c r="F46" i="11"/>
  <c r="G46" i="11"/>
  <c r="H46" i="11"/>
  <c r="I46" i="11"/>
  <c r="J46" i="11"/>
  <c r="K46" i="11"/>
  <c r="L46" i="11"/>
  <c r="M46" i="11"/>
  <c r="N46" i="11"/>
  <c r="O46" i="11"/>
  <c r="P46" i="11"/>
  <c r="F47" i="11"/>
  <c r="G47" i="11"/>
  <c r="H47" i="11" s="1"/>
  <c r="I47" i="11"/>
  <c r="J47" i="11"/>
  <c r="K47" i="11"/>
  <c r="L47" i="11"/>
  <c r="M47" i="11"/>
  <c r="N47" i="11"/>
  <c r="O47" i="11"/>
  <c r="P47" i="11"/>
  <c r="F48" i="11"/>
  <c r="G48" i="11"/>
  <c r="H48" i="11"/>
  <c r="I48" i="11"/>
  <c r="J48" i="11"/>
  <c r="K48" i="11"/>
  <c r="L48" i="11"/>
  <c r="M48" i="11"/>
  <c r="N48" i="11" s="1"/>
  <c r="O48" i="11"/>
  <c r="P48" i="11"/>
  <c r="F49" i="11"/>
  <c r="G49" i="11"/>
  <c r="H49" i="11"/>
  <c r="I49" i="11"/>
  <c r="J49" i="11"/>
  <c r="K49" i="11"/>
  <c r="L49" i="11"/>
  <c r="M49" i="11"/>
  <c r="N49" i="11"/>
  <c r="O49" i="11"/>
  <c r="P49" i="11"/>
  <c r="Q49" i="11" s="1"/>
  <c r="F50" i="11"/>
  <c r="G50" i="11"/>
  <c r="H50" i="11" s="1"/>
  <c r="I50" i="11"/>
  <c r="J50" i="11"/>
  <c r="K50" i="11"/>
  <c r="L50" i="11"/>
  <c r="M50" i="11"/>
  <c r="N50" i="11" s="1"/>
  <c r="O50" i="11"/>
  <c r="P50" i="11"/>
  <c r="F51" i="11"/>
  <c r="G51" i="11"/>
  <c r="H51" i="11"/>
  <c r="I51" i="11"/>
  <c r="J51" i="11"/>
  <c r="K51" i="11"/>
  <c r="L51" i="11"/>
  <c r="M51" i="11"/>
  <c r="N51" i="11"/>
  <c r="O51" i="11"/>
  <c r="P51" i="11"/>
  <c r="F52" i="11"/>
  <c r="G52" i="11"/>
  <c r="H52" i="11" s="1"/>
  <c r="I52" i="11"/>
  <c r="J52" i="11"/>
  <c r="K52" i="11"/>
  <c r="L52" i="11"/>
  <c r="M52" i="11"/>
  <c r="N52" i="11"/>
  <c r="O52" i="11"/>
  <c r="P52" i="11"/>
  <c r="Q52" i="11" s="1"/>
  <c r="F53" i="11"/>
  <c r="G53" i="11"/>
  <c r="H53" i="11"/>
  <c r="I53" i="11"/>
  <c r="J53" i="11"/>
  <c r="K53" i="11"/>
  <c r="L53" i="11"/>
  <c r="M53" i="11"/>
  <c r="N53" i="11"/>
  <c r="O53" i="11"/>
  <c r="P53" i="11"/>
  <c r="Q53" i="11" s="1"/>
  <c r="F54" i="11"/>
  <c r="G54" i="11"/>
  <c r="H54" i="11"/>
  <c r="I54" i="11"/>
  <c r="J54" i="11"/>
  <c r="K54" i="11" s="1"/>
  <c r="L54" i="11"/>
  <c r="M54" i="11"/>
  <c r="N54" i="11"/>
  <c r="O54" i="11"/>
  <c r="P54" i="11"/>
  <c r="F55" i="11"/>
  <c r="G55" i="11"/>
  <c r="H55" i="11"/>
  <c r="I55" i="11"/>
  <c r="J55" i="11"/>
  <c r="K55" i="11"/>
  <c r="L55" i="11"/>
  <c r="M55" i="11"/>
  <c r="N55" i="11"/>
  <c r="O55" i="11"/>
  <c r="P55" i="11"/>
  <c r="F58" i="11"/>
  <c r="G58" i="11"/>
  <c r="H58" i="11"/>
  <c r="I58" i="11"/>
  <c r="J58" i="11"/>
  <c r="K58" i="11"/>
  <c r="L58" i="11"/>
  <c r="M58" i="11"/>
  <c r="N58" i="11"/>
  <c r="O58" i="11"/>
  <c r="P58" i="11"/>
  <c r="F59" i="11"/>
  <c r="G59" i="11"/>
  <c r="H59" i="11"/>
  <c r="I59" i="11"/>
  <c r="J59" i="11"/>
  <c r="K59" i="11" s="1"/>
  <c r="L59" i="11"/>
  <c r="M59" i="11"/>
  <c r="N59" i="11"/>
  <c r="O59" i="11"/>
  <c r="P59" i="11"/>
  <c r="F60" i="11"/>
  <c r="G60" i="11"/>
  <c r="H60" i="11"/>
  <c r="I60" i="11"/>
  <c r="J60" i="11"/>
  <c r="K60" i="11"/>
  <c r="L60" i="11"/>
  <c r="M60" i="11"/>
  <c r="N60" i="11"/>
  <c r="O60" i="11"/>
  <c r="P60" i="11"/>
  <c r="F61" i="11"/>
  <c r="G61" i="11"/>
  <c r="H61" i="11"/>
  <c r="I61" i="11"/>
  <c r="J61" i="11"/>
  <c r="K61" i="11" s="1"/>
  <c r="L61" i="11"/>
  <c r="M61" i="11"/>
  <c r="N61" i="11"/>
  <c r="O61" i="11"/>
  <c r="P61" i="11"/>
  <c r="Q61" i="11" s="1"/>
  <c r="F63" i="11"/>
  <c r="G63" i="11"/>
  <c r="H63" i="11"/>
  <c r="I63" i="11"/>
  <c r="J63" i="11"/>
  <c r="K63" i="11"/>
  <c r="L63" i="11"/>
  <c r="M63" i="11"/>
  <c r="N63" i="11"/>
  <c r="O63" i="11"/>
  <c r="P63" i="11"/>
  <c r="F66" i="11"/>
  <c r="G66" i="11"/>
  <c r="H66" i="11"/>
  <c r="I66" i="11"/>
  <c r="J66" i="11"/>
  <c r="K66" i="11"/>
  <c r="L66" i="11"/>
  <c r="M66" i="11"/>
  <c r="N66" i="11" s="1"/>
  <c r="O66" i="11"/>
  <c r="P66" i="11"/>
  <c r="F67" i="11"/>
  <c r="G67" i="11"/>
  <c r="H67" i="11"/>
  <c r="I67" i="11"/>
  <c r="K67" i="11" s="1"/>
  <c r="J67" i="11"/>
  <c r="L67" i="11"/>
  <c r="M67" i="11"/>
  <c r="N67" i="11"/>
  <c r="O67" i="11"/>
  <c r="P67" i="11"/>
  <c r="Q67" i="11" s="1"/>
  <c r="F68" i="11"/>
  <c r="G68" i="11"/>
  <c r="H68" i="11" s="1"/>
  <c r="I68" i="11"/>
  <c r="J68" i="11"/>
  <c r="K68" i="11"/>
  <c r="L68" i="11"/>
  <c r="M68" i="11"/>
  <c r="N68" i="11"/>
  <c r="O68" i="11"/>
  <c r="P68" i="11"/>
  <c r="F69" i="11"/>
  <c r="G69" i="11"/>
  <c r="H69" i="11"/>
  <c r="I69" i="11"/>
  <c r="J69" i="11"/>
  <c r="K69" i="11"/>
  <c r="L69" i="11"/>
  <c r="M69" i="11"/>
  <c r="N69" i="11" s="1"/>
  <c r="O69" i="11"/>
  <c r="P69" i="11"/>
  <c r="F70" i="11"/>
  <c r="G70" i="11"/>
  <c r="H70" i="11"/>
  <c r="I70" i="11"/>
  <c r="J70" i="11"/>
  <c r="K70" i="11"/>
  <c r="L70" i="11"/>
  <c r="M70" i="11"/>
  <c r="N70" i="11"/>
  <c r="O70" i="11"/>
  <c r="P70" i="11"/>
  <c r="Q70" i="11" s="1"/>
  <c r="F71" i="11"/>
  <c r="G71" i="11"/>
  <c r="H71" i="11" s="1"/>
  <c r="I71" i="11"/>
  <c r="J71" i="11"/>
  <c r="K71" i="11"/>
  <c r="L71" i="11"/>
  <c r="M71" i="11"/>
  <c r="N71" i="11" s="1"/>
  <c r="O71" i="11"/>
  <c r="P71" i="11"/>
  <c r="F72" i="11"/>
  <c r="G72" i="11"/>
  <c r="H72" i="11"/>
  <c r="I72" i="11"/>
  <c r="J72" i="11"/>
  <c r="K72" i="11"/>
  <c r="L72" i="11"/>
  <c r="M72" i="11"/>
  <c r="N72" i="11"/>
  <c r="O72" i="11"/>
  <c r="P72" i="11"/>
  <c r="F73" i="11"/>
  <c r="G73" i="11"/>
  <c r="H73" i="11" s="1"/>
  <c r="I73" i="11"/>
  <c r="J73" i="11"/>
  <c r="K73" i="11"/>
  <c r="L73" i="11"/>
  <c r="M73" i="11"/>
  <c r="N73" i="11"/>
  <c r="O73" i="11"/>
  <c r="P73" i="11"/>
  <c r="Q73" i="11" s="1"/>
  <c r="F74" i="11"/>
  <c r="G74" i="11"/>
  <c r="H74" i="11"/>
  <c r="I74" i="11"/>
  <c r="J74" i="11"/>
  <c r="K74" i="11"/>
  <c r="L74" i="11"/>
  <c r="M74" i="11"/>
  <c r="N74" i="11"/>
  <c r="O74" i="11"/>
  <c r="P74" i="11"/>
  <c r="F75" i="11"/>
  <c r="G75" i="11"/>
  <c r="H75" i="11"/>
  <c r="I75" i="11"/>
  <c r="J75" i="11"/>
  <c r="K75" i="11" s="1"/>
  <c r="L75" i="11"/>
  <c r="M75" i="11"/>
  <c r="N75" i="11"/>
  <c r="O75" i="11"/>
  <c r="P75" i="11"/>
  <c r="Q75" i="11" s="1"/>
  <c r="F76" i="11"/>
  <c r="H76" i="11" s="1"/>
  <c r="G76" i="11"/>
  <c r="I76" i="11"/>
  <c r="J76" i="11"/>
  <c r="K76" i="11"/>
  <c r="L76" i="11"/>
  <c r="M76" i="11"/>
  <c r="N76" i="11"/>
  <c r="O76" i="11"/>
  <c r="Q76" i="11" s="1"/>
  <c r="P76" i="11"/>
  <c r="F79" i="11"/>
  <c r="G79" i="11"/>
  <c r="H79" i="11"/>
  <c r="I79" i="11"/>
  <c r="J79" i="11"/>
  <c r="K79" i="11"/>
  <c r="L79" i="11"/>
  <c r="M79" i="11"/>
  <c r="N79" i="11"/>
  <c r="O79" i="11"/>
  <c r="P79" i="11"/>
  <c r="Q79" i="11" s="1"/>
  <c r="F80" i="11"/>
  <c r="G80" i="11"/>
  <c r="H80" i="11"/>
  <c r="I80" i="11"/>
  <c r="J80" i="11"/>
  <c r="K80" i="11" s="1"/>
  <c r="L80" i="11"/>
  <c r="M80" i="11"/>
  <c r="N80" i="11"/>
  <c r="O80" i="11"/>
  <c r="P80" i="11"/>
  <c r="Q80" i="11" s="1"/>
  <c r="F81" i="11"/>
  <c r="G81" i="11"/>
  <c r="H81" i="11"/>
  <c r="I81" i="11"/>
  <c r="J81" i="11"/>
  <c r="K81" i="11"/>
  <c r="L81" i="11"/>
  <c r="M81" i="11"/>
  <c r="N81" i="11"/>
  <c r="O81" i="11"/>
  <c r="P81" i="11"/>
  <c r="F82" i="11"/>
  <c r="G82" i="11"/>
  <c r="H82" i="11"/>
  <c r="I82" i="11"/>
  <c r="J82" i="11"/>
  <c r="K82" i="11" s="1"/>
  <c r="L82" i="11"/>
  <c r="M82" i="11"/>
  <c r="N82" i="11"/>
  <c r="O82" i="11"/>
  <c r="P82" i="11"/>
  <c r="F83" i="11"/>
  <c r="G83" i="11"/>
  <c r="H83" i="11"/>
  <c r="I83" i="11"/>
  <c r="J83" i="11"/>
  <c r="K83" i="11"/>
  <c r="L83" i="11"/>
  <c r="M83" i="11"/>
  <c r="N83" i="11"/>
  <c r="O83" i="11"/>
  <c r="P83" i="11"/>
  <c r="F84" i="11"/>
  <c r="G84" i="11"/>
  <c r="H84" i="11"/>
  <c r="I84" i="11"/>
  <c r="J84" i="11"/>
  <c r="K84" i="11"/>
  <c r="L84" i="11"/>
  <c r="M84" i="11"/>
  <c r="N84" i="11" s="1"/>
  <c r="O84" i="11"/>
  <c r="P84" i="11"/>
  <c r="F85" i="11"/>
  <c r="G85" i="11"/>
  <c r="H85" i="11"/>
  <c r="I85" i="11"/>
  <c r="J85" i="11"/>
  <c r="K85" i="11"/>
  <c r="L85" i="11"/>
  <c r="M85" i="11"/>
  <c r="N85" i="11"/>
  <c r="O85" i="11"/>
  <c r="P85" i="11"/>
  <c r="Q85" i="11" s="1"/>
  <c r="F86" i="11"/>
  <c r="G86" i="11"/>
  <c r="H86" i="11" s="1"/>
  <c r="I86" i="11"/>
  <c r="J86" i="11"/>
  <c r="K86" i="11"/>
  <c r="L86" i="11"/>
  <c r="M86" i="11"/>
  <c r="N86" i="11"/>
  <c r="O86" i="11"/>
  <c r="P86" i="11"/>
  <c r="Q86" i="11" s="1"/>
  <c r="F87" i="11"/>
  <c r="G87" i="11"/>
  <c r="H87" i="11"/>
  <c r="I87" i="11"/>
  <c r="J87" i="11"/>
  <c r="K87" i="11"/>
  <c r="L87" i="11"/>
  <c r="M87" i="11"/>
  <c r="N87" i="11" s="1"/>
  <c r="O87" i="11"/>
  <c r="P87" i="11"/>
  <c r="Q87" i="11" s="1"/>
  <c r="F88" i="11"/>
  <c r="G88" i="11"/>
  <c r="H88" i="11"/>
  <c r="I88" i="11"/>
  <c r="J88" i="11"/>
  <c r="K88" i="11"/>
  <c r="L88" i="11"/>
  <c r="M88" i="11"/>
  <c r="N88" i="11"/>
  <c r="O88" i="11"/>
  <c r="P88" i="11"/>
  <c r="Q88" i="11" s="1"/>
  <c r="F89" i="11"/>
  <c r="G89" i="11"/>
  <c r="H89" i="11" s="1"/>
  <c r="I89" i="11"/>
  <c r="J89" i="11"/>
  <c r="K89" i="11"/>
  <c r="L89" i="11"/>
  <c r="M89" i="11"/>
  <c r="N89" i="11" s="1"/>
  <c r="O89" i="11"/>
  <c r="P89" i="11"/>
  <c r="F90" i="11"/>
  <c r="G90" i="11"/>
  <c r="H90" i="11"/>
  <c r="I90" i="11"/>
  <c r="J90" i="11"/>
  <c r="K90" i="11"/>
  <c r="L90" i="11"/>
  <c r="M90" i="11"/>
  <c r="N90" i="11"/>
  <c r="O90" i="11"/>
  <c r="P90" i="11"/>
  <c r="F91" i="11"/>
  <c r="G91" i="11"/>
  <c r="H91" i="11" s="1"/>
  <c r="I91" i="11"/>
  <c r="J91" i="11"/>
  <c r="K91" i="11"/>
  <c r="L91" i="11"/>
  <c r="M91" i="11"/>
  <c r="N91" i="11"/>
  <c r="O91" i="11"/>
  <c r="P91" i="11"/>
  <c r="Q91" i="11" s="1"/>
  <c r="F93" i="11"/>
  <c r="G93" i="11"/>
  <c r="H93" i="11"/>
  <c r="I93" i="11"/>
  <c r="J93" i="11"/>
  <c r="K93" i="11"/>
  <c r="L93" i="11"/>
  <c r="N93" i="11" s="1"/>
  <c r="M93" i="11"/>
  <c r="O93" i="11"/>
  <c r="P93" i="11"/>
  <c r="F96" i="11"/>
  <c r="G96" i="11"/>
  <c r="H96" i="11"/>
  <c r="I96" i="11"/>
  <c r="J96" i="11"/>
  <c r="K96" i="11" s="1"/>
  <c r="L96" i="11"/>
  <c r="M96" i="11"/>
  <c r="N96" i="11"/>
  <c r="O96" i="11"/>
  <c r="P96" i="11"/>
  <c r="F97" i="11"/>
  <c r="H97" i="11" s="1"/>
  <c r="G97" i="11"/>
  <c r="I97" i="11"/>
  <c r="J97" i="11"/>
  <c r="K97" i="11"/>
  <c r="L97" i="11"/>
  <c r="M97" i="11"/>
  <c r="N97" i="11"/>
  <c r="O97" i="11"/>
  <c r="Q97" i="11" s="1"/>
  <c r="P97" i="11"/>
  <c r="F98" i="11"/>
  <c r="G98" i="11"/>
  <c r="H98" i="11"/>
  <c r="I98" i="11"/>
  <c r="J98" i="11"/>
  <c r="K98" i="11"/>
  <c r="L98" i="11"/>
  <c r="M98" i="11"/>
  <c r="N98" i="11"/>
  <c r="O98" i="11"/>
  <c r="P98" i="11"/>
  <c r="Q98" i="11" s="1"/>
  <c r="F99" i="11"/>
  <c r="G99" i="11"/>
  <c r="H99" i="11"/>
  <c r="I99" i="11"/>
  <c r="J99" i="11"/>
  <c r="K99" i="11" s="1"/>
  <c r="L99" i="11"/>
  <c r="M99" i="11"/>
  <c r="N99" i="11"/>
  <c r="O99" i="11"/>
  <c r="P99" i="11"/>
  <c r="Q99" i="11" s="1"/>
  <c r="F100" i="11"/>
  <c r="G100" i="11"/>
  <c r="H100" i="11"/>
  <c r="I100" i="11"/>
  <c r="J100" i="11"/>
  <c r="K100" i="11"/>
  <c r="L100" i="11"/>
  <c r="M100" i="11"/>
  <c r="N100" i="11"/>
  <c r="O100" i="11"/>
  <c r="P100" i="11"/>
  <c r="F101" i="11"/>
  <c r="G101" i="11"/>
  <c r="H101" i="11"/>
  <c r="I101" i="11"/>
  <c r="J101" i="11"/>
  <c r="K101" i="11" s="1"/>
  <c r="L101" i="11"/>
  <c r="M101" i="11"/>
  <c r="N101" i="11"/>
  <c r="O101" i="11"/>
  <c r="P101" i="11"/>
  <c r="Q101" i="11" s="1"/>
  <c r="F102" i="11"/>
  <c r="G102" i="11"/>
  <c r="H102" i="11"/>
  <c r="I102" i="11"/>
  <c r="J102" i="11"/>
  <c r="K102" i="11"/>
  <c r="L102" i="11"/>
  <c r="M102" i="11"/>
  <c r="N102" i="11"/>
  <c r="O102" i="11"/>
  <c r="P102" i="11"/>
  <c r="F103" i="11"/>
  <c r="G103" i="11"/>
  <c r="H103" i="11"/>
  <c r="I103" i="11"/>
  <c r="J103" i="11"/>
  <c r="K103" i="11"/>
  <c r="L103" i="11"/>
  <c r="M103" i="11"/>
  <c r="N103" i="11" s="1"/>
  <c r="O103" i="11"/>
  <c r="P103" i="11"/>
  <c r="F104" i="11"/>
  <c r="G104" i="11"/>
  <c r="H104" i="11"/>
  <c r="I104" i="11"/>
  <c r="K104" i="11" s="1"/>
  <c r="J104" i="11"/>
  <c r="L104" i="11"/>
  <c r="M104" i="11"/>
  <c r="N104" i="11"/>
  <c r="O104" i="11"/>
  <c r="P104" i="11"/>
  <c r="Q104" i="11" s="1"/>
  <c r="F105" i="11"/>
  <c r="G105" i="11"/>
  <c r="H105" i="11" s="1"/>
  <c r="I105" i="11"/>
  <c r="J105" i="11"/>
  <c r="K105" i="11"/>
  <c r="L105" i="11"/>
  <c r="M105" i="11"/>
  <c r="N105" i="11"/>
  <c r="O105" i="11"/>
  <c r="P105" i="11"/>
  <c r="F106" i="11"/>
  <c r="G106" i="11"/>
  <c r="H106" i="11"/>
  <c r="I106" i="11"/>
  <c r="J106" i="11"/>
  <c r="K106" i="11"/>
  <c r="L106" i="11"/>
  <c r="M106" i="11"/>
  <c r="N106" i="11" s="1"/>
  <c r="O106" i="11"/>
  <c r="P106" i="11"/>
  <c r="F107" i="11"/>
  <c r="G107" i="11"/>
  <c r="H107" i="11"/>
  <c r="I107" i="11"/>
  <c r="J107" i="11"/>
  <c r="K107" i="11"/>
  <c r="L107" i="11"/>
  <c r="M107" i="11"/>
  <c r="N107" i="11"/>
  <c r="O107" i="11"/>
  <c r="P107" i="11"/>
  <c r="Q107" i="11" s="1"/>
  <c r="F108" i="11"/>
  <c r="G108" i="11"/>
  <c r="H108" i="11" s="1"/>
  <c r="I108" i="11"/>
  <c r="J108" i="11"/>
  <c r="K108" i="11"/>
  <c r="L108" i="11"/>
  <c r="M108" i="11"/>
  <c r="N108" i="11" s="1"/>
  <c r="O108" i="11"/>
  <c r="P108" i="11"/>
  <c r="F109" i="11"/>
  <c r="G109" i="11"/>
  <c r="H109" i="11"/>
  <c r="I109" i="11"/>
  <c r="J109" i="11"/>
  <c r="K109" i="11"/>
  <c r="L109" i="11"/>
  <c r="M109" i="11"/>
  <c r="N109" i="11"/>
  <c r="O109" i="11"/>
  <c r="P109" i="11"/>
  <c r="F110" i="11"/>
  <c r="G110" i="11"/>
  <c r="H110" i="11" s="1"/>
  <c r="I110" i="11"/>
  <c r="J110" i="11"/>
  <c r="K110" i="11"/>
  <c r="L110" i="11"/>
  <c r="M110" i="11"/>
  <c r="N110" i="11"/>
  <c r="O110" i="11"/>
  <c r="P110" i="11"/>
  <c r="Q110" i="11" s="1"/>
  <c r="F111" i="11"/>
  <c r="G111" i="11"/>
  <c r="H111" i="11"/>
  <c r="I111" i="11"/>
  <c r="J111" i="11"/>
  <c r="K111" i="11"/>
  <c r="L111" i="11"/>
  <c r="M111" i="11"/>
  <c r="N111" i="11"/>
  <c r="O111" i="11"/>
  <c r="P111" i="11"/>
  <c r="Q111" i="11" s="1"/>
  <c r="F112" i="11"/>
  <c r="G112" i="11"/>
  <c r="H112" i="11"/>
  <c r="I112" i="11"/>
  <c r="J112" i="11"/>
  <c r="K112" i="11" s="1"/>
  <c r="L112" i="11"/>
  <c r="M112" i="11"/>
  <c r="N112" i="11"/>
  <c r="O112" i="11"/>
  <c r="P112" i="11"/>
  <c r="Q112" i="11" s="1"/>
  <c r="F113" i="11"/>
  <c r="H113" i="11" s="1"/>
  <c r="G113" i="11"/>
  <c r="I113" i="11"/>
  <c r="J113" i="11"/>
  <c r="K113" i="11"/>
  <c r="L113" i="11"/>
  <c r="M113" i="11"/>
  <c r="N113" i="11"/>
  <c r="O113" i="11"/>
  <c r="P113" i="11"/>
  <c r="F114" i="11"/>
  <c r="G114" i="11"/>
  <c r="H114" i="11"/>
  <c r="I114" i="11"/>
  <c r="J114" i="11"/>
  <c r="K114" i="11"/>
  <c r="L114" i="11"/>
  <c r="M114" i="11"/>
  <c r="N114" i="11"/>
  <c r="O114" i="11"/>
  <c r="P114" i="11"/>
  <c r="F115" i="11"/>
  <c r="G115" i="11"/>
  <c r="H115" i="11"/>
  <c r="I115" i="11"/>
  <c r="J115" i="11"/>
  <c r="K115" i="11" s="1"/>
  <c r="L115" i="11"/>
  <c r="M115" i="11"/>
  <c r="N115" i="11"/>
  <c r="O115" i="11"/>
  <c r="P115" i="11"/>
  <c r="F116" i="11"/>
  <c r="G116" i="11"/>
  <c r="H116" i="11"/>
  <c r="I116" i="11"/>
  <c r="J116" i="11"/>
  <c r="K116" i="11"/>
  <c r="L116" i="11"/>
  <c r="M116" i="11"/>
  <c r="N116" i="11"/>
  <c r="O116" i="11"/>
  <c r="P116" i="11"/>
  <c r="F117" i="11"/>
  <c r="G117" i="11"/>
  <c r="H117" i="11"/>
  <c r="I117" i="11"/>
  <c r="J117" i="11"/>
  <c r="K117" i="11" s="1"/>
  <c r="L117" i="11"/>
  <c r="M117" i="11"/>
  <c r="N117" i="11"/>
  <c r="O117" i="11"/>
  <c r="P117" i="11"/>
  <c r="Q117" i="11" s="1"/>
  <c r="F118" i="11"/>
  <c r="G118" i="11"/>
  <c r="H118" i="11"/>
  <c r="I118" i="11"/>
  <c r="J118" i="11"/>
  <c r="K118" i="11"/>
  <c r="L118" i="11"/>
  <c r="M118" i="11"/>
  <c r="N118" i="11"/>
  <c r="O118" i="11"/>
  <c r="P118" i="11"/>
  <c r="F119" i="11"/>
  <c r="G119" i="11"/>
  <c r="H119" i="11"/>
  <c r="I119" i="11"/>
  <c r="J119" i="11"/>
  <c r="K119" i="11"/>
  <c r="L119" i="11"/>
  <c r="M119" i="11"/>
  <c r="N119" i="11" s="1"/>
  <c r="O119" i="11"/>
  <c r="P119" i="11"/>
  <c r="F120" i="11"/>
  <c r="G120" i="11"/>
  <c r="H120" i="11"/>
  <c r="I120" i="11"/>
  <c r="J120" i="11"/>
  <c r="K120" i="11"/>
  <c r="L120" i="11"/>
  <c r="M120" i="11"/>
  <c r="N120" i="11"/>
  <c r="O120" i="11"/>
  <c r="P120" i="11"/>
  <c r="Q120" i="11" s="1"/>
  <c r="F121" i="11"/>
  <c r="G121" i="11"/>
  <c r="H121" i="11" s="1"/>
  <c r="I121" i="11"/>
  <c r="J121" i="11"/>
  <c r="K121" i="11"/>
  <c r="L121" i="11"/>
  <c r="M121" i="11"/>
  <c r="N121" i="11"/>
  <c r="O121" i="11"/>
  <c r="P121" i="11"/>
  <c r="Q121" i="11" s="1"/>
  <c r="F122" i="11"/>
  <c r="G122" i="11"/>
  <c r="H122" i="11"/>
  <c r="I122" i="11"/>
  <c r="J122" i="11"/>
  <c r="K122" i="11"/>
  <c r="L122" i="11"/>
  <c r="M122" i="11"/>
  <c r="N122" i="11" s="1"/>
  <c r="O122" i="11"/>
  <c r="P122" i="11"/>
  <c r="F123" i="11"/>
  <c r="G123" i="11"/>
  <c r="H123" i="11"/>
  <c r="I123" i="11"/>
  <c r="J123" i="11"/>
  <c r="K123" i="11"/>
  <c r="L123" i="11"/>
  <c r="M123" i="11"/>
  <c r="N123" i="11"/>
  <c r="O123" i="11"/>
  <c r="P123" i="11"/>
  <c r="F124" i="11"/>
  <c r="G124" i="11"/>
  <c r="H124" i="11" s="1"/>
  <c r="I124" i="11"/>
  <c r="J124" i="11"/>
  <c r="K124" i="11"/>
  <c r="L124" i="11"/>
  <c r="M124" i="11"/>
  <c r="N124" i="11" s="1"/>
  <c r="O124" i="11"/>
  <c r="P124" i="11"/>
  <c r="F125" i="11"/>
  <c r="G125" i="11"/>
  <c r="H125" i="11"/>
  <c r="I125" i="11"/>
  <c r="J125" i="11"/>
  <c r="K125" i="11"/>
  <c r="L125" i="11"/>
  <c r="M125" i="11"/>
  <c r="N125" i="11"/>
  <c r="O125" i="11"/>
  <c r="P125" i="11"/>
  <c r="F126" i="11"/>
  <c r="G126" i="11"/>
  <c r="H126" i="11" s="1"/>
  <c r="I126" i="11"/>
  <c r="J126" i="11"/>
  <c r="K126" i="11"/>
  <c r="L126" i="11"/>
  <c r="M126" i="11"/>
  <c r="N126" i="11"/>
  <c r="O126" i="11"/>
  <c r="P126" i="11"/>
  <c r="Q126" i="11" s="1"/>
  <c r="F127" i="11"/>
  <c r="G127" i="11"/>
  <c r="H127" i="11"/>
  <c r="I127" i="11"/>
  <c r="J127" i="11"/>
  <c r="K127" i="11"/>
  <c r="L127" i="11"/>
  <c r="M127" i="11"/>
  <c r="N127" i="11"/>
  <c r="O127" i="11"/>
  <c r="P127" i="11"/>
  <c r="Q127" i="11" s="1"/>
  <c r="F128" i="11"/>
  <c r="G128" i="11"/>
  <c r="H128" i="11"/>
  <c r="I128" i="11"/>
  <c r="J128" i="11"/>
  <c r="K128" i="11" s="1"/>
  <c r="L128" i="11"/>
  <c r="M128" i="11"/>
  <c r="N128" i="11"/>
  <c r="O128" i="11"/>
  <c r="P128" i="11"/>
  <c r="Q128" i="11" s="1"/>
  <c r="F129" i="11"/>
  <c r="H129" i="11" s="1"/>
  <c r="G129" i="11"/>
  <c r="I129" i="11"/>
  <c r="J129" i="11"/>
  <c r="K129" i="11"/>
  <c r="L129" i="11"/>
  <c r="M129" i="11"/>
  <c r="N129" i="11"/>
  <c r="O129" i="11"/>
  <c r="P129" i="11"/>
  <c r="F130" i="11"/>
  <c r="G130" i="11"/>
  <c r="H130" i="11"/>
  <c r="I130" i="11"/>
  <c r="J130" i="11"/>
  <c r="K130" i="11"/>
  <c r="L130" i="11"/>
  <c r="M130" i="11"/>
  <c r="N130" i="11"/>
  <c r="O130" i="11"/>
  <c r="P130" i="11"/>
  <c r="Q130" i="11" s="1"/>
  <c r="F131" i="11"/>
  <c r="G131" i="11"/>
  <c r="H131" i="11"/>
  <c r="I131" i="11"/>
  <c r="J131" i="11"/>
  <c r="K131" i="11" s="1"/>
  <c r="L131" i="11"/>
  <c r="M131" i="11"/>
  <c r="N131" i="11"/>
  <c r="O131" i="11"/>
  <c r="P131" i="11"/>
  <c r="Q131" i="11" s="1"/>
  <c r="F132" i="11"/>
  <c r="G132" i="11"/>
  <c r="H132" i="11"/>
  <c r="I132" i="11"/>
  <c r="J132" i="11"/>
  <c r="K132" i="11"/>
  <c r="L132" i="11"/>
  <c r="M132" i="11"/>
  <c r="N132" i="11"/>
  <c r="O132" i="11"/>
  <c r="P132" i="11"/>
  <c r="F133" i="11"/>
  <c r="G133" i="11"/>
  <c r="H133" i="11"/>
  <c r="I133" i="11"/>
  <c r="J133" i="11"/>
  <c r="K133" i="11" s="1"/>
  <c r="L133" i="11"/>
  <c r="M133" i="11"/>
  <c r="N133" i="11"/>
  <c r="O133" i="11"/>
  <c r="P133" i="11"/>
  <c r="Q133" i="11" s="1"/>
  <c r="F134" i="11"/>
  <c r="G134" i="11"/>
  <c r="H134" i="11"/>
  <c r="I134" i="11"/>
  <c r="J134" i="11"/>
  <c r="K134" i="11"/>
  <c r="L134" i="11"/>
  <c r="M134" i="11"/>
  <c r="N134" i="11"/>
  <c r="O134" i="11"/>
  <c r="P134" i="11"/>
  <c r="F136" i="11"/>
  <c r="G136" i="11"/>
  <c r="H136" i="11"/>
  <c r="I136" i="11"/>
  <c r="J136" i="11"/>
  <c r="K136" i="11"/>
  <c r="L136" i="11"/>
  <c r="M136" i="11"/>
  <c r="N136" i="11" s="1"/>
  <c r="O136" i="11"/>
  <c r="P136" i="11"/>
  <c r="F139" i="11"/>
  <c r="G139" i="11"/>
  <c r="H139" i="11"/>
  <c r="I139" i="11"/>
  <c r="J139" i="11"/>
  <c r="K139" i="11"/>
  <c r="L139" i="11"/>
  <c r="M139" i="11"/>
  <c r="N139" i="11"/>
  <c r="O139" i="11"/>
  <c r="P139" i="11"/>
  <c r="Q139" i="11" s="1"/>
  <c r="F140" i="11"/>
  <c r="G140" i="11"/>
  <c r="H140" i="11" s="1"/>
  <c r="I140" i="11"/>
  <c r="J140" i="11"/>
  <c r="K140" i="11"/>
  <c r="L140" i="11"/>
  <c r="M140" i="11"/>
  <c r="N140" i="11"/>
  <c r="O140" i="11"/>
  <c r="P140" i="11"/>
  <c r="F141" i="11"/>
  <c r="G141" i="11"/>
  <c r="H141" i="11"/>
  <c r="I141" i="11"/>
  <c r="J141" i="11"/>
  <c r="K141" i="11"/>
  <c r="L141" i="11"/>
  <c r="M141" i="11"/>
  <c r="N141" i="11" s="1"/>
  <c r="O141" i="11"/>
  <c r="P141" i="11"/>
  <c r="F142" i="11"/>
  <c r="G142" i="11"/>
  <c r="H142" i="11"/>
  <c r="I142" i="11"/>
  <c r="J142" i="11"/>
  <c r="K142" i="11"/>
  <c r="L142" i="11"/>
  <c r="M142" i="11"/>
  <c r="N142" i="11"/>
  <c r="O142" i="11"/>
  <c r="P142" i="11"/>
  <c r="Q142" i="11" s="1"/>
  <c r="F143" i="11"/>
  <c r="G143" i="11"/>
  <c r="H143" i="11" s="1"/>
  <c r="I143" i="11"/>
  <c r="J143" i="11"/>
  <c r="K143" i="11"/>
  <c r="L143" i="11"/>
  <c r="M143" i="11"/>
  <c r="N143" i="11" s="1"/>
  <c r="O143" i="11"/>
  <c r="P143" i="11"/>
  <c r="Q143" i="11" s="1"/>
  <c r="F146" i="11"/>
  <c r="G146" i="11"/>
  <c r="H146" i="11"/>
  <c r="I146" i="11"/>
  <c r="J146" i="11"/>
  <c r="K146" i="11"/>
  <c r="L146" i="11"/>
  <c r="M146" i="11"/>
  <c r="N146" i="11"/>
  <c r="O146" i="11"/>
  <c r="P146" i="11"/>
  <c r="Q146" i="11" s="1"/>
  <c r="F147" i="11"/>
  <c r="G147" i="11"/>
  <c r="H147" i="11" s="1"/>
  <c r="I147" i="11"/>
  <c r="J147" i="11"/>
  <c r="K147" i="11"/>
  <c r="L147" i="11"/>
  <c r="M147" i="11"/>
  <c r="N147" i="11"/>
  <c r="O147" i="11"/>
  <c r="P147" i="11"/>
  <c r="Q147" i="11" s="1"/>
  <c r="F148" i="11"/>
  <c r="G148" i="11"/>
  <c r="H148" i="11"/>
  <c r="I148" i="11"/>
  <c r="J148" i="11"/>
  <c r="K148" i="11"/>
  <c r="L148" i="11"/>
  <c r="M148" i="11"/>
  <c r="N148" i="11"/>
  <c r="O148" i="11"/>
  <c r="P148" i="11"/>
  <c r="F149" i="11"/>
  <c r="G149" i="11"/>
  <c r="H149" i="11"/>
  <c r="I149" i="11"/>
  <c r="J149" i="11"/>
  <c r="K149" i="11" s="1"/>
  <c r="L149" i="11"/>
  <c r="M149" i="11"/>
  <c r="N149" i="11"/>
  <c r="O149" i="11"/>
  <c r="P149" i="11"/>
  <c r="F150" i="11"/>
  <c r="G150" i="11"/>
  <c r="H150" i="11"/>
  <c r="I150" i="11"/>
  <c r="J150" i="11"/>
  <c r="K150" i="11"/>
  <c r="L150" i="11"/>
  <c r="M150" i="11"/>
  <c r="N150" i="11"/>
  <c r="O150" i="11"/>
  <c r="P150" i="11"/>
  <c r="F151" i="11"/>
  <c r="G151" i="11"/>
  <c r="H151" i="11"/>
  <c r="I151" i="11"/>
  <c r="J151" i="11"/>
  <c r="K151" i="11"/>
  <c r="L151" i="11"/>
  <c r="M151" i="11"/>
  <c r="N151" i="11"/>
  <c r="O151" i="11"/>
  <c r="P151" i="11"/>
  <c r="Q151" i="11" s="1"/>
  <c r="F153" i="11"/>
  <c r="G153" i="11"/>
  <c r="H153" i="11"/>
  <c r="I153" i="11"/>
  <c r="J153" i="11"/>
  <c r="K153" i="11" s="1"/>
  <c r="L153" i="11"/>
  <c r="M153" i="11"/>
  <c r="N153" i="11"/>
  <c r="O153" i="11"/>
  <c r="P153" i="11"/>
  <c r="Q153" i="11" s="1"/>
  <c r="F156" i="11"/>
  <c r="G156" i="11"/>
  <c r="H156" i="11"/>
  <c r="I156" i="11"/>
  <c r="J156" i="11"/>
  <c r="K156" i="11"/>
  <c r="L156" i="11"/>
  <c r="M156" i="11"/>
  <c r="N156" i="11"/>
  <c r="O156" i="11"/>
  <c r="P156" i="11"/>
  <c r="F157" i="11"/>
  <c r="G157" i="11"/>
  <c r="H157" i="11"/>
  <c r="I157" i="11"/>
  <c r="J157" i="11"/>
  <c r="K157" i="11" s="1"/>
  <c r="L157" i="11"/>
  <c r="M157" i="11"/>
  <c r="N157" i="11"/>
  <c r="O157" i="11"/>
  <c r="P157" i="11"/>
  <c r="Q157" i="11" s="1"/>
  <c r="F158" i="11"/>
  <c r="G158" i="11"/>
  <c r="H158" i="11"/>
  <c r="I158" i="11"/>
  <c r="J158" i="11"/>
  <c r="K158" i="11"/>
  <c r="L158" i="11"/>
  <c r="M158" i="11"/>
  <c r="N158" i="11"/>
  <c r="O158" i="11"/>
  <c r="P158" i="11"/>
  <c r="F161" i="11"/>
  <c r="G161" i="11"/>
  <c r="H161" i="11"/>
  <c r="I161" i="11"/>
  <c r="J161" i="11"/>
  <c r="K161" i="11"/>
  <c r="L161" i="11"/>
  <c r="M161" i="11"/>
  <c r="N161" i="11" s="1"/>
  <c r="O161" i="11"/>
  <c r="P161" i="11"/>
  <c r="Q161" i="11"/>
  <c r="Q158" i="11"/>
  <c r="Q156" i="11"/>
  <c r="Q150" i="11"/>
  <c r="Q149" i="11"/>
  <c r="Q148" i="11"/>
  <c r="Q141" i="11"/>
  <c r="Q140" i="11"/>
  <c r="Q136" i="11"/>
  <c r="Q134" i="11"/>
  <c r="Q132" i="11"/>
  <c r="Q129" i="11"/>
  <c r="Q125" i="11"/>
  <c r="Q124" i="11"/>
  <c r="Q123" i="11"/>
  <c r="Q122" i="11"/>
  <c r="Q119" i="11"/>
  <c r="Q118" i="11"/>
  <c r="Q116" i="11"/>
  <c r="Q115" i="11"/>
  <c r="Q114" i="11"/>
  <c r="Q113" i="11"/>
  <c r="Q109" i="11"/>
  <c r="Q108" i="11"/>
  <c r="Q106" i="11"/>
  <c r="Q105" i="11"/>
  <c r="Q103" i="11"/>
  <c r="Q102" i="11"/>
  <c r="T101" i="11"/>
  <c r="Q100" i="11"/>
  <c r="Q96" i="11"/>
  <c r="Q93" i="11"/>
  <c r="Q90" i="11"/>
  <c r="Q89" i="11"/>
  <c r="Q84" i="11"/>
  <c r="T83" i="11"/>
  <c r="Q83" i="11"/>
  <c r="Q82" i="11"/>
  <c r="T81" i="11"/>
  <c r="Q81" i="11"/>
  <c r="Q74" i="11"/>
  <c r="T72" i="11"/>
  <c r="Q72" i="11"/>
  <c r="Q71" i="11"/>
  <c r="Q69" i="11"/>
  <c r="Q68" i="11"/>
  <c r="T66" i="11"/>
  <c r="Q66" i="11"/>
  <c r="Q63" i="11"/>
  <c r="T61" i="11"/>
  <c r="Q60" i="11"/>
  <c r="Q59" i="11"/>
  <c r="Q58" i="11"/>
  <c r="Q55" i="11"/>
  <c r="Q54" i="11"/>
  <c r="Q51" i="11"/>
  <c r="Q50" i="11"/>
  <c r="T49" i="11"/>
  <c r="Q48" i="11"/>
  <c r="Q47" i="11"/>
  <c r="Q46" i="11"/>
  <c r="Q45" i="11"/>
  <c r="T44" i="11"/>
  <c r="Q44" i="11"/>
  <c r="T42" i="11"/>
  <c r="Q42" i="11"/>
  <c r="Q36" i="11"/>
  <c r="Q35" i="11"/>
  <c r="Q34" i="11"/>
  <c r="Q33" i="11"/>
  <c r="T29" i="11"/>
  <c r="Q28" i="11"/>
  <c r="T25" i="11"/>
  <c r="Q25" i="11"/>
  <c r="Q24" i="11"/>
  <c r="T23" i="11"/>
  <c r="Q22" i="11"/>
  <c r="Q19" i="11"/>
  <c r="Q18" i="11"/>
  <c r="Q17" i="11"/>
  <c r="E9" i="11"/>
  <c r="E8" i="11"/>
  <c r="E7" i="11"/>
  <c r="R6" i="11"/>
  <c r="D11" i="9"/>
  <c r="D10" i="9"/>
  <c r="D8" i="9"/>
  <c r="G2" i="11" s="1"/>
  <c r="D7" i="9"/>
  <c r="D6" i="9"/>
  <c r="T98" i="11" s="1"/>
  <c r="D5" i="9"/>
  <c r="D4" i="9"/>
  <c r="T109" i="11" l="1"/>
  <c r="T125" i="11"/>
  <c r="T156" i="11"/>
  <c r="T37" i="11"/>
  <c r="T79" i="11"/>
  <c r="T147" i="11"/>
  <c r="T32" i="11"/>
  <c r="T52" i="11"/>
  <c r="T91" i="11"/>
  <c r="T151" i="11"/>
  <c r="T70" i="11"/>
  <c r="T82" i="11"/>
  <c r="T84" i="11"/>
  <c r="T22" i="11"/>
  <c r="T45" i="11"/>
  <c r="T126" i="11"/>
  <c r="T60" i="11"/>
  <c r="T63" i="11"/>
  <c r="T100" i="11"/>
  <c r="T24" i="11"/>
  <c r="T43" i="11"/>
  <c r="T20" i="11"/>
  <c r="T116" i="11"/>
  <c r="T132" i="11"/>
  <c r="T136" i="11"/>
  <c r="T119" i="11"/>
  <c r="T103" i="11"/>
  <c r="T157" i="11"/>
  <c r="T133" i="11"/>
  <c r="T34" i="11"/>
  <c r="T17" i="11"/>
  <c r="T158" i="11"/>
  <c r="T118" i="11"/>
  <c r="T102" i="11"/>
  <c r="T134" i="11"/>
  <c r="T142" i="11"/>
  <c r="T33" i="11"/>
  <c r="T58" i="11"/>
  <c r="T73" i="11"/>
  <c r="M2" i="11"/>
  <c r="S2" i="11"/>
  <c r="P2" i="11"/>
  <c r="J2" i="11"/>
  <c r="T51" i="11"/>
  <c r="T90" i="11"/>
  <c r="T88" i="11"/>
  <c r="T146" i="11"/>
  <c r="T148" i="11"/>
  <c r="T26" i="11"/>
  <c r="T46" i="11"/>
  <c r="T67" i="11"/>
  <c r="T104" i="11"/>
  <c r="T120" i="11"/>
  <c r="T129" i="11"/>
  <c r="T28" i="11"/>
  <c r="T48" i="11"/>
  <c r="T69" i="11"/>
  <c r="T87" i="11"/>
  <c r="T122" i="11"/>
  <c r="T141" i="11"/>
  <c r="T53" i="11"/>
  <c r="T74" i="11"/>
  <c r="T93" i="11"/>
  <c r="T127" i="11"/>
  <c r="T19" i="11"/>
  <c r="T36" i="11"/>
  <c r="T55" i="11"/>
  <c r="T76" i="11"/>
  <c r="T113" i="11"/>
  <c r="T150" i="11"/>
  <c r="T21" i="11"/>
  <c r="T38" i="11"/>
  <c r="T59" i="11"/>
  <c r="T80" i="11"/>
  <c r="T99" i="11"/>
  <c r="T115" i="11"/>
  <c r="T117" i="11"/>
  <c r="T131" i="11"/>
  <c r="T111" i="11"/>
  <c r="T85" i="11"/>
  <c r="T139" i="11"/>
  <c r="T97" i="11"/>
  <c r="E6" i="11"/>
  <c r="T31" i="11"/>
  <c r="T50" i="11"/>
  <c r="T71" i="11"/>
  <c r="T89" i="11"/>
  <c r="T108" i="11"/>
  <c r="T124" i="11"/>
  <c r="T143" i="11"/>
  <c r="T18" i="11"/>
  <c r="T35" i="11"/>
  <c r="T54" i="11"/>
  <c r="T75" i="11"/>
  <c r="T96" i="11"/>
  <c r="T112" i="11"/>
  <c r="T128" i="11"/>
  <c r="T149" i="11"/>
  <c r="T27" i="11"/>
  <c r="T47" i="11"/>
  <c r="T68" i="11"/>
  <c r="T86" i="11"/>
  <c r="T105" i="11"/>
  <c r="T121" i="11"/>
  <c r="T140" i="11"/>
  <c r="T161" i="11" l="1"/>
  <c r="T106" i="11"/>
  <c r="T130" i="11"/>
  <c r="T114" i="11"/>
  <c r="T123" i="11"/>
  <c r="T107" i="11"/>
  <c r="T153" i="11"/>
  <c r="T110" i="11"/>
</calcChain>
</file>

<file path=xl/sharedStrings.xml><?xml version="1.0" encoding="utf-8"?>
<sst xmlns="http://schemas.openxmlformats.org/spreadsheetml/2006/main" count="6600" uniqueCount="2130">
  <si>
    <t>Name</t>
  </si>
  <si>
    <t>ASSETS</t>
  </si>
  <si>
    <t xml:space="preserve">     Fixed Assets</t>
  </si>
  <si>
    <t xml:space="preserve">               Vehicles</t>
  </si>
  <si>
    <t xml:space="preserve">     Fixed Assets, Total</t>
  </si>
  <si>
    <t xml:space="preserve">     Current Assets</t>
  </si>
  <si>
    <t xml:space="preserve">          Inventory</t>
  </si>
  <si>
    <t xml:space="preserve">          Inventory, Total</t>
  </si>
  <si>
    <t xml:space="preserve">          Accounts Receivable</t>
  </si>
  <si>
    <t xml:space="preserve">          Accounts Receivable, Total</t>
  </si>
  <si>
    <t xml:space="preserve">          Liquid Assets</t>
  </si>
  <si>
    <t xml:space="preserve">               Cash</t>
  </si>
  <si>
    <t xml:space="preserve">          Liquid Assets, Total</t>
  </si>
  <si>
    <t xml:space="preserve">     Current Assets, Total</t>
  </si>
  <si>
    <t>TOTAL ASSETS</t>
  </si>
  <si>
    <t>LIABILITIES AND EQUITY</t>
  </si>
  <si>
    <t>Liabilities</t>
  </si>
  <si>
    <t xml:space="preserve">     Short-term Liabilities</t>
  </si>
  <si>
    <t xml:space="preserve">          Revolving Credit</t>
  </si>
  <si>
    <t xml:space="preserve">          Accounts Payable</t>
  </si>
  <si>
    <t xml:space="preserve">               Vendors, Domestic</t>
  </si>
  <si>
    <t xml:space="preserve">               Vendors, Foreign</t>
  </si>
  <si>
    <t xml:space="preserve">               Vendors, Intercompany</t>
  </si>
  <si>
    <t xml:space="preserve">          Accounts Payable, Total</t>
  </si>
  <si>
    <t>No.</t>
  </si>
  <si>
    <t xml:space="preserve">               Customers, North America</t>
  </si>
  <si>
    <t xml:space="preserve">               Customers, EU</t>
  </si>
  <si>
    <t xml:space="preserve">               Inventory, North America</t>
  </si>
  <si>
    <t xml:space="preserve">               Cost of Goods Sold (Interim)</t>
  </si>
  <si>
    <t xml:space="preserve">          Vehicles</t>
  </si>
  <si>
    <t xml:space="preserve">               Increases during the Year</t>
  </si>
  <si>
    <t xml:space="preserve">               Decreases during the Year</t>
  </si>
  <si>
    <t xml:space="preserve">               Accum. Depreciation, Vehicles</t>
  </si>
  <si>
    <t xml:space="preserve">          Vehicles, Total</t>
  </si>
  <si>
    <t xml:space="preserve">          Long-term Liabilities</t>
  </si>
  <si>
    <t xml:space="preserve">               Long-term Bank Loans</t>
  </si>
  <si>
    <t xml:space="preserve">               Mortgage</t>
  </si>
  <si>
    <t xml:space="preserve">               Deferred Taxes</t>
  </si>
  <si>
    <t xml:space="preserve">          Long-term Liabilities, Total</t>
  </si>
  <si>
    <t xml:space="preserve">     Capital Stock</t>
  </si>
  <si>
    <t xml:space="preserve">     Retained Earnings</t>
  </si>
  <si>
    <t xml:space="preserve">     Net Income for the Year</t>
  </si>
  <si>
    <t xml:space="preserve">     REVENUE</t>
  </si>
  <si>
    <t xml:space="preserve">          Sales of Retail</t>
  </si>
  <si>
    <t xml:space="preserve">               Sales, Retail - North America</t>
  </si>
  <si>
    <t xml:space="preserve">               Sales, Retail - EU</t>
  </si>
  <si>
    <t xml:space="preserve">               Sales, Retail - Other</t>
  </si>
  <si>
    <t xml:space="preserve">          Total Sales of Retail</t>
  </si>
  <si>
    <t xml:space="preserve">          Sales Discounts</t>
  </si>
  <si>
    <t xml:space="preserve">               Discounts, Retail - North Amer</t>
  </si>
  <si>
    <t xml:space="preserve">               Discounts, Retail - EU</t>
  </si>
  <si>
    <t xml:space="preserve">               Discounts, Retail - Other</t>
  </si>
  <si>
    <t xml:space="preserve">          Total Sales Discounts</t>
  </si>
  <si>
    <t xml:space="preserve">     COGS</t>
  </si>
  <si>
    <t xml:space="preserve">          Cost of Goods Sold</t>
  </si>
  <si>
    <t xml:space="preserve">               COGS, Retail - North America</t>
  </si>
  <si>
    <t xml:space="preserve">               COGS, Retail - EU</t>
  </si>
  <si>
    <t xml:space="preserve">               COGS, Retail - Other</t>
  </si>
  <si>
    <t xml:space="preserve">          Total Cost of Goods Sold</t>
  </si>
  <si>
    <t xml:space="preserve">          Cost Adjustments</t>
  </si>
  <si>
    <t xml:space="preserve">               Purchases</t>
  </si>
  <si>
    <t xml:space="preserve">               Discounts Received</t>
  </si>
  <si>
    <t xml:space="preserve">               Inventory Adjustment</t>
  </si>
  <si>
    <t xml:space="preserve">               Direct Cost Applied</t>
  </si>
  <si>
    <t xml:space="preserve">               Payment Discounts Granted</t>
  </si>
  <si>
    <t xml:space="preserve">          Total Cost Adjustments</t>
  </si>
  <si>
    <t xml:space="preserve">     GROSS PROFIT</t>
  </si>
  <si>
    <t xml:space="preserve">          Selling Expenses</t>
  </si>
  <si>
    <t xml:space="preserve">               Advertising</t>
  </si>
  <si>
    <t xml:space="preserve">               Outsourced Marketing</t>
  </si>
  <si>
    <t xml:space="preserve">               Entertainment and PR</t>
  </si>
  <si>
    <t xml:space="preserve">               Sales Promotions</t>
  </si>
  <si>
    <t xml:space="preserve">               Travel</t>
  </si>
  <si>
    <t xml:space="preserve">               Events</t>
  </si>
  <si>
    <t xml:space="preserve">               Delivery &amp; Shipping</t>
  </si>
  <si>
    <t xml:space="preserve">          Total Selling Expenses</t>
  </si>
  <si>
    <t xml:space="preserve">          Personnel Expenses</t>
  </si>
  <si>
    <t xml:space="preserve">               Wages</t>
  </si>
  <si>
    <t xml:space="preserve">               Salaries</t>
  </si>
  <si>
    <t xml:space="preserve">               Retirement Plan Contributions</t>
  </si>
  <si>
    <t xml:space="preserve">               Vacation Compensation</t>
  </si>
  <si>
    <t xml:space="preserve">               Payroll Taxes</t>
  </si>
  <si>
    <t xml:space="preserve">               Health Insurance</t>
  </si>
  <si>
    <t xml:space="preserve">               Group Life Insurance</t>
  </si>
  <si>
    <t xml:space="preserve">               Workers Compensation</t>
  </si>
  <si>
    <t xml:space="preserve">               401K Contributions</t>
  </si>
  <si>
    <t xml:space="preserve">          Total Personnel Expenses</t>
  </si>
  <si>
    <t xml:space="preserve">          Computer Expenses</t>
  </si>
  <si>
    <t xml:space="preserve">               Software</t>
  </si>
  <si>
    <t xml:space="preserve">               Consultant Services</t>
  </si>
  <si>
    <t xml:space="preserve">               Other Computer Expenses</t>
  </si>
  <si>
    <t xml:space="preserve">          Total Computer Expenses</t>
  </si>
  <si>
    <t xml:space="preserve">          Building Maintenance Expenses</t>
  </si>
  <si>
    <t xml:space="preserve">               Cleaning</t>
  </si>
  <si>
    <t xml:space="preserve">               Electricity and Heating</t>
  </si>
  <si>
    <t xml:space="preserve">               Repairs and Maintenance</t>
  </si>
  <si>
    <t xml:space="preserve">          Total Bldg. Maint. Expenses</t>
  </si>
  <si>
    <t xml:space="preserve">          Administrative Expenses</t>
  </si>
  <si>
    <t xml:space="preserve">               Office Supplies</t>
  </si>
  <si>
    <t xml:space="preserve">               Phone and Fax</t>
  </si>
  <si>
    <t xml:space="preserve">               Postage</t>
  </si>
  <si>
    <t xml:space="preserve">          Total Administrative Expenses</t>
  </si>
  <si>
    <t xml:space="preserve">          Depreciation of Fixed Assets</t>
  </si>
  <si>
    <t xml:space="preserve">               Depreciation, Vehicles</t>
  </si>
  <si>
    <t xml:space="preserve">          Total Fixed Asset Depreciation</t>
  </si>
  <si>
    <t xml:space="preserve">          Interest on Bank Balances</t>
  </si>
  <si>
    <t xml:space="preserve">          Finance Charges from Customers</t>
  </si>
  <si>
    <t xml:space="preserve">          Invoice Rounding</t>
  </si>
  <si>
    <t xml:space="preserve">          Application Rounding</t>
  </si>
  <si>
    <t xml:space="preserve">     Total Interest Income</t>
  </si>
  <si>
    <t xml:space="preserve">          Unrealized FX Gains</t>
  </si>
  <si>
    <t xml:space="preserve">          Unrealized FX Losses</t>
  </si>
  <si>
    <t xml:space="preserve">          Realized FX Gains</t>
  </si>
  <si>
    <t xml:space="preserve">          Realized FX Losses</t>
  </si>
  <si>
    <t xml:space="preserve">          Gains and Losses</t>
  </si>
  <si>
    <t xml:space="preserve">          Corporate Tax</t>
  </si>
  <si>
    <t xml:space="preserve">          State Income Tax</t>
  </si>
  <si>
    <t xml:space="preserve">     Total Income Taxes</t>
  </si>
  <si>
    <t>Title</t>
  </si>
  <si>
    <t>Value</t>
  </si>
  <si>
    <t>Option</t>
  </si>
  <si>
    <t>Field</t>
  </si>
  <si>
    <t>Tooltip</t>
  </si>
  <si>
    <t>Start Date</t>
  </si>
  <si>
    <t>End Date</t>
  </si>
  <si>
    <t>Hide</t>
  </si>
  <si>
    <t>Run Date</t>
  </si>
  <si>
    <t>Net Change</t>
  </si>
  <si>
    <t>DateFilter</t>
  </si>
  <si>
    <t>fit</t>
  </si>
  <si>
    <t>TOTAL</t>
  </si>
  <si>
    <t>Budget</t>
  </si>
  <si>
    <t>Tolerance</t>
  </si>
  <si>
    <t>Tolerance(%)</t>
  </si>
  <si>
    <t>CORPORATE</t>
  </si>
  <si>
    <t>EVENTS</t>
  </si>
  <si>
    <t>SPORTS</t>
  </si>
  <si>
    <t>Tolerance number</t>
  </si>
  <si>
    <t>Enter a percentage number that will 'flag' values that are off budget.</t>
  </si>
  <si>
    <t>Enter the budget name by which the values will be compared.</t>
  </si>
  <si>
    <t>Revise account numbers and names to match current database.</t>
  </si>
  <si>
    <t xml:space="preserve">      Short-term Liabilities, Total</t>
  </si>
  <si>
    <t>Changes within a given date range compared to budget within a specified tolerance level</t>
  </si>
  <si>
    <t>&lt;no dimension&gt;</t>
  </si>
  <si>
    <t>Date Range</t>
  </si>
  <si>
    <t xml:space="preserve">     TOTAL COGS</t>
  </si>
  <si>
    <t>Auto+Hide+Hidesheet</t>
  </si>
  <si>
    <t xml:space="preserve">    The conditional formatting icons indicate whether the actual Net Change figure is higher (green up arrow) or lower (red down arrow) than the Budget number outside of the provided tolerance..  </t>
  </si>
  <si>
    <r>
      <t xml:space="preserve">Show Budget </t>
    </r>
    <r>
      <rPr>
        <i/>
        <sz val="11"/>
        <color theme="1"/>
        <rFont val="Calibri"/>
        <family val="2"/>
        <scheme val="minor"/>
      </rPr>
      <t>("Show" or "Hide")</t>
    </r>
  </si>
  <si>
    <t>Hide+?</t>
  </si>
  <si>
    <t>This row is used to conditionally hide columns based on user selection</t>
  </si>
  <si>
    <t>TOTAL LIABILITIES</t>
  </si>
  <si>
    <t xml:space="preserve">     Total Currency Gains and Losses</t>
  </si>
  <si>
    <t xml:space="preserve">               Inventory, EU</t>
  </si>
  <si>
    <t>TOTAL REVENUE</t>
  </si>
  <si>
    <t>OPERATING EXPENSES</t>
  </si>
  <si>
    <t>TOTAL OPERATING EXPENSES</t>
  </si>
  <si>
    <t>NET OPERATING INCOME</t>
  </si>
  <si>
    <t>INTEREST INCOME</t>
  </si>
  <si>
    <t>CURRENCY GAINS AND LOSSES</t>
  </si>
  <si>
    <t>INCOME TAXES</t>
  </si>
  <si>
    <t>NET INCOME BEFORE TAXES</t>
  </si>
  <si>
    <t>NET INCOME</t>
  </si>
  <si>
    <t>=Options!$D$8</t>
  </si>
  <si>
    <t>=$G$2</t>
  </si>
  <si>
    <t>=Options!$D$4&amp;" to "&amp;Options!D5</t>
  </si>
  <si>
    <t>=TODAY()</t>
  </si>
  <si>
    <t>=Options!D6</t>
  </si>
  <si>
    <t>=Options!D7&amp;"%"</t>
  </si>
  <si>
    <t>10000</t>
  </si>
  <si>
    <t>11000</t>
  </si>
  <si>
    <t>11100</t>
  </si>
  <si>
    <t>11200</t>
  </si>
  <si>
    <t>11700</t>
  </si>
  <si>
    <t>13000</t>
  </si>
  <si>
    <t>13100</t>
  </si>
  <si>
    <t>13200</t>
  </si>
  <si>
    <t>13400</t>
  </si>
  <si>
    <t>14000</t>
  </si>
  <si>
    <t>14100</t>
  </si>
  <si>
    <t>14200</t>
  </si>
  <si>
    <t>14300</t>
  </si>
  <si>
    <t>14500</t>
  </si>
  <si>
    <t>15950</t>
  </si>
  <si>
    <t>16000</t>
  </si>
  <si>
    <t>16100</t>
  </si>
  <si>
    <t>16200</t>
  </si>
  <si>
    <t>16210</t>
  </si>
  <si>
    <t>16220</t>
  </si>
  <si>
    <t>16300</t>
  </si>
  <si>
    <t>16400</t>
  </si>
  <si>
    <t>18950</t>
  </si>
  <si>
    <t>19950</t>
  </si>
  <si>
    <t>20000</t>
  </si>
  <si>
    <t>21000</t>
  </si>
  <si>
    <t>22000</t>
  </si>
  <si>
    <t>22100</t>
  </si>
  <si>
    <t>22200</t>
  </si>
  <si>
    <t>22300</t>
  </si>
  <si>
    <t>22400</t>
  </si>
  <si>
    <t>22425</t>
  </si>
  <si>
    <t>22500</t>
  </si>
  <si>
    <t>24500</t>
  </si>
  <si>
    <t>25000</t>
  </si>
  <si>
    <t>25100</t>
  </si>
  <si>
    <t>25200</t>
  </si>
  <si>
    <t>25300</t>
  </si>
  <si>
    <t>25400</t>
  </si>
  <si>
    <t>25995</t>
  </si>
  <si>
    <t>30000</t>
  </si>
  <si>
    <t>30100</t>
  </si>
  <si>
    <t>30200</t>
  </si>
  <si>
    <t>30400</t>
  </si>
  <si>
    <t>30500</t>
  </si>
  <si>
    <t>39950</t>
  </si>
  <si>
    <t>40000</t>
  </si>
  <si>
    <t>44000</t>
  </si>
  <si>
    <t>44100</t>
  </si>
  <si>
    <t>44200</t>
  </si>
  <si>
    <t>44300</t>
  </si>
  <si>
    <t>44500</t>
  </si>
  <si>
    <t>45000</t>
  </si>
  <si>
    <t>45100</t>
  </si>
  <si>
    <t>45200</t>
  </si>
  <si>
    <t>45300</t>
  </si>
  <si>
    <t>45999</t>
  </si>
  <si>
    <t>49950</t>
  </si>
  <si>
    <t>50000</t>
  </si>
  <si>
    <t>52000</t>
  </si>
  <si>
    <t>52100</t>
  </si>
  <si>
    <t>52300</t>
  </si>
  <si>
    <t>52400</t>
  </si>
  <si>
    <t>52999</t>
  </si>
  <si>
    <t>54000</t>
  </si>
  <si>
    <t>54100</t>
  </si>
  <si>
    <t>54400</t>
  </si>
  <si>
    <t>54500</t>
  </si>
  <si>
    <t>54710</t>
  </si>
  <si>
    <t>54800</t>
  </si>
  <si>
    <t>54999</t>
  </si>
  <si>
    <t>59950</t>
  </si>
  <si>
    <t>59999</t>
  </si>
  <si>
    <t>60000</t>
  </si>
  <si>
    <t>61000</t>
  </si>
  <si>
    <t>61100</t>
  </si>
  <si>
    <t>61150</t>
  </si>
  <si>
    <t>61200</t>
  </si>
  <si>
    <t>61250</t>
  </si>
  <si>
    <t>61300</t>
  </si>
  <si>
    <t>61350</t>
  </si>
  <si>
    <t>61360</t>
  </si>
  <si>
    <t>61400</t>
  </si>
  <si>
    <t>62000</t>
  </si>
  <si>
    <t>62100</t>
  </si>
  <si>
    <t>62200</t>
  </si>
  <si>
    <t>62300</t>
  </si>
  <si>
    <t>62400</t>
  </si>
  <si>
    <t>62500</t>
  </si>
  <si>
    <t>62600</t>
  </si>
  <si>
    <t>62700</t>
  </si>
  <si>
    <t>62800</t>
  </si>
  <si>
    <t>62900</t>
  </si>
  <si>
    <t>62950</t>
  </si>
  <si>
    <t>64000</t>
  </si>
  <si>
    <t>64100</t>
  </si>
  <si>
    <t>64200</t>
  </si>
  <si>
    <t>64300</t>
  </si>
  <si>
    <t>64400</t>
  </si>
  <si>
    <t>65000</t>
  </si>
  <si>
    <t>65100</t>
  </si>
  <si>
    <t>65200</t>
  </si>
  <si>
    <t>65300</t>
  </si>
  <si>
    <t>65400</t>
  </si>
  <si>
    <t>65500</t>
  </si>
  <si>
    <t>65600</t>
  </si>
  <si>
    <t>65700</t>
  </si>
  <si>
    <t>65800</t>
  </si>
  <si>
    <t>65900</t>
  </si>
  <si>
    <t>66000</t>
  </si>
  <si>
    <t>66300</t>
  </si>
  <si>
    <t>66400</t>
  </si>
  <si>
    <t>69950</t>
  </si>
  <si>
    <t>69999</t>
  </si>
  <si>
    <t>70000</t>
  </si>
  <si>
    <t>70100</t>
  </si>
  <si>
    <t>70200</t>
  </si>
  <si>
    <t>70400</t>
  </si>
  <si>
    <t>70500</t>
  </si>
  <si>
    <t>79950</t>
  </si>
  <si>
    <t>80700</t>
  </si>
  <si>
    <t>80800</t>
  </si>
  <si>
    <t>80900</t>
  </si>
  <si>
    <t>81000</t>
  </si>
  <si>
    <t>81100</t>
  </si>
  <si>
    <t>81200</t>
  </si>
  <si>
    <t>81300</t>
  </si>
  <si>
    <t>99495</t>
  </si>
  <si>
    <t>84000</t>
  </si>
  <si>
    <t>84100</t>
  </si>
  <si>
    <t>84200</t>
  </si>
  <si>
    <t>84300</t>
  </si>
  <si>
    <t>99999</t>
  </si>
  <si>
    <t>=IF(G17=0,0,(F17-G17)/G17)</t>
  </si>
  <si>
    <t>=IF(J17=0,0,(I17-J17)/J17)</t>
  </si>
  <si>
    <t>=IF(M17=0,0,(L17-M17)/M17)</t>
  </si>
  <si>
    <t>=IF(P17=0,0,(O17-P17)/P17)</t>
  </si>
  <si>
    <t>=IF(S17=0,0,(R17-S17)/S17)</t>
  </si>
  <si>
    <t>=IF(G18=0,0,(F18-G18)/G18)</t>
  </si>
  <si>
    <t>=IF(J18=0,0,(I18-J18)/J18)</t>
  </si>
  <si>
    <t>=IF(M18=0,0,(L18-M18)/M18)</t>
  </si>
  <si>
    <t>=IF(P18=0,0,(O18-P18)/P18)</t>
  </si>
  <si>
    <t>=IF(S18=0,0,(R18-S18)/S18)</t>
  </si>
  <si>
    <t>=IF(G19=0,0,(F19-G19)/G19)</t>
  </si>
  <si>
    <t>=IF(J19=0,0,(I19-J19)/J19)</t>
  </si>
  <si>
    <t>=IF(M19=0,0,(L19-M19)/M19)</t>
  </si>
  <si>
    <t>=IF(P19=0,0,(O19-P19)/P19)</t>
  </si>
  <si>
    <t>=IF(S19=0,0,(R19-S19)/S19)</t>
  </si>
  <si>
    <t>=IF(G20=0,0,(F20-G20)/G20)</t>
  </si>
  <si>
    <t>=IF(J20=0,0,(I20-J20)/J20)</t>
  </si>
  <si>
    <t>=IF(M20=0,0,(L20-M20)/M20)</t>
  </si>
  <si>
    <t>=IF(P20=0,0,(O20-P20)/P20)</t>
  </si>
  <si>
    <t>=IF(S20=0,0,(R20-S20)/S20)</t>
  </si>
  <si>
    <t>=IF(G21=0,0,(F21-G21)/G21)</t>
  </si>
  <si>
    <t>=IF(J21=0,0,(I21-J21)/J21)</t>
  </si>
  <si>
    <t>=IF(M21=0,0,(L21-M21)/M21)</t>
  </si>
  <si>
    <t>=IF(P21=0,0,(O21-P21)/P21)</t>
  </si>
  <si>
    <t>=IF(S21=0,0,(R21-S21)/S21)</t>
  </si>
  <si>
    <t>=IF(G22=0,0,(F22-G22)/G22)</t>
  </si>
  <si>
    <t>=IF(J22=0,0,(I22-J22)/J22)</t>
  </si>
  <si>
    <t>=IF(M22=0,0,(L22-M22)/M22)</t>
  </si>
  <si>
    <t>=IF(P22=0,0,(O22-P22)/P22)</t>
  </si>
  <si>
    <t>=IF(S22=0,0,(R22-S22)/S22)</t>
  </si>
  <si>
    <t>=IF(G23=0,0,(F23-G23)/G23)</t>
  </si>
  <si>
    <t>=IF(J23=0,0,(I23-J23)/J23)</t>
  </si>
  <si>
    <t>=IF(M23=0,0,(L23-M23)/M23)</t>
  </si>
  <si>
    <t>=IF(P23=0,0,(O23-P23)/P23)</t>
  </si>
  <si>
    <t>=IF(S23=0,0,(R23-S23)/S23)</t>
  </si>
  <si>
    <t>=IF(G24=0,0,(F24-G24)/G24)</t>
  </si>
  <si>
    <t>=IF(J24=0,0,(I24-J24)/J24)</t>
  </si>
  <si>
    <t>=IF(M24=0,0,(L24-M24)/M24)</t>
  </si>
  <si>
    <t>=IF(P24=0,0,(O24-P24)/P24)</t>
  </si>
  <si>
    <t>=IF(S24=0,0,(R24-S24)/S24)</t>
  </si>
  <si>
    <t>=IF(G25=0,0,(F25-G25)/G25)</t>
  </si>
  <si>
    <t>=IF(J25=0,0,(I25-J25)/J25)</t>
  </si>
  <si>
    <t>=IF(M25=0,0,(L25-M25)/M25)</t>
  </si>
  <si>
    <t>=IF(P25=0,0,(O25-P25)/P25)</t>
  </si>
  <si>
    <t>=IF(S25=0,0,(R25-S25)/S25)</t>
  </si>
  <si>
    <t>=IF(G26=0,0,(F26-G26)/G26)</t>
  </si>
  <si>
    <t>=IF(J26=0,0,(I26-J26)/J26)</t>
  </si>
  <si>
    <t>=IF(M26=0,0,(L26-M26)/M26)</t>
  </si>
  <si>
    <t>=IF(P26=0,0,(O26-P26)/P26)</t>
  </si>
  <si>
    <t>=IF(S26=0,0,(R26-S26)/S26)</t>
  </si>
  <si>
    <t>=IF(G27=0,0,(F27-G27)/G27)</t>
  </si>
  <si>
    <t>=IF(J27=0,0,(I27-J27)/J27)</t>
  </si>
  <si>
    <t>=IF(M27=0,0,(L27-M27)/M27)</t>
  </si>
  <si>
    <t>=IF(P27=0,0,(O27-P27)/P27)</t>
  </si>
  <si>
    <t>=IF(S27=0,0,(R27-S27)/S27)</t>
  </si>
  <si>
    <t>=IF(G28=0,0,(F28-G28)/G28)</t>
  </si>
  <si>
    <t>=IF(J28=0,0,(I28-J28)/J28)</t>
  </si>
  <si>
    <t>=IF(M28=0,0,(L28-M28)/M28)</t>
  </si>
  <si>
    <t>=IF(P28=0,0,(O28-P28)/P28)</t>
  </si>
  <si>
    <t>=IF(S28=0,0,(R28-S28)/S28)</t>
  </si>
  <si>
    <t>=IF(G31=0,0,(F31-G31)/G31)</t>
  </si>
  <si>
    <t>=IF(J31=0,0,(I31-J31)/J31)</t>
  </si>
  <si>
    <t>=IF(M31=0,0,(L31-M31)/M31)</t>
  </si>
  <si>
    <t>=IF(P31=0,0,(O31-P31)/P31)</t>
  </si>
  <si>
    <t>=IF(S31=0,0,(R31-S31)/S31)</t>
  </si>
  <si>
    <t>=IF(G32=0,0,(F32-G32)/G32)</t>
  </si>
  <si>
    <t>=IF(J32=0,0,(I32-J32)/J32)</t>
  </si>
  <si>
    <t>=IF(M32=0,0,(L32-M32)/M32)</t>
  </si>
  <si>
    <t>=IF(P32=0,0,(O32-P32)/P32)</t>
  </si>
  <si>
    <t>=IF(S32=0,0,(R32-S32)/S32)</t>
  </si>
  <si>
    <t>=IF(G33=0,0,(F33-G33)/G33)</t>
  </si>
  <si>
    <t>=IF(J33=0,0,(I33-J33)/J33)</t>
  </si>
  <si>
    <t>=IF(M33=0,0,(L33-M33)/M33)</t>
  </si>
  <si>
    <t>=IF(P33=0,0,(O33-P33)/P33)</t>
  </si>
  <si>
    <t>=IF(S33=0,0,(R33-S33)/S33)</t>
  </si>
  <si>
    <t>=IF(G34=0,0,(F34-G34)/G34)</t>
  </si>
  <si>
    <t>=IF(J34=0,0,(I34-J34)/J34)</t>
  </si>
  <si>
    <t>=IF(M34=0,0,(L34-M34)/M34)</t>
  </si>
  <si>
    <t>=IF(P34=0,0,(O34-P34)/P34)</t>
  </si>
  <si>
    <t>=IF(S34=0,0,(R34-S34)/S34)</t>
  </si>
  <si>
    <t>=IF(G35=0,0,(F35-G35)/G35)</t>
  </si>
  <si>
    <t>=IF(J35=0,0,(I35-J35)/J35)</t>
  </si>
  <si>
    <t>=IF(M35=0,0,(L35-M35)/M35)</t>
  </si>
  <si>
    <t>=IF(P35=0,0,(O35-P35)/P35)</t>
  </si>
  <si>
    <t>=IF(S35=0,0,(R35-S35)/S35)</t>
  </si>
  <si>
    <t>=IF(G36=0,0,(F36-G36)/G36)</t>
  </si>
  <si>
    <t>=IF(J36=0,0,(I36-J36)/J36)</t>
  </si>
  <si>
    <t>=IF(M36=0,0,(L36-M36)/M36)</t>
  </si>
  <si>
    <t>=IF(P36=0,0,(O36-P36)/P36)</t>
  </si>
  <si>
    <t>=IF(S36=0,0,(R36-S36)/S36)</t>
  </si>
  <si>
    <t>=IF(G37=0,0,(F37-G37)/G37)</t>
  </si>
  <si>
    <t>=IF(J37=0,0,(I37-J37)/J37)</t>
  </si>
  <si>
    <t>=IF(M37=0,0,(L37-M37)/M37)</t>
  </si>
  <si>
    <t>=IF(P37=0,0,(O37-P37)/P37)</t>
  </si>
  <si>
    <t>=IF(S37=0,0,(R37-S37)/S37)</t>
  </si>
  <si>
    <t>=IF(G42=0,0,(F42-G42)/G42)</t>
  </si>
  <si>
    <t>=IF(J42=0,0,(I42-J42)/J42)</t>
  </si>
  <si>
    <t>=IF(M42=0,0,(L42-M42)/M42)</t>
  </si>
  <si>
    <t>=IF(P42=0,0,(O42-P42)/P42)</t>
  </si>
  <si>
    <t>=IF(S42=0,0,(R42-S42)/S42)</t>
  </si>
  <si>
    <t>=IF(G43=0,0,(F43-G43)/G43)</t>
  </si>
  <si>
    <t>=IF(J43=0,0,(I43-J43)/J43)</t>
  </si>
  <si>
    <t>=IF(M43=0,0,(L43-M43)/M43)</t>
  </si>
  <si>
    <t>=IF(P43=0,0,(O43-P43)/P43)</t>
  </si>
  <si>
    <t>=IF(S43=0,0,(R43-S43)/S43)</t>
  </si>
  <si>
    <t>=IF(G44=0,0,(F44-G44)/G44)</t>
  </si>
  <si>
    <t>=IF(J44=0,0,(I44-J44)/J44)</t>
  </si>
  <si>
    <t>=IF(M44=0,0,(L44-M44)/M44)</t>
  </si>
  <si>
    <t>=IF(P44=0,0,(O44-P44)/P44)</t>
  </si>
  <si>
    <t>=IF(S44=0,0,(R44-S44)/S44)</t>
  </si>
  <si>
    <t>=IF(G45=0,0,(F45-G45)/G45)</t>
  </si>
  <si>
    <t>=IF(J45=0,0,(I45-J45)/J45)</t>
  </si>
  <si>
    <t>=IF(M45=0,0,(L45-M45)/M45)</t>
  </si>
  <si>
    <t>=IF(P45=0,0,(O45-P45)/P45)</t>
  </si>
  <si>
    <t>=IF(S45=0,0,(R45-S45)/S45)</t>
  </si>
  <si>
    <t>=IF(G46=0,0,(F46-G46)/G46)</t>
  </si>
  <si>
    <t>=IF(J46=0,0,(I46-J46)/J46)</t>
  </si>
  <si>
    <t>=IF(M46=0,0,(L46-M46)/M46)</t>
  </si>
  <si>
    <t>=IF(P46=0,0,(O46-P46)/P46)</t>
  </si>
  <si>
    <t>=IF(S46=0,0,(R46-S46)/S46)</t>
  </si>
  <si>
    <t>=IF(G47=0,0,(F47-G47)/G47)</t>
  </si>
  <si>
    <t>=IF(J47=0,0,(I47-J47)/J47)</t>
  </si>
  <si>
    <t>=IF(M47=0,0,(L47-M47)/M47)</t>
  </si>
  <si>
    <t>=IF(P47=0,0,(O47-P47)/P47)</t>
  </si>
  <si>
    <t>=IF(S47=0,0,(R47-S47)/S47)</t>
  </si>
  <si>
    <t>=IF(G48=0,0,(F48-G48)/G48)</t>
  </si>
  <si>
    <t>=IF(J48=0,0,(I48-J48)/J48)</t>
  </si>
  <si>
    <t>=IF(M48=0,0,(L48-M48)/M48)</t>
  </si>
  <si>
    <t>=IF(P48=0,0,(O48-P48)/P48)</t>
  </si>
  <si>
    <t>=IF(S48=0,0,(R48-S48)/S48)</t>
  </si>
  <si>
    <t>=IF(G49=0,0,(F49-G49)/G49)</t>
  </si>
  <si>
    <t>=IF(J49=0,0,(I49-J49)/J49)</t>
  </si>
  <si>
    <t>=IF(M49=0,0,(L49-M49)/M49)</t>
  </si>
  <si>
    <t>=IF(P49=0,0,(O49-P49)/P49)</t>
  </si>
  <si>
    <t>=IF(S49=0,0,(R49-S49)/S49)</t>
  </si>
  <si>
    <t>=IF(G50=0,0,(F50-G50)/G50)</t>
  </si>
  <si>
    <t>=IF(J50=0,0,(I50-J50)/J50)</t>
  </si>
  <si>
    <t>=IF(M50=0,0,(L50-M50)/M50)</t>
  </si>
  <si>
    <t>=IF(P50=0,0,(O50-P50)/P50)</t>
  </si>
  <si>
    <t>=IF(S50=0,0,(R50-S50)/S50)</t>
  </si>
  <si>
    <t>=IF(G51=0,0,(F51-G51)/G51)</t>
  </si>
  <si>
    <t>=IF(J51=0,0,(I51-J51)/J51)</t>
  </si>
  <si>
    <t>=IF(M51=0,0,(L51-M51)/M51)</t>
  </si>
  <si>
    <t>=IF(P51=0,0,(O51-P51)/P51)</t>
  </si>
  <si>
    <t>=IF(S51=0,0,(R51-S51)/S51)</t>
  </si>
  <si>
    <t>=IF(G52=0,0,(F52-G52)/G52)</t>
  </si>
  <si>
    <t>=IF(J52=0,0,(I52-J52)/J52)</t>
  </si>
  <si>
    <t>=IF(M52=0,0,(L52-M52)/M52)</t>
  </si>
  <si>
    <t>=IF(P52=0,0,(O52-P52)/P52)</t>
  </si>
  <si>
    <t>=IF(S52=0,0,(R52-S52)/S52)</t>
  </si>
  <si>
    <t>=IF(G53=0,0,(F53-G53)/G53)</t>
  </si>
  <si>
    <t>=IF(J53=0,0,(I53-J53)/J53)</t>
  </si>
  <si>
    <t>=IF(M53=0,0,(L53-M53)/M53)</t>
  </si>
  <si>
    <t>=IF(P53=0,0,(O53-P53)/P53)</t>
  </si>
  <si>
    <t>=IF(S53=0,0,(R53-S53)/S53)</t>
  </si>
  <si>
    <t>=IF(G54=0,0,(F54-G54)/G54)</t>
  </si>
  <si>
    <t>=IF(J54=0,0,(I54-J54)/J54)</t>
  </si>
  <si>
    <t>=IF(M54=0,0,(L54-M54)/M54)</t>
  </si>
  <si>
    <t>=IF(P54=0,0,(O54-P54)/P54)</t>
  </si>
  <si>
    <t>=IF(S54=0,0,(R54-S54)/S54)</t>
  </si>
  <si>
    <t>=IF(G58=0,0,(F58-G58)/G58)</t>
  </si>
  <si>
    <t>=IF(J58=0,0,(I58-J58)/J58)</t>
  </si>
  <si>
    <t>=IF(M58=0,0,(L58-M58)/M58)</t>
  </si>
  <si>
    <t>=IF(P58=0,0,(O58-P58)/P58)</t>
  </si>
  <si>
    <t>=IF(S58=0,0,(R58-S58)/S58)</t>
  </si>
  <si>
    <t>=IF(G59=0,0,(F59-G59)/G59)</t>
  </si>
  <si>
    <t>=IF(J59=0,0,(I59-J59)/J59)</t>
  </si>
  <si>
    <t>=IF(M59=0,0,(L59-M59)/M59)</t>
  </si>
  <si>
    <t>=IF(P59=0,0,(O59-P59)/P59)</t>
  </si>
  <si>
    <t>=IF(S59=0,0,(R59-S59)/S59)</t>
  </si>
  <si>
    <t>=IF(G60=0,0,(F60-G60)/G60)</t>
  </si>
  <si>
    <t>=IF(J60=0,0,(I60-J60)/J60)</t>
  </si>
  <si>
    <t>=IF(M60=0,0,(L60-M60)/M60)</t>
  </si>
  <si>
    <t>=IF(P60=0,0,(O60-P60)/P60)</t>
  </si>
  <si>
    <t>=IF(S60=0,0,(R60-S60)/S60)</t>
  </si>
  <si>
    <t>=IF(G66=0,0,(F66-G66)/G66)</t>
  </si>
  <si>
    <t>=IF(J66=0,0,(I66-J66)/J66)</t>
  </si>
  <si>
    <t>=IF(M66=0,0,(L66-M66)/M66)</t>
  </si>
  <si>
    <t>=IF(P66=0,0,(O66-P66)/P66)</t>
  </si>
  <si>
    <t>=IF(S66=0,0,(R66-S66)/S66)</t>
  </si>
  <si>
    <t>=IF(G67=0,0,(F67-G67)/G67)</t>
  </si>
  <si>
    <t>=IF(J67=0,0,(I67-J67)/J67)</t>
  </si>
  <si>
    <t>=IF(M67=0,0,(L67-M67)/M67)</t>
  </si>
  <si>
    <t>=IF(P67=0,0,(O67-P67)/P67)</t>
  </si>
  <si>
    <t>=IF(S67=0,0,(R67-S67)/S67)</t>
  </si>
  <si>
    <t>=IF(G68=0,0,(F68-G68)/G68)</t>
  </si>
  <si>
    <t>=IF(J68=0,0,(I68-J68)/J68)</t>
  </si>
  <si>
    <t>=IF(M68=0,0,(L68-M68)/M68)</t>
  </si>
  <si>
    <t>=IF(P68=0,0,(O68-P68)/P68)</t>
  </si>
  <si>
    <t>=IF(S68=0,0,(R68-S68)/S68)</t>
  </si>
  <si>
    <t>=IF(G69=0,0,(F69-G69)/G69)</t>
  </si>
  <si>
    <t>=IF(J69=0,0,(I69-J69)/J69)</t>
  </si>
  <si>
    <t>=IF(M69=0,0,(L69-M69)/M69)</t>
  </si>
  <si>
    <t>=IF(P69=0,0,(O69-P69)/P69)</t>
  </si>
  <si>
    <t>=IF(S69=0,0,(R69-S69)/S69)</t>
  </si>
  <si>
    <t>=IF(G70=0,0,(F70-G70)/G70)</t>
  </si>
  <si>
    <t>=IF(J70=0,0,(I70-J70)/J70)</t>
  </si>
  <si>
    <t>=IF(M70=0,0,(L70-M70)/M70)</t>
  </si>
  <si>
    <t>=IF(P70=0,0,(O70-P70)/P70)</t>
  </si>
  <si>
    <t>=IF(S70=0,0,(R70-S70)/S70)</t>
  </si>
  <si>
    <t>=IF(G71=0,0,(F71-G71)/G71)</t>
  </si>
  <si>
    <t>=IF(J71=0,0,(I71-J71)/J71)</t>
  </si>
  <si>
    <t>=IF(M71=0,0,(L71-M71)/M71)</t>
  </si>
  <si>
    <t>=IF(P71=0,0,(O71-P71)/P71)</t>
  </si>
  <si>
    <t>=IF(S71=0,0,(R71-S71)/S71)</t>
  </si>
  <si>
    <t>=IF(G72=0,0,(F72-G72)/G72)</t>
  </si>
  <si>
    <t>=IF(J72=0,0,(I72-J72)/J72)</t>
  </si>
  <si>
    <t>=IF(M72=0,0,(L72-M72)/M72)</t>
  </si>
  <si>
    <t>=IF(P72=0,0,(O72-P72)/P72)</t>
  </si>
  <si>
    <t>=IF(S72=0,0,(R72-S72)/S72)</t>
  </si>
  <si>
    <t>=IF(G73=0,0,(F73-G73)/G73)</t>
  </si>
  <si>
    <t>=IF(J73=0,0,(I73-J73)/J73)</t>
  </si>
  <si>
    <t>=IF(M73=0,0,(L73-M73)/M73)</t>
  </si>
  <si>
    <t>=IF(P73=0,0,(O73-P73)/P73)</t>
  </si>
  <si>
    <t>=IF(S73=0,0,(R73-S73)/S73)</t>
  </si>
  <si>
    <t>=IF(G74=0,0,(F74-G74)/G74)</t>
  </si>
  <si>
    <t>=IF(J74=0,0,(I74-J74)/J74)</t>
  </si>
  <si>
    <t>=IF(M74=0,0,(L74-M74)/M74)</t>
  </si>
  <si>
    <t>=IF(P74=0,0,(O74-P74)/P74)</t>
  </si>
  <si>
    <t>=IF(S74=0,0,(R74-S74)/S74)</t>
  </si>
  <si>
    <t>=IF(G79=0,0,(F79-G79)/G79)</t>
  </si>
  <si>
    <t>=IF(J79=0,0,(I79-J79)/J79)</t>
  </si>
  <si>
    <t>=IF(M79=0,0,(L79-M79)/M79)</t>
  </si>
  <si>
    <t>=IF(P79=0,0,(O79-P79)/P79)</t>
  </si>
  <si>
    <t>=IF(S79=0,0,(R79-S79)/S79)</t>
  </si>
  <si>
    <t>=IF(G80=0,0,(F80-G80)/G80)</t>
  </si>
  <si>
    <t>=IF(J80=0,0,(I80-J80)/J80)</t>
  </si>
  <si>
    <t>=IF(M80=0,0,(L80-M80)/M80)</t>
  </si>
  <si>
    <t>=IF(P80=0,0,(O80-P80)/P80)</t>
  </si>
  <si>
    <t>=IF(S80=0,0,(R80-S80)/S80)</t>
  </si>
  <si>
    <t>=IF(G81=0,0,(F81-G81)/G81)</t>
  </si>
  <si>
    <t>=IF(J81=0,0,(I81-J81)/J81)</t>
  </si>
  <si>
    <t>=IF(M81=0,0,(L81-M81)/M81)</t>
  </si>
  <si>
    <t>=IF(P81=0,0,(O81-P81)/P81)</t>
  </si>
  <si>
    <t>=IF(S81=0,0,(R81-S81)/S81)</t>
  </si>
  <si>
    <t>=IF(G82=0,0,(F82-G82)/G82)</t>
  </si>
  <si>
    <t>=IF(J82=0,0,(I82-J82)/J82)</t>
  </si>
  <si>
    <t>=IF(M82=0,0,(L82-M82)/M82)</t>
  </si>
  <si>
    <t>=IF(P82=0,0,(O82-P82)/P82)</t>
  </si>
  <si>
    <t>=IF(S82=0,0,(R82-S82)/S82)</t>
  </si>
  <si>
    <t>=IF(G83=0,0,(F83-G83)/G83)</t>
  </si>
  <si>
    <t>=IF(J83=0,0,(I83-J83)/J83)</t>
  </si>
  <si>
    <t>=IF(M83=0,0,(L83-M83)/M83)</t>
  </si>
  <si>
    <t>=IF(P83=0,0,(O83-P83)/P83)</t>
  </si>
  <si>
    <t>=IF(S83=0,0,(R83-S83)/S83)</t>
  </si>
  <si>
    <t>=IF(G84=0,0,(F84-G84)/G84)</t>
  </si>
  <si>
    <t>=IF(J84=0,0,(I84-J84)/J84)</t>
  </si>
  <si>
    <t>=IF(M84=0,0,(L84-M84)/M84)</t>
  </si>
  <si>
    <t>=IF(P84=0,0,(O84-P84)/P84)</t>
  </si>
  <si>
    <t>=IF(S84=0,0,(R84-S84)/S84)</t>
  </si>
  <si>
    <t>=IF(G85=0,0,(F85-G85)/G85)</t>
  </si>
  <si>
    <t>=IF(J85=0,0,(I85-J85)/J85)</t>
  </si>
  <si>
    <t>=IF(M85=0,0,(L85-M85)/M85)</t>
  </si>
  <si>
    <t>=IF(P85=0,0,(O85-P85)/P85)</t>
  </si>
  <si>
    <t>=IF(S85=0,0,(R85-S85)/S85)</t>
  </si>
  <si>
    <t>=IF(G86=0,0,(F86-G86)/G86)</t>
  </si>
  <si>
    <t>=IF(J86=0,0,(I86-J86)/J86)</t>
  </si>
  <si>
    <t>=IF(M86=0,0,(L86-M86)/M86)</t>
  </si>
  <si>
    <t>=IF(P86=0,0,(O86-P86)/P86)</t>
  </si>
  <si>
    <t>=IF(S86=0,0,(R86-S86)/S86)</t>
  </si>
  <si>
    <t>=IF(G87=0,0,(F87-G87)/G87)</t>
  </si>
  <si>
    <t>=IF(J87=0,0,(I87-J87)/J87)</t>
  </si>
  <si>
    <t>=IF(M87=0,0,(L87-M87)/M87)</t>
  </si>
  <si>
    <t>=IF(P87=0,0,(O87-P87)/P87)</t>
  </si>
  <si>
    <t>=IF(S87=0,0,(R87-S87)/S87)</t>
  </si>
  <si>
    <t>=IF(G88=0,0,(F88-G88)/G88)</t>
  </si>
  <si>
    <t>=IF(J88=0,0,(I88-J88)/J88)</t>
  </si>
  <si>
    <t>=IF(M88=0,0,(L88-M88)/M88)</t>
  </si>
  <si>
    <t>=IF(P88=0,0,(O88-P88)/P88)</t>
  </si>
  <si>
    <t>=IF(S88=0,0,(R88-S88)/S88)</t>
  </si>
  <si>
    <t>=IF(G89=0,0,(F89-G89)/G89)</t>
  </si>
  <si>
    <t>=IF(J89=0,0,(I89-J89)/J89)</t>
  </si>
  <si>
    <t>=IF(M89=0,0,(L89-M89)/M89)</t>
  </si>
  <si>
    <t>=IF(P89=0,0,(O89-P89)/P89)</t>
  </si>
  <si>
    <t>=IF(S89=0,0,(R89-S89)/S89)</t>
  </si>
  <si>
    <t>=IF(G96=0,0,(F96-G96)/G96)</t>
  </si>
  <si>
    <t>=IF(J96=0,0,(I96-J96)/J96)</t>
  </si>
  <si>
    <t>=IF(M96=0,0,(L96-M96)/M96)</t>
  </si>
  <si>
    <t>=IF(P96=0,0,(O96-P96)/P96)</t>
  </si>
  <si>
    <t>=IF(S96=0,0,(R96-S96)/S96)</t>
  </si>
  <si>
    <t>=IF(G97=0,0,(F97-G97)/G97)</t>
  </si>
  <si>
    <t>=IF(J97=0,0,(I97-J97)/J97)</t>
  </si>
  <si>
    <t>=IF(M97=0,0,(L97-M97)/M97)</t>
  </si>
  <si>
    <t>=IF(P97=0,0,(O97-P97)/P97)</t>
  </si>
  <si>
    <t>=IF(S97=0,0,(R97-S97)/S97)</t>
  </si>
  <si>
    <t>=IF(G98=0,0,(F98-G98)/G98)</t>
  </si>
  <si>
    <t>=IF(J98=0,0,(I98-J98)/J98)</t>
  </si>
  <si>
    <t>=IF(M98=0,0,(L98-M98)/M98)</t>
  </si>
  <si>
    <t>=IF(P98=0,0,(O98-P98)/P98)</t>
  </si>
  <si>
    <t>=IF(S98=0,0,(R98-S98)/S98)</t>
  </si>
  <si>
    <t>=IF(G99=0,0,(F99-G99)/G99)</t>
  </si>
  <si>
    <t>=IF(J99=0,0,(I99-J99)/J99)</t>
  </si>
  <si>
    <t>=IF(M99=0,0,(L99-M99)/M99)</t>
  </si>
  <si>
    <t>=IF(P99=0,0,(O99-P99)/P99)</t>
  </si>
  <si>
    <t>=IF(S99=0,0,(R99-S99)/S99)</t>
  </si>
  <si>
    <t>=IF(G100=0,0,(F100-G100)/G100)</t>
  </si>
  <si>
    <t>=IF(J100=0,0,(I100-J100)/J100)</t>
  </si>
  <si>
    <t>=IF(M100=0,0,(L100-M100)/M100)</t>
  </si>
  <si>
    <t>=IF(P100=0,0,(O100-P100)/P100)</t>
  </si>
  <si>
    <t>=IF(S100=0,0,(R100-S100)/S100)</t>
  </si>
  <si>
    <t>=IF(G101=0,0,(F101-G101)/G101)</t>
  </si>
  <si>
    <t>=IF(J101=0,0,(I101-J101)/J101)</t>
  </si>
  <si>
    <t>=IF(M101=0,0,(L101-M101)/M101)</t>
  </si>
  <si>
    <t>=IF(P101=0,0,(O101-P101)/P101)</t>
  </si>
  <si>
    <t>=IF(S101=0,0,(R101-S101)/S101)</t>
  </si>
  <si>
    <t>=IF(G102=0,0,(F102-G102)/G102)</t>
  </si>
  <si>
    <t>=IF(J102=0,0,(I102-J102)/J102)</t>
  </si>
  <si>
    <t>=IF(M102=0,0,(L102-M102)/M102)</t>
  </si>
  <si>
    <t>=IF(P102=0,0,(O102-P102)/P102)</t>
  </si>
  <si>
    <t>=IF(S102=0,0,(R102-S102)/S102)</t>
  </si>
  <si>
    <t>=IF(G103=0,0,(F103-G103)/G103)</t>
  </si>
  <si>
    <t>=IF(J103=0,0,(I103-J103)/J103)</t>
  </si>
  <si>
    <t>=IF(M103=0,0,(L103-M103)/M103)</t>
  </si>
  <si>
    <t>=IF(P103=0,0,(O103-P103)/P103)</t>
  </si>
  <si>
    <t>=IF(S103=0,0,(R103-S103)/S103)</t>
  </si>
  <si>
    <t>=IF(G104=0,0,(F104-G104)/G104)</t>
  </si>
  <si>
    <t>=IF(J104=0,0,(I104-J104)/J104)</t>
  </si>
  <si>
    <t>=IF(M104=0,0,(L104-M104)/M104)</t>
  </si>
  <si>
    <t>=IF(P104=0,0,(O104-P104)/P104)</t>
  </si>
  <si>
    <t>=IF(S104=0,0,(R104-S104)/S104)</t>
  </si>
  <si>
    <t>=IF(G105=0,0,(F105-G105)/G105)</t>
  </si>
  <si>
    <t>=IF(J105=0,0,(I105-J105)/J105)</t>
  </si>
  <si>
    <t>=IF(M105=0,0,(L105-M105)/M105)</t>
  </si>
  <si>
    <t>=IF(P105=0,0,(O105-P105)/P105)</t>
  </si>
  <si>
    <t>=IF(S105=0,0,(R105-S105)/S105)</t>
  </si>
  <si>
    <t>=IF(G106=0,0,(F106-G106)/G106)</t>
  </si>
  <si>
    <t>=IF(J106=0,0,(I106-J106)/J106)</t>
  </si>
  <si>
    <t>=IF(M106=0,0,(L106-M106)/M106)</t>
  </si>
  <si>
    <t>=IF(P106=0,0,(O106-P106)/P106)</t>
  </si>
  <si>
    <t>=IF(S106=0,0,(R106-S106)/S106)</t>
  </si>
  <si>
    <t>=IF(G107=0,0,(F107-G107)/G107)</t>
  </si>
  <si>
    <t>=IF(J107=0,0,(I107-J107)/J107)</t>
  </si>
  <si>
    <t>=IF(M107=0,0,(L107-M107)/M107)</t>
  </si>
  <si>
    <t>=IF(P107=0,0,(O107-P107)/P107)</t>
  </si>
  <si>
    <t>=IF(S107=0,0,(R107-S107)/S107)</t>
  </si>
  <si>
    <t>=IF(G108=0,0,(F108-G108)/G108)</t>
  </si>
  <si>
    <t>=IF(J108=0,0,(I108-J108)/J108)</t>
  </si>
  <si>
    <t>=IF(M108=0,0,(L108-M108)/M108)</t>
  </si>
  <si>
    <t>=IF(P108=0,0,(O108-P108)/P108)</t>
  </si>
  <si>
    <t>=IF(S108=0,0,(R108-S108)/S108)</t>
  </si>
  <si>
    <t>=IF(G109=0,0,(F109-G109)/G109)</t>
  </si>
  <si>
    <t>=IF(J109=0,0,(I109-J109)/J109)</t>
  </si>
  <si>
    <t>=IF(M109=0,0,(L109-M109)/M109)</t>
  </si>
  <si>
    <t>=IF(P109=0,0,(O109-P109)/P109)</t>
  </si>
  <si>
    <t>=IF(S109=0,0,(R109-S109)/S109)</t>
  </si>
  <si>
    <t>=IF(G110=0,0,(F110-G110)/G110)</t>
  </si>
  <si>
    <t>=IF(J110=0,0,(I110-J110)/J110)</t>
  </si>
  <si>
    <t>=IF(M110=0,0,(L110-M110)/M110)</t>
  </si>
  <si>
    <t>=IF(P110=0,0,(O110-P110)/P110)</t>
  </si>
  <si>
    <t>=IF(S110=0,0,(R110-S110)/S110)</t>
  </si>
  <si>
    <t>=IF(G111=0,0,(F111-G111)/G111)</t>
  </si>
  <si>
    <t>=IF(J111=0,0,(I111-J111)/J111)</t>
  </si>
  <si>
    <t>=IF(M111=0,0,(L111-M111)/M111)</t>
  </si>
  <si>
    <t>=IF(P111=0,0,(O111-P111)/P111)</t>
  </si>
  <si>
    <t>=IF(S111=0,0,(R111-S111)/S111)</t>
  </si>
  <si>
    <t>=IF(G112=0,0,(F112-G112)/G112)</t>
  </si>
  <si>
    <t>=IF(J112=0,0,(I112-J112)/J112)</t>
  </si>
  <si>
    <t>=IF(M112=0,0,(L112-M112)/M112)</t>
  </si>
  <si>
    <t>=IF(P112=0,0,(O112-P112)/P112)</t>
  </si>
  <si>
    <t>=IF(S112=0,0,(R112-S112)/S112)</t>
  </si>
  <si>
    <t>=IF(G113=0,0,(F113-G113)/G113)</t>
  </si>
  <si>
    <t>=IF(J113=0,0,(I113-J113)/J113)</t>
  </si>
  <si>
    <t>=IF(M113=0,0,(L113-M113)/M113)</t>
  </si>
  <si>
    <t>=IF(P113=0,0,(O113-P113)/P113)</t>
  </si>
  <si>
    <t>=IF(S113=0,0,(R113-S113)/S113)</t>
  </si>
  <si>
    <t>=IF(G114=0,0,(F114-G114)/G114)</t>
  </si>
  <si>
    <t>=IF(J114=0,0,(I114-J114)/J114)</t>
  </si>
  <si>
    <t>=IF(M114=0,0,(L114-M114)/M114)</t>
  </si>
  <si>
    <t>=IF(P114=0,0,(O114-P114)/P114)</t>
  </si>
  <si>
    <t>=IF(S114=0,0,(R114-S114)/S114)</t>
  </si>
  <si>
    <t>=IF(G115=0,0,(F115-G115)/G115)</t>
  </si>
  <si>
    <t>=IF(J115=0,0,(I115-J115)/J115)</t>
  </si>
  <si>
    <t>=IF(M115=0,0,(L115-M115)/M115)</t>
  </si>
  <si>
    <t>=IF(P115=0,0,(O115-P115)/P115)</t>
  </si>
  <si>
    <t>=IF(S115=0,0,(R115-S115)/S115)</t>
  </si>
  <si>
    <t>=IF(G116=0,0,(F116-G116)/G116)</t>
  </si>
  <si>
    <t>=IF(J116=0,0,(I116-J116)/J116)</t>
  </si>
  <si>
    <t>=IF(M116=0,0,(L116-M116)/M116)</t>
  </si>
  <si>
    <t>=IF(P116=0,0,(O116-P116)/P116)</t>
  </si>
  <si>
    <t>=IF(S116=0,0,(R116-S116)/S116)</t>
  </si>
  <si>
    <t>=IF(G117=0,0,(F117-G117)/G117)</t>
  </si>
  <si>
    <t>=IF(J117=0,0,(I117-J117)/J117)</t>
  </si>
  <si>
    <t>=IF(M117=0,0,(L117-M117)/M117)</t>
  </si>
  <si>
    <t>=IF(P117=0,0,(O117-P117)/P117)</t>
  </si>
  <si>
    <t>=IF(S117=0,0,(R117-S117)/S117)</t>
  </si>
  <si>
    <t>=IF(G118=0,0,(F118-G118)/G118)</t>
  </si>
  <si>
    <t>=IF(J118=0,0,(I118-J118)/J118)</t>
  </si>
  <si>
    <t>=IF(M118=0,0,(L118-M118)/M118)</t>
  </si>
  <si>
    <t>=IF(P118=0,0,(O118-P118)/P118)</t>
  </si>
  <si>
    <t>=IF(S118=0,0,(R118-S118)/S118)</t>
  </si>
  <si>
    <t>=IF(G119=0,0,(F119-G119)/G119)</t>
  </si>
  <si>
    <t>=IF(J119=0,0,(I119-J119)/J119)</t>
  </si>
  <si>
    <t>=IF(M119=0,0,(L119-M119)/M119)</t>
  </si>
  <si>
    <t>=IF(P119=0,0,(O119-P119)/P119)</t>
  </si>
  <si>
    <t>=IF(S119=0,0,(R119-S119)/S119)</t>
  </si>
  <si>
    <t>=IF(G120=0,0,(F120-G120)/G120)</t>
  </si>
  <si>
    <t>=IF(J120=0,0,(I120-J120)/J120)</t>
  </si>
  <si>
    <t>=IF(M120=0,0,(L120-M120)/M120)</t>
  </si>
  <si>
    <t>=IF(P120=0,0,(O120-P120)/P120)</t>
  </si>
  <si>
    <t>=IF(S120=0,0,(R120-S120)/S120)</t>
  </si>
  <si>
    <t>=IF(G121=0,0,(F121-G121)/G121)</t>
  </si>
  <si>
    <t>=IF(J121=0,0,(I121-J121)/J121)</t>
  </si>
  <si>
    <t>=IF(M121=0,0,(L121-M121)/M121)</t>
  </si>
  <si>
    <t>=IF(P121=0,0,(O121-P121)/P121)</t>
  </si>
  <si>
    <t>=IF(S121=0,0,(R121-S121)/S121)</t>
  </si>
  <si>
    <t>=IF(G122=0,0,(F122-G122)/G122)</t>
  </si>
  <si>
    <t>=IF(J122=0,0,(I122-J122)/J122)</t>
  </si>
  <si>
    <t>=IF(M122=0,0,(L122-M122)/M122)</t>
  </si>
  <si>
    <t>=IF(P122=0,0,(O122-P122)/P122)</t>
  </si>
  <si>
    <t>=IF(S122=0,0,(R122-S122)/S122)</t>
  </si>
  <si>
    <t>=IF(G123=0,0,(F123-G123)/G123)</t>
  </si>
  <si>
    <t>=IF(J123=0,0,(I123-J123)/J123)</t>
  </si>
  <si>
    <t>=IF(M123=0,0,(L123-M123)/M123)</t>
  </si>
  <si>
    <t>=IF(P123=0,0,(O123-P123)/P123)</t>
  </si>
  <si>
    <t>=IF(S123=0,0,(R123-S123)/S123)</t>
  </si>
  <si>
    <t>=IF(G124=0,0,(F124-G124)/G124)</t>
  </si>
  <si>
    <t>=IF(J124=0,0,(I124-J124)/J124)</t>
  </si>
  <si>
    <t>=IF(M124=0,0,(L124-M124)/M124)</t>
  </si>
  <si>
    <t>=IF(P124=0,0,(O124-P124)/P124)</t>
  </si>
  <si>
    <t>=IF(S124=0,0,(R124-S124)/S124)</t>
  </si>
  <si>
    <t>=IF(G125=0,0,(F125-G125)/G125)</t>
  </si>
  <si>
    <t>=IF(J125=0,0,(I125-J125)/J125)</t>
  </si>
  <si>
    <t>=IF(M125=0,0,(L125-M125)/M125)</t>
  </si>
  <si>
    <t>=IF(P125=0,0,(O125-P125)/P125)</t>
  </si>
  <si>
    <t>=IF(S125=0,0,(R125-S125)/S125)</t>
  </si>
  <si>
    <t>=IF(G126=0,0,(F126-G126)/G126)</t>
  </si>
  <si>
    <t>=IF(J126=0,0,(I126-J126)/J126)</t>
  </si>
  <si>
    <t>=IF(M126=0,0,(L126-M126)/M126)</t>
  </si>
  <si>
    <t>=IF(P126=0,0,(O126-P126)/P126)</t>
  </si>
  <si>
    <t>=IF(S126=0,0,(R126-S126)/S126)</t>
  </si>
  <si>
    <t>=IF(G127=0,0,(F127-G127)/G127)</t>
  </si>
  <si>
    <t>=IF(J127=0,0,(I127-J127)/J127)</t>
  </si>
  <si>
    <t>=IF(M127=0,0,(L127-M127)/M127)</t>
  </si>
  <si>
    <t>=IF(P127=0,0,(O127-P127)/P127)</t>
  </si>
  <si>
    <t>=IF(S127=0,0,(R127-S127)/S127)</t>
  </si>
  <si>
    <t>=IF(G128=0,0,(F128-G128)/G128)</t>
  </si>
  <si>
    <t>=IF(J128=0,0,(I128-J128)/J128)</t>
  </si>
  <si>
    <t>=IF(M128=0,0,(L128-M128)/M128)</t>
  </si>
  <si>
    <t>=IF(P128=0,0,(O128-P128)/P128)</t>
  </si>
  <si>
    <t>=IF(S128=0,0,(R128-S128)/S128)</t>
  </si>
  <si>
    <t>=IF(G129=0,0,(F129-G129)/G129)</t>
  </si>
  <si>
    <t>=IF(J129=0,0,(I129-J129)/J129)</t>
  </si>
  <si>
    <t>=IF(M129=0,0,(L129-M129)/M129)</t>
  </si>
  <si>
    <t>=IF(P129=0,0,(O129-P129)/P129)</t>
  </si>
  <si>
    <t>=IF(S129=0,0,(R129-S129)/S129)</t>
  </si>
  <si>
    <t>=IF(G130=0,0,(F130-G130)/G130)</t>
  </si>
  <si>
    <t>=IF(J130=0,0,(I130-J130)/J130)</t>
  </si>
  <si>
    <t>=IF(M130=0,0,(L130-M130)/M130)</t>
  </si>
  <si>
    <t>=IF(P130=0,0,(O130-P130)/P130)</t>
  </si>
  <si>
    <t>=IF(S130=0,0,(R130-S130)/S130)</t>
  </si>
  <si>
    <t>=IF(G131=0,0,(F131-G131)/G131)</t>
  </si>
  <si>
    <t>=IF(J131=0,0,(I131-J131)/J131)</t>
  </si>
  <si>
    <t>=IF(M131=0,0,(L131-M131)/M131)</t>
  </si>
  <si>
    <t>=IF(P131=0,0,(O131-P131)/P131)</t>
  </si>
  <si>
    <t>=IF(S131=0,0,(R131-S131)/S131)</t>
  </si>
  <si>
    <t>=IF(G132=0,0,(F132-G132)/G132)</t>
  </si>
  <si>
    <t>=IF(J132=0,0,(I132-J132)/J132)</t>
  </si>
  <si>
    <t>=IF(M132=0,0,(L132-M132)/M132)</t>
  </si>
  <si>
    <t>=IF(P132=0,0,(O132-P132)/P132)</t>
  </si>
  <si>
    <t>=IF(S132=0,0,(R132-S132)/S132)</t>
  </si>
  <si>
    <t>=IF(G139=0,0,(F139-G139)/G139)</t>
  </si>
  <si>
    <t>=IF(J139=0,0,(I139-J139)/J139)</t>
  </si>
  <si>
    <t>=IF(M139=0,0,(L139-M139)/M139)</t>
  </si>
  <si>
    <t>=IF(P139=0,0,(O139-P139)/P139)</t>
  </si>
  <si>
    <t>=IF(S139=0,0,(R139-S139)/S139)</t>
  </si>
  <si>
    <t>=IF(G140=0,0,(F140-G140)/G140)</t>
  </si>
  <si>
    <t>=IF(J140=0,0,(I140-J140)/J140)</t>
  </si>
  <si>
    <t>=IF(M140=0,0,(L140-M140)/M140)</t>
  </si>
  <si>
    <t>=IF(P140=0,0,(O140-P140)/P140)</t>
  </si>
  <si>
    <t>=IF(S140=0,0,(R140-S140)/S140)</t>
  </si>
  <si>
    <t>=IF(G141=0,0,(F141-G141)/G141)</t>
  </si>
  <si>
    <t>=IF(J141=0,0,(I141-J141)/J141)</t>
  </si>
  <si>
    <t>=IF(M141=0,0,(L141-M141)/M141)</t>
  </si>
  <si>
    <t>=IF(P141=0,0,(O141-P141)/P141)</t>
  </si>
  <si>
    <t>=IF(S141=0,0,(R141-S141)/S141)</t>
  </si>
  <si>
    <t>=IF(G146=0,0,(F146-G146)/G146)</t>
  </si>
  <si>
    <t>=IF(J146=0,0,(I146-J146)/J146)</t>
  </si>
  <si>
    <t>=IF(M146=0,0,(L146-M146)/M146)</t>
  </si>
  <si>
    <t>=IF(P146=0,0,(O146-P146)/P146)</t>
  </si>
  <si>
    <t>=IF(S146=0,0,(R146-S146)/S146)</t>
  </si>
  <si>
    <t>=IF(G147=0,0,(F147-G147)/G147)</t>
  </si>
  <si>
    <t>=IF(J147=0,0,(I147-J147)/J147)</t>
  </si>
  <si>
    <t>=IF(M147=0,0,(L147-M147)/M147)</t>
  </si>
  <si>
    <t>=IF(P147=0,0,(O147-P147)/P147)</t>
  </si>
  <si>
    <t>=IF(S147=0,0,(R147-S147)/S147)</t>
  </si>
  <si>
    <t>=IF(G148=0,0,(F148-G148)/G148)</t>
  </si>
  <si>
    <t>=IF(J148=0,0,(I148-J148)/J148)</t>
  </si>
  <si>
    <t>=IF(M148=0,0,(L148-M148)/M148)</t>
  </si>
  <si>
    <t>=IF(P148=0,0,(O148-P148)/P148)</t>
  </si>
  <si>
    <t>=IF(S148=0,0,(R148-S148)/S148)</t>
  </si>
  <si>
    <t>=IF(G149=0,0,(F149-G149)/G149)</t>
  </si>
  <si>
    <t>=IF(J149=0,0,(I149-J149)/J149)</t>
  </si>
  <si>
    <t>=IF(M149=0,0,(L149-M149)/M149)</t>
  </si>
  <si>
    <t>=IF(P149=0,0,(O149-P149)/P149)</t>
  </si>
  <si>
    <t>=IF(S149=0,0,(R149-S149)/S149)</t>
  </si>
  <si>
    <t>=IF(G156=0,0,(F156-G156)/G156)</t>
  </si>
  <si>
    <t>=IF(J156=0,0,(I156-J156)/J156)</t>
  </si>
  <si>
    <t>=IF(M156=0,0,(L156-M156)/M156)</t>
  </si>
  <si>
    <t>=IF(P156=0,0,(O156-P156)/P156)</t>
  </si>
  <si>
    <t>=IF(S156=0,0,(R156-S156)/S156)</t>
  </si>
  <si>
    <t xml:space="preserve">    EQUITY</t>
  </si>
  <si>
    <t xml:space="preserve">    TOTAL EQUITY</t>
  </si>
  <si>
    <t xml:space="preserve">    TOTAL LIABILITIES AND EQUITY</t>
  </si>
  <si>
    <t>=IF(G75=0,0,(F75-G75)/G75)</t>
  </si>
  <si>
    <t>=IF(J75=0,0,(I75-J75)/J75)</t>
  </si>
  <si>
    <t>=IF(M75=0,0,(L75-M75)/M75)</t>
  </si>
  <si>
    <t>=IF(P75=0,0,(O75-P75)/P75)</t>
  </si>
  <si>
    <t>=IF(S75=0,0,(R75-S75)/S75)</t>
  </si>
  <si>
    <t>=IF(G90=0,0,(F90-G90)/G90)</t>
  </si>
  <si>
    <t>=IF(J90=0,0,(I90-J90)/J90)</t>
  </si>
  <si>
    <t>=IF(M90=0,0,(L90-M90)/M90)</t>
  </si>
  <si>
    <t>=IF(P90=0,0,(O90-P90)/P90)</t>
  </si>
  <si>
    <t>=IF(S90=0,0,(R90-S90)/S90)</t>
  </si>
  <si>
    <t>=IF(G133=0,0,(F133-G133)/G133)</t>
  </si>
  <si>
    <t>=IF(J133=0,0,(I133-J133)/J133)</t>
  </si>
  <si>
    <t>=IF(M133=0,0,(L133-M133)/M133)</t>
  </si>
  <si>
    <t>=IF(P133=0,0,(O133-P133)/P133)</t>
  </si>
  <si>
    <t>=IF(S133=0,0,(R133-S133)/S133)</t>
  </si>
  <si>
    <t>=IF(G142=0,0,(F142-G142)/G142)</t>
  </si>
  <si>
    <t>=IF(J142=0,0,(I142-J142)/J142)</t>
  </si>
  <si>
    <t>=IF(M142=0,0,(L142-M142)/M142)</t>
  </si>
  <si>
    <t>=IF(P142=0,0,(O142-P142)/P142)</t>
  </si>
  <si>
    <t>=IF(S142=0,0,(R142-S142)/S142)</t>
  </si>
  <si>
    <t>=IF(G150=0,0,(F150-G150)/G150)</t>
  </si>
  <si>
    <t>=IF(J150=0,0,(I150-J150)/J150)</t>
  </si>
  <si>
    <t>=IF(M150=0,0,(L150-M150)/M150)</t>
  </si>
  <si>
    <t>=IF(P150=0,0,(O150-P150)/P150)</t>
  </si>
  <si>
    <t>=IF(S150=0,0,(R150-S150)/S150)</t>
  </si>
  <si>
    <t>=IF(G157=0,0,(F157-G157)/G157)</t>
  </si>
  <si>
    <t>=IF(J157=0,0,(I157-J157)/J157)</t>
  </si>
  <si>
    <t>=IF(M157=0,0,(L157-M157)/M157)</t>
  </si>
  <si>
    <t>=IF(P157=0,0,(O157-P157)/P157)</t>
  </si>
  <si>
    <t>=IF(S157=0,0,(R157-S157)/S157)</t>
  </si>
  <si>
    <t>Exclude Closing Entries (True or False)</t>
  </si>
  <si>
    <t xml:space="preserve">Changing Global Dimension 1 (GD1) values:  Each dimension has 3 columns associated with it: Net Change, Budget, and Variance%.  To add additional dimension, simply copy 3 associated columns, insert between dimensions, and change the heading.  </t>
  </si>
  <si>
    <t>=Options!D9</t>
  </si>
  <si>
    <t>=GL("Balance",$D17,Options!$D$4,Options!$D$5,,,,,,,,,,Options!$D$9)</t>
  </si>
  <si>
    <t>=GL("Budget",$D17,Options!$D$4,Options!$D$5,,,,,,,Options!$D$6,,,Options!$D$9)</t>
  </si>
  <si>
    <t>=GL("Balance",$D17,Options!$D$4,Options!$D$5,,"@@"&amp;I$13,,,,,,,,Options!$D$9)</t>
  </si>
  <si>
    <t>=GL("Budget",$D17,Options!$D$4,Options!$D$5,,"@@"&amp;I$13,,,,,Options!$D$6,,,Options!$D$9)</t>
  </si>
  <si>
    <t>=GL("Balance",$D17,Options!$D$4,Options!$D$5,,"@@"&amp;L$13,,,,,,,,Options!$D$9)</t>
  </si>
  <si>
    <t>=GL("Budget",$D17,Options!$D$4,Options!$D$5,,"@@"&amp;L$13,,,,,Options!$D$6,,,Options!$D$9)</t>
  </si>
  <si>
    <t>=GL("Balance",$D17,Options!$D$4,Options!$D$5,,"@@"&amp;O$13,,,,,,,,Options!$D$9)</t>
  </si>
  <si>
    <t>=GL("Budget",$D17,Options!$D$4,Options!$D$5,,"@@"&amp;O$13,,,,,Options!$D$6,,,Options!$D$9)</t>
  </si>
  <si>
    <t>=GL("Balance",$D17,Options!$D$4,Options!$D$5,,"@@"&amp;"",,,,,,,,Options!$D$9)</t>
  </si>
  <si>
    <t>=GL("Budget",$D17,Options!$D$4,Options!$D$5,,"@@"&amp;"",,,,,Options!$D$6,,,Options!$D$9)</t>
  </si>
  <si>
    <t>=GL("Balance",$D18,Options!$D$4,Options!$D$5,,,,,,,,,,Options!$D$9)</t>
  </si>
  <si>
    <t>=GL("Budget",$D18,Options!$D$4,Options!$D$5,,,,,,,Options!$D$6,,,Options!$D$9)</t>
  </si>
  <si>
    <t>=GL("Balance",$D18,Options!$D$4,Options!$D$5,,"@@"&amp;I$13,,,,,,,,Options!$D$9)</t>
  </si>
  <si>
    <t>=GL("Budget",$D18,Options!$D$4,Options!$D$5,,"@@"&amp;I$13,,,,,Options!$D$6,,,Options!$D$9)</t>
  </si>
  <si>
    <t>=GL("Balance",$D18,Options!$D$4,Options!$D$5,,"@@"&amp;L$13,,,,,,,,Options!$D$9)</t>
  </si>
  <si>
    <t>=GL("Budget",$D18,Options!$D$4,Options!$D$5,,"@@"&amp;L$13,,,,,Options!$D$6,,,Options!$D$9)</t>
  </si>
  <si>
    <t>=GL("Balance",$D18,Options!$D$4,Options!$D$5,,"@@"&amp;O$13,,,,,,,,Options!$D$9)</t>
  </si>
  <si>
    <t>=GL("Budget",$D18,Options!$D$4,Options!$D$5,,"@@"&amp;O$13,,,,,Options!$D$6,,,Options!$D$9)</t>
  </si>
  <si>
    <t>=GL("Balance",$D18,Options!$D$4,Options!$D$5,,"@@"&amp;"",,,,,,,,Options!$D$9)</t>
  </si>
  <si>
    <t>=GL("Budget",$D18,Options!$D$4,Options!$D$5,,"@@"&amp;"",,,,,Options!$D$6,,,Options!$D$9)</t>
  </si>
  <si>
    <t>=GL("Balance",$D19,Options!$D$4,Options!$D$5,,,,,,,,,,Options!$D$9)</t>
  </si>
  <si>
    <t>=GL("Budget",$D19,Options!$D$4,Options!$D$5,,,,,,,Options!$D$6,,,Options!$D$9)</t>
  </si>
  <si>
    <t>=GL("Balance",$D19,Options!$D$4,Options!$D$5,,"@@"&amp;I$13,,,,,,,,Options!$D$9)</t>
  </si>
  <si>
    <t>=GL("Budget",$D19,Options!$D$4,Options!$D$5,,"@@"&amp;I$13,,,,,Options!$D$6,,,Options!$D$9)</t>
  </si>
  <si>
    <t>=GL("Balance",$D19,Options!$D$4,Options!$D$5,,"@@"&amp;L$13,,,,,,,,Options!$D$9)</t>
  </si>
  <si>
    <t>=GL("Budget",$D19,Options!$D$4,Options!$D$5,,"@@"&amp;L$13,,,,,Options!$D$6,,,Options!$D$9)</t>
  </si>
  <si>
    <t>=GL("Balance",$D19,Options!$D$4,Options!$D$5,,"@@"&amp;O$13,,,,,,,,Options!$D$9)</t>
  </si>
  <si>
    <t>=GL("Budget",$D19,Options!$D$4,Options!$D$5,,"@@"&amp;O$13,,,,,Options!$D$6,,,Options!$D$9)</t>
  </si>
  <si>
    <t>=GL("Balance",$D19,Options!$D$4,Options!$D$5,,"@@"&amp;"",,,,,,,,Options!$D$9)</t>
  </si>
  <si>
    <t>=GL("Budget",$D19,Options!$D$4,Options!$D$5,,"@@"&amp;"",,,,,Options!$D$6,,,Options!$D$9)</t>
  </si>
  <si>
    <t>=GL("Balance",$D20,Options!$D$4,Options!$D$5,,,,,,,,,,Options!$D$9)</t>
  </si>
  <si>
    <t>=GL("Budget",$D20,Options!$D$4,Options!$D$5,,,,,,,Options!$D$6,,,Options!$D$9)</t>
  </si>
  <si>
    <t>=GL("Balance",$D20,Options!$D$4,Options!$D$5,,"@@"&amp;I$13,,,,,,,,Options!$D$9)</t>
  </si>
  <si>
    <t>=GL("Budget",$D20,Options!$D$4,Options!$D$5,,"@@"&amp;I$13,,,,,Options!$D$6,,,Options!$D$9)</t>
  </si>
  <si>
    <t>=GL("Balance",$D20,Options!$D$4,Options!$D$5,,"@@"&amp;L$13,,,,,,,,Options!$D$9)</t>
  </si>
  <si>
    <t>=GL("Budget",$D20,Options!$D$4,Options!$D$5,,"@@"&amp;L$13,,,,,Options!$D$6,,,Options!$D$9)</t>
  </si>
  <si>
    <t>=GL("Balance",$D20,Options!$D$4,Options!$D$5,,"@@"&amp;O$13,,,,,,,,Options!$D$9)</t>
  </si>
  <si>
    <t>=GL("Budget",$D20,Options!$D$4,Options!$D$5,,"@@"&amp;O$13,,,,,Options!$D$6,,,Options!$D$9)</t>
  </si>
  <si>
    <t>=GL("Balance",$D20,Options!$D$4,Options!$D$5,,"@@"&amp;"",,,,,,,,Options!$D$9)</t>
  </si>
  <si>
    <t>=GL("Budget",$D20,Options!$D$4,Options!$D$5,,"@@"&amp;"",,,,,Options!$D$6,,,Options!$D$9)</t>
  </si>
  <si>
    <t>=GL("Balance",$D21,Options!$D$4,Options!$D$5,,,,,,,,,,Options!$D$9)</t>
  </si>
  <si>
    <t>=GL("Budget",$D21,Options!$D$4,Options!$D$5,,,,,,,Options!$D$6,,,Options!$D$9)</t>
  </si>
  <si>
    <t>=GL("Balance",$D21,Options!$D$4,Options!$D$5,,"@@"&amp;I$13,,,,,,,,Options!$D$9)</t>
  </si>
  <si>
    <t>=GL("Budget",$D21,Options!$D$4,Options!$D$5,,"@@"&amp;I$13,,,,,Options!$D$6,,,Options!$D$9)</t>
  </si>
  <si>
    <t>=GL("Balance",$D21,Options!$D$4,Options!$D$5,,"@@"&amp;L$13,,,,,,,,Options!$D$9)</t>
  </si>
  <si>
    <t>=GL("Budget",$D21,Options!$D$4,Options!$D$5,,"@@"&amp;L$13,,,,,Options!$D$6,,,Options!$D$9)</t>
  </si>
  <si>
    <t>=GL("Balance",$D21,Options!$D$4,Options!$D$5,,"@@"&amp;O$13,,,,,,,,Options!$D$9)</t>
  </si>
  <si>
    <t>=GL("Budget",$D21,Options!$D$4,Options!$D$5,,"@@"&amp;O$13,,,,,Options!$D$6,,,Options!$D$9)</t>
  </si>
  <si>
    <t>=GL("Balance",$D21,Options!$D$4,Options!$D$5,,"@@"&amp;"",,,,,,,,Options!$D$9)</t>
  </si>
  <si>
    <t>=GL("Budget",$D21,Options!$D$4,Options!$D$5,,"@@"&amp;"",,,,,Options!$D$6,,,Options!$D$9)</t>
  </si>
  <si>
    <t>=GL("Balance",$D22,Options!$D$4,Options!$D$5,,,,,,,,,,Options!$D$9)</t>
  </si>
  <si>
    <t>=GL("Budget",$D22,Options!$D$4,Options!$D$5,,,,,,,Options!$D$6,,,Options!$D$9)</t>
  </si>
  <si>
    <t>=GL("Balance",$D22,Options!$D$4,Options!$D$5,,"@@"&amp;I$13,,,,,,,,Options!$D$9)</t>
  </si>
  <si>
    <t>=GL("Budget",$D22,Options!$D$4,Options!$D$5,,"@@"&amp;I$13,,,,,Options!$D$6,,,Options!$D$9)</t>
  </si>
  <si>
    <t>=GL("Balance",$D22,Options!$D$4,Options!$D$5,,"@@"&amp;L$13,,,,,,,,Options!$D$9)</t>
  </si>
  <si>
    <t>=GL("Budget",$D22,Options!$D$4,Options!$D$5,,"@@"&amp;L$13,,,,,Options!$D$6,,,Options!$D$9)</t>
  </si>
  <si>
    <t>=GL("Balance",$D22,Options!$D$4,Options!$D$5,,"@@"&amp;O$13,,,,,,,,Options!$D$9)</t>
  </si>
  <si>
    <t>=GL("Budget",$D22,Options!$D$4,Options!$D$5,,"@@"&amp;O$13,,,,,Options!$D$6,,,Options!$D$9)</t>
  </si>
  <si>
    <t>=GL("Balance",$D22,Options!$D$4,Options!$D$5,,"@@"&amp;"",,,,,,,,Options!$D$9)</t>
  </si>
  <si>
    <t>=GL("Budget",$D22,Options!$D$4,Options!$D$5,,"@@"&amp;"",,,,,Options!$D$6,,,Options!$D$9)</t>
  </si>
  <si>
    <t>=GL("Balance",$D23,Options!$D$4,Options!$D$5,,,,,,,,,,Options!$D$9)</t>
  </si>
  <si>
    <t>=GL("Budget",$D23,Options!$D$4,Options!$D$5,,,,,,,Options!$D$6,,,Options!$D$9)</t>
  </si>
  <si>
    <t>=GL("Balance",$D23,Options!$D$4,Options!$D$5,,"@@"&amp;I$13,,,,,,,,Options!$D$9)</t>
  </si>
  <si>
    <t>=GL("Budget",$D23,Options!$D$4,Options!$D$5,,"@@"&amp;I$13,,,,,Options!$D$6,,,Options!$D$9)</t>
  </si>
  <si>
    <t>=GL("Balance",$D23,Options!$D$4,Options!$D$5,,"@@"&amp;L$13,,,,,,,,Options!$D$9)</t>
  </si>
  <si>
    <t>=GL("Budget",$D23,Options!$D$4,Options!$D$5,,"@@"&amp;L$13,,,,,Options!$D$6,,,Options!$D$9)</t>
  </si>
  <si>
    <t>=GL("Balance",$D23,Options!$D$4,Options!$D$5,,"@@"&amp;O$13,,,,,,,,Options!$D$9)</t>
  </si>
  <si>
    <t>=GL("Budget",$D23,Options!$D$4,Options!$D$5,,"@@"&amp;O$13,,,,,Options!$D$6,,,Options!$D$9)</t>
  </si>
  <si>
    <t>=GL("Balance",$D23,Options!$D$4,Options!$D$5,,"@@"&amp;"",,,,,,,,Options!$D$9)</t>
  </si>
  <si>
    <t>=GL("Budget",$D23,Options!$D$4,Options!$D$5,,"@@"&amp;"",,,,,Options!$D$6,,,Options!$D$9)</t>
  </si>
  <si>
    <t>=GL("Balance",$D24,Options!$D$4,Options!$D$5,,,,,,,,,,Options!$D$9)</t>
  </si>
  <si>
    <t>=GL("Budget",$D24,Options!$D$4,Options!$D$5,,,,,,,Options!$D$6,,,Options!$D$9)</t>
  </si>
  <si>
    <t>=GL("Balance",$D24,Options!$D$4,Options!$D$5,,"@@"&amp;I$13,,,,,,,,Options!$D$9)</t>
  </si>
  <si>
    <t>=GL("Budget",$D24,Options!$D$4,Options!$D$5,,"@@"&amp;I$13,,,,,Options!$D$6,,,Options!$D$9)</t>
  </si>
  <si>
    <t>=GL("Balance",$D24,Options!$D$4,Options!$D$5,,"@@"&amp;L$13,,,,,,,,Options!$D$9)</t>
  </si>
  <si>
    <t>=GL("Budget",$D24,Options!$D$4,Options!$D$5,,"@@"&amp;L$13,,,,,Options!$D$6,,,Options!$D$9)</t>
  </si>
  <si>
    <t>=GL("Balance",$D24,Options!$D$4,Options!$D$5,,"@@"&amp;O$13,,,,,,,,Options!$D$9)</t>
  </si>
  <si>
    <t>=GL("Budget",$D24,Options!$D$4,Options!$D$5,,"@@"&amp;O$13,,,,,Options!$D$6,,,Options!$D$9)</t>
  </si>
  <si>
    <t>=GL("Balance",$D24,Options!$D$4,Options!$D$5,,"@@"&amp;"",,,,,,,,Options!$D$9)</t>
  </si>
  <si>
    <t>=GL("Budget",$D24,Options!$D$4,Options!$D$5,,"@@"&amp;"",,,,,Options!$D$6,,,Options!$D$9)</t>
  </si>
  <si>
    <t>=GL("Balance",$D25,Options!$D$4,Options!$D$5,,,,,,,,,,Options!$D$9)</t>
  </si>
  <si>
    <t>=GL("Budget",$D25,Options!$D$4,Options!$D$5,,,,,,,Options!$D$6,,,Options!$D$9)</t>
  </si>
  <si>
    <t>=GL("Balance",$D25,Options!$D$4,Options!$D$5,,"@@"&amp;I$13,,,,,,,,Options!$D$9)</t>
  </si>
  <si>
    <t>=GL("Budget",$D25,Options!$D$4,Options!$D$5,,"@@"&amp;I$13,,,,,Options!$D$6,,,Options!$D$9)</t>
  </si>
  <si>
    <t>=GL("Balance",$D25,Options!$D$4,Options!$D$5,,"@@"&amp;L$13,,,,,,,,Options!$D$9)</t>
  </si>
  <si>
    <t>=GL("Budget",$D25,Options!$D$4,Options!$D$5,,"@@"&amp;L$13,,,,,Options!$D$6,,,Options!$D$9)</t>
  </si>
  <si>
    <t>=GL("Balance",$D25,Options!$D$4,Options!$D$5,,"@@"&amp;O$13,,,,,,,,Options!$D$9)</t>
  </si>
  <si>
    <t>=GL("Budget",$D25,Options!$D$4,Options!$D$5,,"@@"&amp;O$13,,,,,Options!$D$6,,,Options!$D$9)</t>
  </si>
  <si>
    <t>=GL("Balance",$D25,Options!$D$4,Options!$D$5,,"@@"&amp;"",,,,,,,,Options!$D$9)</t>
  </si>
  <si>
    <t>=GL("Budget",$D25,Options!$D$4,Options!$D$5,,"@@"&amp;"",,,,,Options!$D$6,,,Options!$D$9)</t>
  </si>
  <si>
    <t>=GL("Balance",$D26,Options!$D$4,Options!$D$5,,,,,,,,,,Options!$D$9)</t>
  </si>
  <si>
    <t>=GL("Budget",$D26,Options!$D$4,Options!$D$5,,,,,,,Options!$D$6,,,Options!$D$9)</t>
  </si>
  <si>
    <t>=GL("Balance",$D26,Options!$D$4,Options!$D$5,,"@@"&amp;I$13,,,,,,,,Options!$D$9)</t>
  </si>
  <si>
    <t>=GL("Budget",$D26,Options!$D$4,Options!$D$5,,"@@"&amp;I$13,,,,,Options!$D$6,,,Options!$D$9)</t>
  </si>
  <si>
    <t>=GL("Balance",$D26,Options!$D$4,Options!$D$5,,"@@"&amp;L$13,,,,,,,,Options!$D$9)</t>
  </si>
  <si>
    <t>=GL("Budget",$D26,Options!$D$4,Options!$D$5,,"@@"&amp;L$13,,,,,Options!$D$6,,,Options!$D$9)</t>
  </si>
  <si>
    <t>=GL("Balance",$D26,Options!$D$4,Options!$D$5,,"@@"&amp;O$13,,,,,,,,Options!$D$9)</t>
  </si>
  <si>
    <t>=GL("Budget",$D26,Options!$D$4,Options!$D$5,,"@@"&amp;O$13,,,,,Options!$D$6,,,Options!$D$9)</t>
  </si>
  <si>
    <t>=GL("Balance",$D26,Options!$D$4,Options!$D$5,,"@@"&amp;"",,,,,,,,Options!$D$9)</t>
  </si>
  <si>
    <t>=GL("Budget",$D26,Options!$D$4,Options!$D$5,,"@@"&amp;"",,,,,Options!$D$6,,,Options!$D$9)</t>
  </si>
  <si>
    <t>=GL("Balance",$D27,Options!$D$4,Options!$D$5,,,,,,,,,,Options!$D$9)</t>
  </si>
  <si>
    <t>=GL("Budget",$D27,Options!$D$4,Options!$D$5,,,,,,,Options!$D$6,,,Options!$D$9)</t>
  </si>
  <si>
    <t>=GL("Balance",$D27,Options!$D$4,Options!$D$5,,"@@"&amp;I$13,,,,,,,,Options!$D$9)</t>
  </si>
  <si>
    <t>=GL("Budget",$D27,Options!$D$4,Options!$D$5,,"@@"&amp;I$13,,,,,Options!$D$6,,,Options!$D$9)</t>
  </si>
  <si>
    <t>=GL("Balance",$D27,Options!$D$4,Options!$D$5,,"@@"&amp;L$13,,,,,,,,Options!$D$9)</t>
  </si>
  <si>
    <t>=GL("Budget",$D27,Options!$D$4,Options!$D$5,,"@@"&amp;L$13,,,,,Options!$D$6,,,Options!$D$9)</t>
  </si>
  <si>
    <t>=GL("Balance",$D27,Options!$D$4,Options!$D$5,,"@@"&amp;O$13,,,,,,,,Options!$D$9)</t>
  </si>
  <si>
    <t>=GL("Budget",$D27,Options!$D$4,Options!$D$5,,"@@"&amp;O$13,,,,,Options!$D$6,,,Options!$D$9)</t>
  </si>
  <si>
    <t>=GL("Balance",$D27,Options!$D$4,Options!$D$5,,"@@"&amp;"",,,,,,,,Options!$D$9)</t>
  </si>
  <si>
    <t>=GL("Budget",$D27,Options!$D$4,Options!$D$5,,"@@"&amp;"",,,,,Options!$D$6,,,Options!$D$9)</t>
  </si>
  <si>
    <t>=GL("Balance",$D28,Options!$D$4,Options!$D$5,,,,,,,,,,Options!$D$9)</t>
  </si>
  <si>
    <t>=GL("Budget",$D28,Options!$D$4,Options!$D$5,,,,,,,Options!$D$6,,,Options!$D$9)</t>
  </si>
  <si>
    <t>=GL("Balance",$D28,Options!$D$4,Options!$D$5,,"@@"&amp;I$13,,,,,,,,Options!$D$9)</t>
  </si>
  <si>
    <t>=GL("Budget",$D28,Options!$D$4,Options!$D$5,,"@@"&amp;I$13,,,,,Options!$D$6,,,Options!$D$9)</t>
  </si>
  <si>
    <t>=GL("Balance",$D28,Options!$D$4,Options!$D$5,,"@@"&amp;L$13,,,,,,,,Options!$D$9)</t>
  </si>
  <si>
    <t>=GL("Budget",$D28,Options!$D$4,Options!$D$5,,"@@"&amp;L$13,,,,,Options!$D$6,,,Options!$D$9)</t>
  </si>
  <si>
    <t>=GL("Balance",$D28,Options!$D$4,Options!$D$5,,"@@"&amp;O$13,,,,,,,,Options!$D$9)</t>
  </si>
  <si>
    <t>=GL("Budget",$D28,Options!$D$4,Options!$D$5,,"@@"&amp;O$13,,,,,Options!$D$6,,,Options!$D$9)</t>
  </si>
  <si>
    <t>=GL("Balance",$D28,Options!$D$4,Options!$D$5,,"@@"&amp;"",,,,,,,,Options!$D$9)</t>
  </si>
  <si>
    <t>=GL("Budget",$D28,Options!$D$4,Options!$D$5,,"@@"&amp;"",,,,,Options!$D$6,,,Options!$D$9)</t>
  </si>
  <si>
    <t>=GL("Balance",$D29,Options!$D$4,Options!$D$5,,,,,,,,,,Options!$D$9)</t>
  </si>
  <si>
    <t>=GL("Budget",$D29,Options!$D$4,Options!$D$5,,,,,,,Options!$D$6,,,Options!$D$9)</t>
  </si>
  <si>
    <t>=IF(G29=0,0,(F29-G29)/G29)</t>
  </si>
  <si>
    <t>=GL("Balance",$D29,Options!$D$4,Options!$D$5,,"@@"&amp;I$13,,,,,,,,Options!$D$9)</t>
  </si>
  <si>
    <t>=GL("Budget",$D29,Options!$D$4,Options!$D$5,,"@@"&amp;I$13,,,,,Options!$D$6,,,Options!$D$9)</t>
  </si>
  <si>
    <t>=IF(J29=0,0,(I29-J29)/J29)</t>
  </si>
  <si>
    <t>=GL("Balance",$D29,Options!$D$4,Options!$D$5,,"@@"&amp;L$13,,,,,,,,Options!$D$9)</t>
  </si>
  <si>
    <t>=GL("Budget",$D29,Options!$D$4,Options!$D$5,,"@@"&amp;L$13,,,,,Options!$D$6,,,Options!$D$9)</t>
  </si>
  <si>
    <t>=IF(M29=0,0,(L29-M29)/M29)</t>
  </si>
  <si>
    <t>=GL("Balance",$D29,Options!$D$4,Options!$D$5,,"@@"&amp;O$13,,,,,,,,Options!$D$9)</t>
  </si>
  <si>
    <t>=GL("Budget",$D29,Options!$D$4,Options!$D$5,,"@@"&amp;O$13,,,,,Options!$D$6,,,Options!$D$9)</t>
  </si>
  <si>
    <t>=IF(P29=0,0,(O29-P29)/P29)</t>
  </si>
  <si>
    <t>=GL("Balance",$D29,Options!$D$4,Options!$D$5,,"@@"&amp;"",,,,,,,,Options!$D$9)</t>
  </si>
  <si>
    <t>=GL("Budget",$D29,Options!$D$4,Options!$D$5,,"@@"&amp;"",,,,,Options!$D$6,,,Options!$D$9)</t>
  </si>
  <si>
    <t>=IF(S29=0,0,(R29-S29)/S29)</t>
  </si>
  <si>
    <t>=GL("Balance",$D31,Options!$D$4,Options!$D$5,,,,,,,,,,Options!$D$9)</t>
  </si>
  <si>
    <t>=GL("Budget",$D31,Options!$D$4,Options!$D$5,,,,,,,Options!$D$6,,,Options!$D$9)</t>
  </si>
  <si>
    <t>=GL("Balance",$D31,Options!$D$4,Options!$D$5,,"@@"&amp;I$13,,,,,,,,Options!$D$9)</t>
  </si>
  <si>
    <t>=GL("Budget",$D31,Options!$D$4,Options!$D$5,,"@@"&amp;I$13,,,,,Options!$D$6,,,Options!$D$9)</t>
  </si>
  <si>
    <t>=GL("Balance",$D31,Options!$D$4,Options!$D$5,,"@@"&amp;L$13,,,,,,,,Options!$D$9)</t>
  </si>
  <si>
    <t>=GL("Budget",$D31,Options!$D$4,Options!$D$5,,"@@"&amp;L$13,,,,,Options!$D$6,,,Options!$D$9)</t>
  </si>
  <si>
    <t>=GL("Balance",$D31,Options!$D$4,Options!$D$5,,"@@"&amp;O$13,,,,,,,,Options!$D$9)</t>
  </si>
  <si>
    <t>=GL("Budget",$D31,Options!$D$4,Options!$D$5,,"@@"&amp;O$13,,,,,Options!$D$6,,,Options!$D$9)</t>
  </si>
  <si>
    <t>=GL("Balance",$D31,Options!$D$4,Options!$D$5,,"@@"&amp;"",,,,,,,,Options!$D$9)</t>
  </si>
  <si>
    <t>=GL("Budget",$D31,Options!$D$4,Options!$D$5,,"@@"&amp;"",,,,,Options!$D$6,,,Options!$D$9)</t>
  </si>
  <si>
    <t>=GL("Balance",$D32,Options!$D$4,Options!$D$5,,,,,,,,,,Options!$D$9)</t>
  </si>
  <si>
    <t>=GL("Budget",$D32,Options!$D$4,Options!$D$5,,,,,,,Options!$D$6,,,Options!$D$9)</t>
  </si>
  <si>
    <t>=GL("Balance",$D32,Options!$D$4,Options!$D$5,,"@@"&amp;I$13,,,,,,,,Options!$D$9)</t>
  </si>
  <si>
    <t>=GL("Budget",$D32,Options!$D$4,Options!$D$5,,"@@"&amp;I$13,,,,,Options!$D$6,,,Options!$D$9)</t>
  </si>
  <si>
    <t>=GL("Balance",$D32,Options!$D$4,Options!$D$5,,"@@"&amp;L$13,,,,,,,,Options!$D$9)</t>
  </si>
  <si>
    <t>=GL("Budget",$D32,Options!$D$4,Options!$D$5,,"@@"&amp;L$13,,,,,Options!$D$6,,,Options!$D$9)</t>
  </si>
  <si>
    <t>=GL("Balance",$D32,Options!$D$4,Options!$D$5,,"@@"&amp;O$13,,,,,,,,Options!$D$9)</t>
  </si>
  <si>
    <t>=GL("Budget",$D32,Options!$D$4,Options!$D$5,,"@@"&amp;O$13,,,,,Options!$D$6,,,Options!$D$9)</t>
  </si>
  <si>
    <t>=GL("Balance",$D32,Options!$D$4,Options!$D$5,,"@@"&amp;"",,,,,,,,Options!$D$9)</t>
  </si>
  <si>
    <t>=GL("Budget",$D32,Options!$D$4,Options!$D$5,,"@@"&amp;"",,,,,Options!$D$6,,,Options!$D$9)</t>
  </si>
  <si>
    <t>=GL("Balance",$D33,Options!$D$4,Options!$D$5,,,,,,,,,,Options!$D$9)</t>
  </si>
  <si>
    <t>=GL("Budget",$D33,Options!$D$4,Options!$D$5,,,,,,,Options!$D$6,,,Options!$D$9)</t>
  </si>
  <si>
    <t>=GL("Balance",$D33,Options!$D$4,Options!$D$5,,"@@"&amp;I$13,,,,,,,,Options!$D$9)</t>
  </si>
  <si>
    <t>=GL("Budget",$D33,Options!$D$4,Options!$D$5,,"@@"&amp;I$13,,,,,Options!$D$6,,,Options!$D$9)</t>
  </si>
  <si>
    <t>=GL("Balance",$D33,Options!$D$4,Options!$D$5,,"@@"&amp;L$13,,,,,,,,Options!$D$9)</t>
  </si>
  <si>
    <t>=GL("Budget",$D33,Options!$D$4,Options!$D$5,,"@@"&amp;L$13,,,,,Options!$D$6,,,Options!$D$9)</t>
  </si>
  <si>
    <t>=GL("Balance",$D33,Options!$D$4,Options!$D$5,,"@@"&amp;O$13,,,,,,,,Options!$D$9)</t>
  </si>
  <si>
    <t>=GL("Budget",$D33,Options!$D$4,Options!$D$5,,"@@"&amp;O$13,,,,,Options!$D$6,,,Options!$D$9)</t>
  </si>
  <si>
    <t>=GL("Balance",$D33,Options!$D$4,Options!$D$5,,"@@"&amp;"",,,,,,,,Options!$D$9)</t>
  </si>
  <si>
    <t>=GL("Budget",$D33,Options!$D$4,Options!$D$5,,"@@"&amp;"",,,,,Options!$D$6,,,Options!$D$9)</t>
  </si>
  <si>
    <t>=GL("Balance",$D34,Options!$D$4,Options!$D$5,,,,,,,,,,Options!$D$9)</t>
  </si>
  <si>
    <t>=GL("Budget",$D34,Options!$D$4,Options!$D$5,,,,,,,Options!$D$6,,,Options!$D$9)</t>
  </si>
  <si>
    <t>=GL("Balance",$D34,Options!$D$4,Options!$D$5,,"@@"&amp;I$13,,,,,,,,Options!$D$9)</t>
  </si>
  <si>
    <t>=GL("Budget",$D34,Options!$D$4,Options!$D$5,,"@@"&amp;I$13,,,,,Options!$D$6,,,Options!$D$9)</t>
  </si>
  <si>
    <t>=GL("Balance",$D34,Options!$D$4,Options!$D$5,,"@@"&amp;L$13,,,,,,,,Options!$D$9)</t>
  </si>
  <si>
    <t>=GL("Budget",$D34,Options!$D$4,Options!$D$5,,"@@"&amp;L$13,,,,,Options!$D$6,,,Options!$D$9)</t>
  </si>
  <si>
    <t>=GL("Balance",$D34,Options!$D$4,Options!$D$5,,"@@"&amp;O$13,,,,,,,,Options!$D$9)</t>
  </si>
  <si>
    <t>=GL("Budget",$D34,Options!$D$4,Options!$D$5,,"@@"&amp;O$13,,,,,Options!$D$6,,,Options!$D$9)</t>
  </si>
  <si>
    <t>=GL("Balance",$D34,Options!$D$4,Options!$D$5,,"@@"&amp;"",,,,,,,,Options!$D$9)</t>
  </si>
  <si>
    <t>=GL("Budget",$D34,Options!$D$4,Options!$D$5,,"@@"&amp;"",,,,,Options!$D$6,,,Options!$D$9)</t>
  </si>
  <si>
    <t>=GL("Balance",$D35,Options!$D$4,Options!$D$5,,,,,,,,,,Options!$D$9)</t>
  </si>
  <si>
    <t>=GL("Budget",$D35,Options!$D$4,Options!$D$5,,,,,,,Options!$D$6,,,Options!$D$9)</t>
  </si>
  <si>
    <t>=GL("Balance",$D35,Options!$D$4,Options!$D$5,,"@@"&amp;I$13,,,,,,,,Options!$D$9)</t>
  </si>
  <si>
    <t>=GL("Budget",$D35,Options!$D$4,Options!$D$5,,"@@"&amp;I$13,,,,,Options!$D$6,,,Options!$D$9)</t>
  </si>
  <si>
    <t>=GL("Balance",$D35,Options!$D$4,Options!$D$5,,"@@"&amp;L$13,,,,,,,,Options!$D$9)</t>
  </si>
  <si>
    <t>=GL("Budget",$D35,Options!$D$4,Options!$D$5,,"@@"&amp;L$13,,,,,Options!$D$6,,,Options!$D$9)</t>
  </si>
  <si>
    <t>=GL("Balance",$D35,Options!$D$4,Options!$D$5,,"@@"&amp;O$13,,,,,,,,Options!$D$9)</t>
  </si>
  <si>
    <t>=GL("Budget",$D35,Options!$D$4,Options!$D$5,,"@@"&amp;O$13,,,,,Options!$D$6,,,Options!$D$9)</t>
  </si>
  <si>
    <t>=GL("Balance",$D35,Options!$D$4,Options!$D$5,,"@@"&amp;"",,,,,,,,Options!$D$9)</t>
  </si>
  <si>
    <t>=GL("Budget",$D35,Options!$D$4,Options!$D$5,,"@@"&amp;"",,,,,Options!$D$6,,,Options!$D$9)</t>
  </si>
  <si>
    <t>=GL("Balance",$D36,Options!$D$4,Options!$D$5,,,,,,,,,,Options!$D$9)</t>
  </si>
  <si>
    <t>=GL("Budget",$D36,Options!$D$4,Options!$D$5,,,,,,,Options!$D$6,,,Options!$D$9)</t>
  </si>
  <si>
    <t>=GL("Balance",$D36,Options!$D$4,Options!$D$5,,"@@"&amp;I$13,,,,,,,,Options!$D$9)</t>
  </si>
  <si>
    <t>=GL("Budget",$D36,Options!$D$4,Options!$D$5,,"@@"&amp;I$13,,,,,Options!$D$6,,,Options!$D$9)</t>
  </si>
  <si>
    <t>=GL("Balance",$D36,Options!$D$4,Options!$D$5,,"@@"&amp;L$13,,,,,,,,Options!$D$9)</t>
  </si>
  <si>
    <t>=GL("Budget",$D36,Options!$D$4,Options!$D$5,,"@@"&amp;L$13,,,,,Options!$D$6,,,Options!$D$9)</t>
  </si>
  <si>
    <t>=GL("Balance",$D36,Options!$D$4,Options!$D$5,,"@@"&amp;O$13,,,,,,,,Options!$D$9)</t>
  </si>
  <si>
    <t>=GL("Budget",$D36,Options!$D$4,Options!$D$5,,"@@"&amp;O$13,,,,,Options!$D$6,,,Options!$D$9)</t>
  </si>
  <si>
    <t>=GL("Balance",$D36,Options!$D$4,Options!$D$5,,"@@"&amp;"",,,,,,,,Options!$D$9)</t>
  </si>
  <si>
    <t>=GL("Budget",$D36,Options!$D$4,Options!$D$5,,"@@"&amp;"",,,,,Options!$D$6,,,Options!$D$9)</t>
  </si>
  <si>
    <t>=GL("Balance",$D37,Options!$D$4,Options!$D$5,,,,,,,,,,Options!$D$9)</t>
  </si>
  <si>
    <t>=GL("Budget",$D37,Options!$D$4,Options!$D$5,,,,,,,Options!$D$6,,,Options!$D$9)</t>
  </si>
  <si>
    <t>=GL("Balance",$D37,Options!$D$4,Options!$D$5,,"@@"&amp;I$13,,,,,,,,Options!$D$9)</t>
  </si>
  <si>
    <t>=GL("Budget",$D37,Options!$D$4,Options!$D$5,,"@@"&amp;I$13,,,,,Options!$D$6,,,Options!$D$9)</t>
  </si>
  <si>
    <t>=GL("Balance",$D37,Options!$D$4,Options!$D$5,,"@@"&amp;L$13,,,,,,,,Options!$D$9)</t>
  </si>
  <si>
    <t>=GL("Budget",$D37,Options!$D$4,Options!$D$5,,"@@"&amp;L$13,,,,,Options!$D$6,,,Options!$D$9)</t>
  </si>
  <si>
    <t>=GL("Balance",$D37,Options!$D$4,Options!$D$5,,"@@"&amp;O$13,,,,,,,,Options!$D$9)</t>
  </si>
  <si>
    <t>=GL("Budget",$D37,Options!$D$4,Options!$D$5,,"@@"&amp;O$13,,,,,Options!$D$6,,,Options!$D$9)</t>
  </si>
  <si>
    <t>=GL("Balance",$D37,Options!$D$4,Options!$D$5,,"@@"&amp;"",,,,,,,,Options!$D$9)</t>
  </si>
  <si>
    <t>=GL("Budget",$D37,Options!$D$4,Options!$D$5,,"@@"&amp;"",,,,,Options!$D$6,,,Options!$D$9)</t>
  </si>
  <si>
    <t>=GL("Balance",$D38,Options!$D$4,Options!$D$5,,,,,,,,,,Options!$D$9)</t>
  </si>
  <si>
    <t>=GL("Budget",$D38,Options!$D$4,Options!$D$5,,,,,,,Options!$D$6,,,Options!$D$9)</t>
  </si>
  <si>
    <t>=IF(G38=0,0,(F38-G38)/G38)</t>
  </si>
  <si>
    <t>=GL("Balance",$D38,Options!$D$4,Options!$D$5,,"@@"&amp;I$13,,,,,,,,Options!$D$9)</t>
  </si>
  <si>
    <t>=GL("Budget",$D38,Options!$D$4,Options!$D$5,,"@@"&amp;I$13,,,,,Options!$D$6,,,Options!$D$9)</t>
  </si>
  <si>
    <t>=IF(J38=0,0,(I38-J38)/J38)</t>
  </si>
  <si>
    <t>=GL("Balance",$D38,Options!$D$4,Options!$D$5,,"@@"&amp;L$13,,,,,,,,Options!$D$9)</t>
  </si>
  <si>
    <t>=GL("Budget",$D38,Options!$D$4,Options!$D$5,,"@@"&amp;L$13,,,,,Options!$D$6,,,Options!$D$9)</t>
  </si>
  <si>
    <t>=IF(M38=0,0,(L38-M38)/M38)</t>
  </si>
  <si>
    <t>=GL("Balance",$D38,Options!$D$4,Options!$D$5,,"@@"&amp;O$13,,,,,,,,Options!$D$9)</t>
  </si>
  <si>
    <t>=GL("Budget",$D38,Options!$D$4,Options!$D$5,,"@@"&amp;O$13,,,,,Options!$D$6,,,Options!$D$9)</t>
  </si>
  <si>
    <t>=IF(P38=0,0,(O38-P38)/P38)</t>
  </si>
  <si>
    <t>=GL("Balance",$D38,Options!$D$4,Options!$D$5,,"@@"&amp;"",,,,,,,,Options!$D$9)</t>
  </si>
  <si>
    <t>=GL("Budget",$D38,Options!$D$4,Options!$D$5,,"@@"&amp;"",,,,,Options!$D$6,,,Options!$D$9)</t>
  </si>
  <si>
    <t>=IF(S38=0,0,(R38-S38)/S38)</t>
  </si>
  <si>
    <t>=GL("Balance",$D42,Options!$D$4,Options!$D$5,,,,,,,,,,Options!$D$9)</t>
  </si>
  <si>
    <t>=GL("Budget",$D42,Options!$D$4,Options!$D$5,,,,,,,Options!$D$6,,,Options!$D$9)</t>
  </si>
  <si>
    <t>=GL("Balance",$D42,Options!$D$4,Options!$D$5,,"@@"&amp;I$13,,,,,,,,Options!$D$9)</t>
  </si>
  <si>
    <t>=GL("Budget",$D42,Options!$D$4,Options!$D$5,,"@@"&amp;I$13,,,,,Options!$D$6,,,Options!$D$9)</t>
  </si>
  <si>
    <t>=GL("Balance",$D42,Options!$D$4,Options!$D$5,,"@@"&amp;L$13,,,,,,,,Options!$D$9)</t>
  </si>
  <si>
    <t>=GL("Budget",$D42,Options!$D$4,Options!$D$5,,"@@"&amp;L$13,,,,,Options!$D$6,,,Options!$D$9)</t>
  </si>
  <si>
    <t>=GL("Balance",$D42,Options!$D$4,Options!$D$5,,"@@"&amp;O$13,,,,,,,,Options!$D$9)</t>
  </si>
  <si>
    <t>=GL("Budget",$D42,Options!$D$4,Options!$D$5,,"@@"&amp;O$13,,,,,Options!$D$6,,,Options!$D$9)</t>
  </si>
  <si>
    <t>=GL("Balance",$D42,Options!$D$4,Options!$D$5,,"@@"&amp;"",,,,,,,,Options!$D$9)</t>
  </si>
  <si>
    <t>=GL("Budget",$D42,Options!$D$4,Options!$D$5,,"@@"&amp;"",,,,,Options!$D$6,,,Options!$D$9)</t>
  </si>
  <si>
    <t>=GL("Balance",$D43,Options!$D$4,Options!$D$5,,,,,,,,,,Options!$D$9)</t>
  </si>
  <si>
    <t>=GL("Budget",$D43,Options!$D$4,Options!$D$5,,,,,,,Options!$D$6,,,Options!$D$9)</t>
  </si>
  <si>
    <t>=GL("Balance",$D43,Options!$D$4,Options!$D$5,,"@@"&amp;I$13,,,,,,,,Options!$D$9)</t>
  </si>
  <si>
    <t>=GL("Budget",$D43,Options!$D$4,Options!$D$5,,"@@"&amp;I$13,,,,,Options!$D$6,,,Options!$D$9)</t>
  </si>
  <si>
    <t>=GL("Balance",$D43,Options!$D$4,Options!$D$5,,"@@"&amp;L$13,,,,,,,,Options!$D$9)</t>
  </si>
  <si>
    <t>=GL("Budget",$D43,Options!$D$4,Options!$D$5,,"@@"&amp;L$13,,,,,Options!$D$6,,,Options!$D$9)</t>
  </si>
  <si>
    <t>=GL("Balance",$D43,Options!$D$4,Options!$D$5,,"@@"&amp;O$13,,,,,,,,Options!$D$9)</t>
  </si>
  <si>
    <t>=GL("Budget",$D43,Options!$D$4,Options!$D$5,,"@@"&amp;O$13,,,,,Options!$D$6,,,Options!$D$9)</t>
  </si>
  <si>
    <t>=GL("Balance",$D43,Options!$D$4,Options!$D$5,,"@@"&amp;"",,,,,,,,Options!$D$9)</t>
  </si>
  <si>
    <t>=GL("Budget",$D43,Options!$D$4,Options!$D$5,,"@@"&amp;"",,,,,Options!$D$6,,,Options!$D$9)</t>
  </si>
  <si>
    <t>=GL("Balance",$D44,Options!$D$4,Options!$D$5,,,,,,,,,,Options!$D$9)</t>
  </si>
  <si>
    <t>=GL("Budget",$D44,Options!$D$4,Options!$D$5,,,,,,,Options!$D$6,,,Options!$D$9)</t>
  </si>
  <si>
    <t>=GL("Balance",$D44,Options!$D$4,Options!$D$5,,"@@"&amp;I$13,,,,,,,,Options!$D$9)</t>
  </si>
  <si>
    <t>=GL("Budget",$D44,Options!$D$4,Options!$D$5,,"@@"&amp;I$13,,,,,Options!$D$6,,,Options!$D$9)</t>
  </si>
  <si>
    <t>=GL("Balance",$D44,Options!$D$4,Options!$D$5,,"@@"&amp;L$13,,,,,,,,Options!$D$9)</t>
  </si>
  <si>
    <t>=GL("Budget",$D44,Options!$D$4,Options!$D$5,,"@@"&amp;L$13,,,,,Options!$D$6,,,Options!$D$9)</t>
  </si>
  <si>
    <t>=GL("Balance",$D44,Options!$D$4,Options!$D$5,,"@@"&amp;O$13,,,,,,,,Options!$D$9)</t>
  </si>
  <si>
    <t>=GL("Budget",$D44,Options!$D$4,Options!$D$5,,"@@"&amp;O$13,,,,,Options!$D$6,,,Options!$D$9)</t>
  </si>
  <si>
    <t>=GL("Balance",$D44,Options!$D$4,Options!$D$5,,"@@"&amp;"",,,,,,,,Options!$D$9)</t>
  </si>
  <si>
    <t>=GL("Budget",$D44,Options!$D$4,Options!$D$5,,"@@"&amp;"",,,,,Options!$D$6,,,Options!$D$9)</t>
  </si>
  <si>
    <t>=GL("Balance",$D45,Options!$D$4,Options!$D$5,,,,,,,,,,Options!$D$9)</t>
  </si>
  <si>
    <t>=GL("Budget",$D45,Options!$D$4,Options!$D$5,,,,,,,Options!$D$6,,,Options!$D$9)</t>
  </si>
  <si>
    <t>=GL("Balance",$D45,Options!$D$4,Options!$D$5,,"@@"&amp;I$13,,,,,,,,Options!$D$9)</t>
  </si>
  <si>
    <t>=GL("Budget",$D45,Options!$D$4,Options!$D$5,,"@@"&amp;I$13,,,,,Options!$D$6,,,Options!$D$9)</t>
  </si>
  <si>
    <t>=GL("Balance",$D45,Options!$D$4,Options!$D$5,,"@@"&amp;L$13,,,,,,,,Options!$D$9)</t>
  </si>
  <si>
    <t>=GL("Budget",$D45,Options!$D$4,Options!$D$5,,"@@"&amp;L$13,,,,,Options!$D$6,,,Options!$D$9)</t>
  </si>
  <si>
    <t>=GL("Balance",$D45,Options!$D$4,Options!$D$5,,"@@"&amp;O$13,,,,,,,,Options!$D$9)</t>
  </si>
  <si>
    <t>=GL("Budget",$D45,Options!$D$4,Options!$D$5,,"@@"&amp;O$13,,,,,Options!$D$6,,,Options!$D$9)</t>
  </si>
  <si>
    <t>=GL("Balance",$D45,Options!$D$4,Options!$D$5,,"@@"&amp;"",,,,,,,,Options!$D$9)</t>
  </si>
  <si>
    <t>=GL("Budget",$D45,Options!$D$4,Options!$D$5,,"@@"&amp;"",,,,,Options!$D$6,,,Options!$D$9)</t>
  </si>
  <si>
    <t>=GL("Balance",$D46,Options!$D$4,Options!$D$5,,,,,,,,,,Options!$D$9)</t>
  </si>
  <si>
    <t>=GL("Budget",$D46,Options!$D$4,Options!$D$5,,,,,,,Options!$D$6,,,Options!$D$9)</t>
  </si>
  <si>
    <t>=GL("Balance",$D46,Options!$D$4,Options!$D$5,,"@@"&amp;I$13,,,,,,,,Options!$D$9)</t>
  </si>
  <si>
    <t>=GL("Budget",$D46,Options!$D$4,Options!$D$5,,"@@"&amp;I$13,,,,,Options!$D$6,,,Options!$D$9)</t>
  </si>
  <si>
    <t>=GL("Balance",$D46,Options!$D$4,Options!$D$5,,"@@"&amp;L$13,,,,,,,,Options!$D$9)</t>
  </si>
  <si>
    <t>=GL("Budget",$D46,Options!$D$4,Options!$D$5,,"@@"&amp;L$13,,,,,Options!$D$6,,,Options!$D$9)</t>
  </si>
  <si>
    <t>=GL("Balance",$D46,Options!$D$4,Options!$D$5,,"@@"&amp;O$13,,,,,,,,Options!$D$9)</t>
  </si>
  <si>
    <t>=GL("Budget",$D46,Options!$D$4,Options!$D$5,,"@@"&amp;O$13,,,,,Options!$D$6,,,Options!$D$9)</t>
  </si>
  <si>
    <t>=GL("Balance",$D46,Options!$D$4,Options!$D$5,,"@@"&amp;"",,,,,,,,Options!$D$9)</t>
  </si>
  <si>
    <t>=GL("Budget",$D46,Options!$D$4,Options!$D$5,,"@@"&amp;"",,,,,Options!$D$6,,,Options!$D$9)</t>
  </si>
  <si>
    <t>=GL("Balance",$D47,Options!$D$4,Options!$D$5,,,,,,,,,,Options!$D$9)</t>
  </si>
  <si>
    <t>=GL("Budget",$D47,Options!$D$4,Options!$D$5,,,,,,,Options!$D$6,,,Options!$D$9)</t>
  </si>
  <si>
    <t>=GL("Balance",$D47,Options!$D$4,Options!$D$5,,"@@"&amp;I$13,,,,,,,,Options!$D$9)</t>
  </si>
  <si>
    <t>=GL("Budget",$D47,Options!$D$4,Options!$D$5,,"@@"&amp;I$13,,,,,Options!$D$6,,,Options!$D$9)</t>
  </si>
  <si>
    <t>=GL("Balance",$D47,Options!$D$4,Options!$D$5,,"@@"&amp;L$13,,,,,,,,Options!$D$9)</t>
  </si>
  <si>
    <t>=GL("Budget",$D47,Options!$D$4,Options!$D$5,,"@@"&amp;L$13,,,,,Options!$D$6,,,Options!$D$9)</t>
  </si>
  <si>
    <t>=GL("Balance",$D47,Options!$D$4,Options!$D$5,,"@@"&amp;O$13,,,,,,,,Options!$D$9)</t>
  </si>
  <si>
    <t>=GL("Budget",$D47,Options!$D$4,Options!$D$5,,"@@"&amp;O$13,,,,,Options!$D$6,,,Options!$D$9)</t>
  </si>
  <si>
    <t>=GL("Balance",$D47,Options!$D$4,Options!$D$5,,"@@"&amp;"",,,,,,,,Options!$D$9)</t>
  </si>
  <si>
    <t>=GL("Budget",$D47,Options!$D$4,Options!$D$5,,"@@"&amp;"",,,,,Options!$D$6,,,Options!$D$9)</t>
  </si>
  <si>
    <t>=GL("Balance",$D48,Options!$D$4,Options!$D$5,,,,,,,,,,Options!$D$9)</t>
  </si>
  <si>
    <t>=GL("Budget",$D48,Options!$D$4,Options!$D$5,,,,,,,Options!$D$6,,,Options!$D$9)</t>
  </si>
  <si>
    <t>=GL("Balance",$D48,Options!$D$4,Options!$D$5,,"@@"&amp;I$13,,,,,,,,Options!$D$9)</t>
  </si>
  <si>
    <t>=GL("Budget",$D48,Options!$D$4,Options!$D$5,,"@@"&amp;I$13,,,,,Options!$D$6,,,Options!$D$9)</t>
  </si>
  <si>
    <t>=GL("Balance",$D48,Options!$D$4,Options!$D$5,,"@@"&amp;L$13,,,,,,,,Options!$D$9)</t>
  </si>
  <si>
    <t>=GL("Budget",$D48,Options!$D$4,Options!$D$5,,"@@"&amp;L$13,,,,,Options!$D$6,,,Options!$D$9)</t>
  </si>
  <si>
    <t>=GL("Balance",$D48,Options!$D$4,Options!$D$5,,"@@"&amp;O$13,,,,,,,,Options!$D$9)</t>
  </si>
  <si>
    <t>=GL("Budget",$D48,Options!$D$4,Options!$D$5,,"@@"&amp;O$13,,,,,Options!$D$6,,,Options!$D$9)</t>
  </si>
  <si>
    <t>=GL("Balance",$D48,Options!$D$4,Options!$D$5,,"@@"&amp;"",,,,,,,,Options!$D$9)</t>
  </si>
  <si>
    <t>=GL("Budget",$D48,Options!$D$4,Options!$D$5,,"@@"&amp;"",,,,,Options!$D$6,,,Options!$D$9)</t>
  </si>
  <si>
    <t>=GL("Balance",$D49,Options!$D$4,Options!$D$5,,,,,,,,,,Options!$D$9)</t>
  </si>
  <si>
    <t>=GL("Budget",$D49,Options!$D$4,Options!$D$5,,,,,,,Options!$D$6,,,Options!$D$9)</t>
  </si>
  <si>
    <t>=GL("Balance",$D49,Options!$D$4,Options!$D$5,,"@@"&amp;I$13,,,,,,,,Options!$D$9)</t>
  </si>
  <si>
    <t>=GL("Budget",$D49,Options!$D$4,Options!$D$5,,"@@"&amp;I$13,,,,,Options!$D$6,,,Options!$D$9)</t>
  </si>
  <si>
    <t>=GL("Balance",$D49,Options!$D$4,Options!$D$5,,"@@"&amp;L$13,,,,,,,,Options!$D$9)</t>
  </si>
  <si>
    <t>=GL("Budget",$D49,Options!$D$4,Options!$D$5,,"@@"&amp;L$13,,,,,Options!$D$6,,,Options!$D$9)</t>
  </si>
  <si>
    <t>=GL("Balance",$D49,Options!$D$4,Options!$D$5,,"@@"&amp;O$13,,,,,,,,Options!$D$9)</t>
  </si>
  <si>
    <t>=GL("Budget",$D49,Options!$D$4,Options!$D$5,,"@@"&amp;O$13,,,,,Options!$D$6,,,Options!$D$9)</t>
  </si>
  <si>
    <t>=GL("Balance",$D49,Options!$D$4,Options!$D$5,,"@@"&amp;"",,,,,,,,Options!$D$9)</t>
  </si>
  <si>
    <t>=GL("Budget",$D49,Options!$D$4,Options!$D$5,,"@@"&amp;"",,,,,Options!$D$6,,,Options!$D$9)</t>
  </si>
  <si>
    <t>=GL("Balance",$D50,Options!$D$4,Options!$D$5,,,,,,,,,,Options!$D$9)</t>
  </si>
  <si>
    <t>=GL("Budget",$D50,Options!$D$4,Options!$D$5,,,,,,,Options!$D$6,,,Options!$D$9)</t>
  </si>
  <si>
    <t>=GL("Balance",$D50,Options!$D$4,Options!$D$5,,"@@"&amp;I$13,,,,,,,,Options!$D$9)</t>
  </si>
  <si>
    <t>=GL("Budget",$D50,Options!$D$4,Options!$D$5,,"@@"&amp;I$13,,,,,Options!$D$6,,,Options!$D$9)</t>
  </si>
  <si>
    <t>=GL("Balance",$D50,Options!$D$4,Options!$D$5,,"@@"&amp;L$13,,,,,,,,Options!$D$9)</t>
  </si>
  <si>
    <t>=GL("Budget",$D50,Options!$D$4,Options!$D$5,,"@@"&amp;L$13,,,,,Options!$D$6,,,Options!$D$9)</t>
  </si>
  <si>
    <t>=GL("Balance",$D50,Options!$D$4,Options!$D$5,,"@@"&amp;O$13,,,,,,,,Options!$D$9)</t>
  </si>
  <si>
    <t>=GL("Budget",$D50,Options!$D$4,Options!$D$5,,"@@"&amp;O$13,,,,,Options!$D$6,,,Options!$D$9)</t>
  </si>
  <si>
    <t>=GL("Balance",$D50,Options!$D$4,Options!$D$5,,"@@"&amp;"",,,,,,,,Options!$D$9)</t>
  </si>
  <si>
    <t>=GL("Budget",$D50,Options!$D$4,Options!$D$5,,"@@"&amp;"",,,,,Options!$D$6,,,Options!$D$9)</t>
  </si>
  <si>
    <t>=GL("Balance",$D51,Options!$D$4,Options!$D$5,,,,,,,,,,Options!$D$9)</t>
  </si>
  <si>
    <t>=GL("Budget",$D51,Options!$D$4,Options!$D$5,,,,,,,Options!$D$6,,,Options!$D$9)</t>
  </si>
  <si>
    <t>=GL("Balance",$D51,Options!$D$4,Options!$D$5,,"@@"&amp;I$13,,,,,,,,Options!$D$9)</t>
  </si>
  <si>
    <t>=GL("Budget",$D51,Options!$D$4,Options!$D$5,,"@@"&amp;I$13,,,,,Options!$D$6,,,Options!$D$9)</t>
  </si>
  <si>
    <t>=GL("Balance",$D51,Options!$D$4,Options!$D$5,,"@@"&amp;L$13,,,,,,,,Options!$D$9)</t>
  </si>
  <si>
    <t>=GL("Budget",$D51,Options!$D$4,Options!$D$5,,"@@"&amp;L$13,,,,,Options!$D$6,,,Options!$D$9)</t>
  </si>
  <si>
    <t>=GL("Balance",$D51,Options!$D$4,Options!$D$5,,"@@"&amp;O$13,,,,,,,,Options!$D$9)</t>
  </si>
  <si>
    <t>=GL("Budget",$D51,Options!$D$4,Options!$D$5,,"@@"&amp;O$13,,,,,Options!$D$6,,,Options!$D$9)</t>
  </si>
  <si>
    <t>=GL("Balance",$D51,Options!$D$4,Options!$D$5,,"@@"&amp;"",,,,,,,,Options!$D$9)</t>
  </si>
  <si>
    <t>=GL("Budget",$D51,Options!$D$4,Options!$D$5,,"@@"&amp;"",,,,,Options!$D$6,,,Options!$D$9)</t>
  </si>
  <si>
    <t>=GL("Balance",$D52,Options!$D$4,Options!$D$5,,,,,,,,,,Options!$D$9)</t>
  </si>
  <si>
    <t>=GL("Budget",$D52,Options!$D$4,Options!$D$5,,,,,,,Options!$D$6,,,Options!$D$9)</t>
  </si>
  <si>
    <t>=GL("Balance",$D52,Options!$D$4,Options!$D$5,,"@@"&amp;I$13,,,,,,,,Options!$D$9)</t>
  </si>
  <si>
    <t>=GL("Budget",$D52,Options!$D$4,Options!$D$5,,"@@"&amp;I$13,,,,,Options!$D$6,,,Options!$D$9)</t>
  </si>
  <si>
    <t>=GL("Balance",$D52,Options!$D$4,Options!$D$5,,"@@"&amp;L$13,,,,,,,,Options!$D$9)</t>
  </si>
  <si>
    <t>=GL("Budget",$D52,Options!$D$4,Options!$D$5,,"@@"&amp;L$13,,,,,Options!$D$6,,,Options!$D$9)</t>
  </si>
  <si>
    <t>=GL("Balance",$D52,Options!$D$4,Options!$D$5,,"@@"&amp;O$13,,,,,,,,Options!$D$9)</t>
  </si>
  <si>
    <t>=GL("Budget",$D52,Options!$D$4,Options!$D$5,,"@@"&amp;O$13,,,,,Options!$D$6,,,Options!$D$9)</t>
  </si>
  <si>
    <t>=GL("Balance",$D52,Options!$D$4,Options!$D$5,,"@@"&amp;"",,,,,,,,Options!$D$9)</t>
  </si>
  <si>
    <t>=GL("Budget",$D52,Options!$D$4,Options!$D$5,,"@@"&amp;"",,,,,Options!$D$6,,,Options!$D$9)</t>
  </si>
  <si>
    <t>=GL("Balance",$D53,Options!$D$4,Options!$D$5,,,,,,,,,,Options!$D$9)</t>
  </si>
  <si>
    <t>=GL("Budget",$D53,Options!$D$4,Options!$D$5,,,,,,,Options!$D$6,,,Options!$D$9)</t>
  </si>
  <si>
    <t>=GL("Balance",$D53,Options!$D$4,Options!$D$5,,"@@"&amp;I$13,,,,,,,,Options!$D$9)</t>
  </si>
  <si>
    <t>=GL("Budget",$D53,Options!$D$4,Options!$D$5,,"@@"&amp;I$13,,,,,Options!$D$6,,,Options!$D$9)</t>
  </si>
  <si>
    <t>=GL("Balance",$D53,Options!$D$4,Options!$D$5,,"@@"&amp;L$13,,,,,,,,Options!$D$9)</t>
  </si>
  <si>
    <t>=GL("Budget",$D53,Options!$D$4,Options!$D$5,,"@@"&amp;L$13,,,,,Options!$D$6,,,Options!$D$9)</t>
  </si>
  <si>
    <t>=GL("Balance",$D53,Options!$D$4,Options!$D$5,,"@@"&amp;O$13,,,,,,,,Options!$D$9)</t>
  </si>
  <si>
    <t>=GL("Budget",$D53,Options!$D$4,Options!$D$5,,"@@"&amp;O$13,,,,,Options!$D$6,,,Options!$D$9)</t>
  </si>
  <si>
    <t>=GL("Balance",$D53,Options!$D$4,Options!$D$5,,"@@"&amp;"",,,,,,,,Options!$D$9)</t>
  </si>
  <si>
    <t>=GL("Budget",$D53,Options!$D$4,Options!$D$5,,"@@"&amp;"",,,,,Options!$D$6,,,Options!$D$9)</t>
  </si>
  <si>
    <t>=GL("Balance",$D54,Options!$D$4,Options!$D$5,,,,,,,,,,Options!$D$9)</t>
  </si>
  <si>
    <t>=GL("Budget",$D54,Options!$D$4,Options!$D$5,,,,,,,Options!$D$6,,,Options!$D$9)</t>
  </si>
  <si>
    <t>=GL("Balance",$D54,Options!$D$4,Options!$D$5,,"@@"&amp;I$13,,,,,,,,Options!$D$9)</t>
  </si>
  <si>
    <t>=GL("Budget",$D54,Options!$D$4,Options!$D$5,,"@@"&amp;I$13,,,,,Options!$D$6,,,Options!$D$9)</t>
  </si>
  <si>
    <t>=GL("Balance",$D54,Options!$D$4,Options!$D$5,,"@@"&amp;L$13,,,,,,,,Options!$D$9)</t>
  </si>
  <si>
    <t>=GL("Budget",$D54,Options!$D$4,Options!$D$5,,"@@"&amp;L$13,,,,,Options!$D$6,,,Options!$D$9)</t>
  </si>
  <si>
    <t>=GL("Balance",$D54,Options!$D$4,Options!$D$5,,"@@"&amp;O$13,,,,,,,,Options!$D$9)</t>
  </si>
  <si>
    <t>=GL("Budget",$D54,Options!$D$4,Options!$D$5,,"@@"&amp;O$13,,,,,Options!$D$6,,,Options!$D$9)</t>
  </si>
  <si>
    <t>=GL("Balance",$D54,Options!$D$4,Options!$D$5,,"@@"&amp;"",,,,,,,,Options!$D$9)</t>
  </si>
  <si>
    <t>=GL("Budget",$D54,Options!$D$4,Options!$D$5,,"@@"&amp;"",,,,,Options!$D$6,,,Options!$D$9)</t>
  </si>
  <si>
    <t>=GL("Balance",$D55,Options!$D$4,Options!$D$5,,,,,,,,,,Options!$D$9)</t>
  </si>
  <si>
    <t>=GL("Budget",$D55,Options!$D$4,Options!$D$5,,,,,,,Options!$D$6,,,Options!$D$9)</t>
  </si>
  <si>
    <t>=IF(G55=0,0,(F55-G55)/G55)</t>
  </si>
  <si>
    <t>=GL("Balance",$D55,Options!$D$4,Options!$D$5,,"@@"&amp;I$13,,,,,,,,Options!$D$9)</t>
  </si>
  <si>
    <t>=GL("Budget",$D55,Options!$D$4,Options!$D$5,,"@@"&amp;I$13,,,,,Options!$D$6,,,Options!$D$9)</t>
  </si>
  <si>
    <t>=IF(J55=0,0,(I55-J55)/J55)</t>
  </si>
  <si>
    <t>=GL("Balance",$D55,Options!$D$4,Options!$D$5,,"@@"&amp;L$13,,,,,,,,Options!$D$9)</t>
  </si>
  <si>
    <t>=GL("Budget",$D55,Options!$D$4,Options!$D$5,,"@@"&amp;L$13,,,,,Options!$D$6,,,Options!$D$9)</t>
  </si>
  <si>
    <t>=IF(M55=0,0,(L55-M55)/M55)</t>
  </si>
  <si>
    <t>=GL("Balance",$D55,Options!$D$4,Options!$D$5,,"@@"&amp;O$13,,,,,,,,Options!$D$9)</t>
  </si>
  <si>
    <t>=GL("Budget",$D55,Options!$D$4,Options!$D$5,,"@@"&amp;O$13,,,,,Options!$D$6,,,Options!$D$9)</t>
  </si>
  <si>
    <t>=IF(P55=0,0,(O55-P55)/P55)</t>
  </si>
  <si>
    <t>=GL("Balance",$D55,Options!$D$4,Options!$D$5,,"@@"&amp;"",,,,,,,,Options!$D$9)</t>
  </si>
  <si>
    <t>=GL("Budget",$D55,Options!$D$4,Options!$D$5,,"@@"&amp;"",,,,,Options!$D$6,,,Options!$D$9)</t>
  </si>
  <si>
    <t>=IF(S55=0,0,(R55-S55)/S55)</t>
  </si>
  <si>
    <t>=GL("Balance",$D58,Options!$D$4,Options!$D$5,,,,,,,,,,Options!$D$9)</t>
  </si>
  <si>
    <t>=GL("Budget",$D58,Options!$D$4,Options!$D$5,,,,,,,Options!$D$6,,,Options!$D$9)</t>
  </si>
  <si>
    <t>=GL("Balance",$D58,Options!$D$4,Options!$D$5,,"@@"&amp;I$13,,,,,,,,Options!$D$9)</t>
  </si>
  <si>
    <t>=GL("Budget",$D58,Options!$D$4,Options!$D$5,,"@@"&amp;I$13,,,,,Options!$D$6,,,Options!$D$9)</t>
  </si>
  <si>
    <t>=GL("Balance",$D58,Options!$D$4,Options!$D$5,,"@@"&amp;L$13,,,,,,,,Options!$D$9)</t>
  </si>
  <si>
    <t>=GL("Budget",$D58,Options!$D$4,Options!$D$5,,"@@"&amp;L$13,,,,,Options!$D$6,,,Options!$D$9)</t>
  </si>
  <si>
    <t>=GL("Balance",$D58,Options!$D$4,Options!$D$5,,"@@"&amp;O$13,,,,,,,,Options!$D$9)</t>
  </si>
  <si>
    <t>=GL("Budget",$D58,Options!$D$4,Options!$D$5,,"@@"&amp;O$13,,,,,Options!$D$6,,,Options!$D$9)</t>
  </si>
  <si>
    <t>=GL("Balance",$D58,Options!$D$4,Options!$D$5,,"@@"&amp;"",,,,,,,,Options!$D$9)</t>
  </si>
  <si>
    <t>=GL("Budget",$D58,Options!$D$4,Options!$D$5,,"@@"&amp;"",,,,,Options!$D$6,,,Options!$D$9)</t>
  </si>
  <si>
    <t>=GL("Balance",$D59,Options!$D$4,Options!$D$5,,,,,,,,,,Options!$D$9)</t>
  </si>
  <si>
    <t>=GL("Budget",$D59,Options!$D$4,Options!$D$5,,,,,,,Options!$D$6,,,Options!$D$9)</t>
  </si>
  <si>
    <t>=GL("Balance",$D59,Options!$D$4,Options!$D$5,,"@@"&amp;I$13,,,,,,,,Options!$D$9)</t>
  </si>
  <si>
    <t>=GL("Budget",$D59,Options!$D$4,Options!$D$5,,"@@"&amp;I$13,,,,,Options!$D$6,,,Options!$D$9)</t>
  </si>
  <si>
    <t>=GL("Balance",$D59,Options!$D$4,Options!$D$5,,"@@"&amp;L$13,,,,,,,,Options!$D$9)</t>
  </si>
  <si>
    <t>=GL("Budget",$D59,Options!$D$4,Options!$D$5,,"@@"&amp;L$13,,,,,Options!$D$6,,,Options!$D$9)</t>
  </si>
  <si>
    <t>=GL("Balance",$D59,Options!$D$4,Options!$D$5,,"@@"&amp;O$13,,,,,,,,Options!$D$9)</t>
  </si>
  <si>
    <t>=GL("Budget",$D59,Options!$D$4,Options!$D$5,,"@@"&amp;O$13,,,,,Options!$D$6,,,Options!$D$9)</t>
  </si>
  <si>
    <t>=GL("Balance",$D59,Options!$D$4,Options!$D$5,,"@@"&amp;"",,,,,,,,Options!$D$9)</t>
  </si>
  <si>
    <t>=GL("Budget",$D59,Options!$D$4,Options!$D$5,,"@@"&amp;"",,,,,Options!$D$6,,,Options!$D$9)</t>
  </si>
  <si>
    <t>=GL("Balance",$D60,Options!$D$4,Options!$D$5,,,,,,,,,,Options!$D$9)</t>
  </si>
  <si>
    <t>=GL("Budget",$D60,Options!$D$4,Options!$D$5,,,,,,,Options!$D$6,,,Options!$D$9)</t>
  </si>
  <si>
    <t>=GL("Balance",$D60,Options!$D$4,Options!$D$5,,"@@"&amp;I$13,,,,,,,,Options!$D$9)</t>
  </si>
  <si>
    <t>=GL("Budget",$D60,Options!$D$4,Options!$D$5,,"@@"&amp;I$13,,,,,Options!$D$6,,,Options!$D$9)</t>
  </si>
  <si>
    <t>=GL("Balance",$D60,Options!$D$4,Options!$D$5,,"@@"&amp;L$13,,,,,,,,Options!$D$9)</t>
  </si>
  <si>
    <t>=GL("Budget",$D60,Options!$D$4,Options!$D$5,,"@@"&amp;L$13,,,,,Options!$D$6,,,Options!$D$9)</t>
  </si>
  <si>
    <t>=GL("Balance",$D60,Options!$D$4,Options!$D$5,,"@@"&amp;O$13,,,,,,,,Options!$D$9)</t>
  </si>
  <si>
    <t>=GL("Budget",$D60,Options!$D$4,Options!$D$5,,"@@"&amp;O$13,,,,,Options!$D$6,,,Options!$D$9)</t>
  </si>
  <si>
    <t>=GL("Balance",$D60,Options!$D$4,Options!$D$5,,"@@"&amp;"",,,,,,,,Options!$D$9)</t>
  </si>
  <si>
    <t>=GL("Budget",$D60,Options!$D$4,Options!$D$5,,"@@"&amp;"",,,,,Options!$D$6,,,Options!$D$9)</t>
  </si>
  <si>
    <t>=GL("Balance",$D61,Options!$D$4,Options!$D$5,,,,,,,,,,Options!$D$9)</t>
  </si>
  <si>
    <t>=GL("Budget",$D61,Options!$D$4,Options!$D$5,,,,,,,Options!$D$6,,,Options!$D$9)</t>
  </si>
  <si>
    <t>=IF(G61=0,0,(F61-G61)/G61)</t>
  </si>
  <si>
    <t>=GL("Balance",$D61,Options!$D$4,Options!$D$5,,"@@"&amp;I$13,,,,,,,,Options!$D$9)</t>
  </si>
  <si>
    <t>=GL("Budget",$D61,Options!$D$4,Options!$D$5,,"@@"&amp;I$13,,,,,Options!$D$6,,,Options!$D$9)</t>
  </si>
  <si>
    <t>=IF(J61=0,0,(I61-J61)/J61)</t>
  </si>
  <si>
    <t>=GL("Balance",$D61,Options!$D$4,Options!$D$5,,"@@"&amp;L$13,,,,,,,,Options!$D$9)</t>
  </si>
  <si>
    <t>=GL("Budget",$D61,Options!$D$4,Options!$D$5,,"@@"&amp;L$13,,,,,Options!$D$6,,,Options!$D$9)</t>
  </si>
  <si>
    <t>=IF(M61=0,0,(L61-M61)/M61)</t>
  </si>
  <si>
    <t>=GL("Balance",$D61,Options!$D$4,Options!$D$5,,"@@"&amp;O$13,,,,,,,,Options!$D$9)</t>
  </si>
  <si>
    <t>=GL("Budget",$D61,Options!$D$4,Options!$D$5,,"@@"&amp;O$13,,,,,Options!$D$6,,,Options!$D$9)</t>
  </si>
  <si>
    <t>=IF(P61=0,0,(O61-P61)/P61)</t>
  </si>
  <si>
    <t>=GL("Balance",$D61,Options!$D$4,Options!$D$5,,"@@"&amp;"",,,,,,,,Options!$D$9)</t>
  </si>
  <si>
    <t>=GL("Budget",$D61,Options!$D$4,Options!$D$5,,"@@"&amp;"",,,,,Options!$D$6,,,Options!$D$9)</t>
  </si>
  <si>
    <t>=IF(S61=0,0,(R61-S61)/S61)</t>
  </si>
  <si>
    <t>=GL("Balance",$D63,Options!$D$4,Options!$D$5,,,,,,,,,,Options!$D$9)</t>
  </si>
  <si>
    <t>=GL("Budget",$D63,Options!$D$4,Options!$D$5,,,,,,,Options!$D$6,,,Options!$D$9)</t>
  </si>
  <si>
    <t>=IF(G63=0,0,(F63-G63)/G63)</t>
  </si>
  <si>
    <t>=GL("Balance",$D63,Options!$D$4,Options!$D$5,,"@@"&amp;I$13,,,,,,,,Options!$D$9)</t>
  </si>
  <si>
    <t>=GL("Budget",$D63,Options!$D$4,Options!$D$5,,"@@"&amp;I$13,,,,,Options!$D$6,,,Options!$D$9)</t>
  </si>
  <si>
    <t>=IF(J63=0,0,(I63-J63)/J63)</t>
  </si>
  <si>
    <t>=GL("Balance",$D63,Options!$D$4,Options!$D$5,,"@@"&amp;L$13,,,,,,,,Options!$D$9)</t>
  </si>
  <si>
    <t>=GL("Budget",$D63,Options!$D$4,Options!$D$5,,"@@"&amp;L$13,,,,,Options!$D$6,,,Options!$D$9)</t>
  </si>
  <si>
    <t>=IF(M63=0,0,(L63-M63)/M63)</t>
  </si>
  <si>
    <t>=GL("Balance",$D63,Options!$D$4,Options!$D$5,,"@@"&amp;O$13,,,,,,,,Options!$D$9)</t>
  </si>
  <si>
    <t>=GL("Budget",$D63,Options!$D$4,Options!$D$5,,"@@"&amp;O$13,,,,,Options!$D$6,,,Options!$D$9)</t>
  </si>
  <si>
    <t>=IF(P63=0,0,(O63-P63)/P63)</t>
  </si>
  <si>
    <t>=GL("Balance",$D63,Options!$D$4,Options!$D$5,,"@@"&amp;"",,,,,,,,Options!$D$9)</t>
  </si>
  <si>
    <t>=GL("Budget",$D63,Options!$D$4,Options!$D$5,,"@@"&amp;"",,,,,Options!$D$6,,,Options!$D$9)</t>
  </si>
  <si>
    <t>=IF(S63=0,0,(R63-S63)/S63)</t>
  </si>
  <si>
    <t>=GL("Balance",$D66,Options!$D$4,Options!$D$5,,,,,,,,,,Options!$D$9)</t>
  </si>
  <si>
    <t>=GL("Budget",$D66,Options!$D$4,Options!$D$5,,,,,,,Options!$D$6,,,Options!$D$9)</t>
  </si>
  <si>
    <t>=GL("Balance",$D66,Options!$D$4,Options!$D$5,,"@@"&amp;I$13,,,,,,,,Options!$D$9)</t>
  </si>
  <si>
    <t>=GL("Budget",$D66,Options!$D$4,Options!$D$5,,"@@"&amp;I$13,,,,,Options!$D$6,,,Options!$D$9)</t>
  </si>
  <si>
    <t>=GL("Balance",$D66,Options!$D$4,Options!$D$5,,"@@"&amp;L$13,,,,,,,,Options!$D$9)</t>
  </si>
  <si>
    <t>=GL("Budget",$D66,Options!$D$4,Options!$D$5,,"@@"&amp;L$13,,,,,Options!$D$6,,,Options!$D$9)</t>
  </si>
  <si>
    <t>=GL("Balance",$D66,Options!$D$4,Options!$D$5,,"@@"&amp;O$13,,,,,,,,Options!$D$9)</t>
  </si>
  <si>
    <t>=GL("Budget",$D66,Options!$D$4,Options!$D$5,,"@@"&amp;O$13,,,,,Options!$D$6,,,Options!$D$9)</t>
  </si>
  <si>
    <t>=GL("Balance",$D66,Options!$D$4,Options!$D$5,,"@@"&amp;"",,,,,,,,Options!$D$9)</t>
  </si>
  <si>
    <t>=GL("Budget",$D66,Options!$D$4,Options!$D$5,,"@@"&amp;"",,,,,Options!$D$6,,,Options!$D$9)</t>
  </si>
  <si>
    <t>=GL("Balance",$D67,Options!$D$4,Options!$D$5,,,,,,,,,,Options!$D$9)</t>
  </si>
  <si>
    <t>=GL("Budget",$D67,Options!$D$4,Options!$D$5,,,,,,,Options!$D$6,,,Options!$D$9)</t>
  </si>
  <si>
    <t>=GL("Balance",$D67,Options!$D$4,Options!$D$5,,"@@"&amp;I$13,,,,,,,,Options!$D$9)</t>
  </si>
  <si>
    <t>=GL("Budget",$D67,Options!$D$4,Options!$D$5,,"@@"&amp;I$13,,,,,Options!$D$6,,,Options!$D$9)</t>
  </si>
  <si>
    <t>=GL("Balance",$D67,Options!$D$4,Options!$D$5,,"@@"&amp;L$13,,,,,,,,Options!$D$9)</t>
  </si>
  <si>
    <t>=GL("Budget",$D67,Options!$D$4,Options!$D$5,,"@@"&amp;L$13,,,,,Options!$D$6,,,Options!$D$9)</t>
  </si>
  <si>
    <t>=GL("Balance",$D67,Options!$D$4,Options!$D$5,,"@@"&amp;O$13,,,,,,,,Options!$D$9)</t>
  </si>
  <si>
    <t>=GL("Budget",$D67,Options!$D$4,Options!$D$5,,"@@"&amp;O$13,,,,,Options!$D$6,,,Options!$D$9)</t>
  </si>
  <si>
    <t>=GL("Balance",$D67,Options!$D$4,Options!$D$5,,"@@"&amp;"",,,,,,,,Options!$D$9)</t>
  </si>
  <si>
    <t>=GL("Budget",$D67,Options!$D$4,Options!$D$5,,"@@"&amp;"",,,,,Options!$D$6,,,Options!$D$9)</t>
  </si>
  <si>
    <t>=GL("Balance",$D68,Options!$D$4,Options!$D$5,,,,,,,,,,Options!$D$9)</t>
  </si>
  <si>
    <t>=GL("Budget",$D68,Options!$D$4,Options!$D$5,,,,,,,Options!$D$6,,,Options!$D$9)</t>
  </si>
  <si>
    <t>=GL("Balance",$D68,Options!$D$4,Options!$D$5,,"@@"&amp;I$13,,,,,,,,Options!$D$9)</t>
  </si>
  <si>
    <t>=GL("Budget",$D68,Options!$D$4,Options!$D$5,,"@@"&amp;I$13,,,,,Options!$D$6,,,Options!$D$9)</t>
  </si>
  <si>
    <t>=GL("Balance",$D68,Options!$D$4,Options!$D$5,,"@@"&amp;L$13,,,,,,,,Options!$D$9)</t>
  </si>
  <si>
    <t>=GL("Budget",$D68,Options!$D$4,Options!$D$5,,"@@"&amp;L$13,,,,,Options!$D$6,,,Options!$D$9)</t>
  </si>
  <si>
    <t>=GL("Balance",$D68,Options!$D$4,Options!$D$5,,"@@"&amp;O$13,,,,,,,,Options!$D$9)</t>
  </si>
  <si>
    <t>=GL("Budget",$D68,Options!$D$4,Options!$D$5,,"@@"&amp;O$13,,,,,Options!$D$6,,,Options!$D$9)</t>
  </si>
  <si>
    <t>=GL("Balance",$D68,Options!$D$4,Options!$D$5,,"@@"&amp;"",,,,,,,,Options!$D$9)</t>
  </si>
  <si>
    <t>=GL("Budget",$D68,Options!$D$4,Options!$D$5,,"@@"&amp;"",,,,,Options!$D$6,,,Options!$D$9)</t>
  </si>
  <si>
    <t>=GL("Balance",$D69,Options!$D$4,Options!$D$5,,,,,,,,,,Options!$D$9)</t>
  </si>
  <si>
    <t>=GL("Budget",$D69,Options!$D$4,Options!$D$5,,,,,,,Options!$D$6,,,Options!$D$9)</t>
  </si>
  <si>
    <t>=GL("Balance",$D69,Options!$D$4,Options!$D$5,,"@@"&amp;I$13,,,,,,,,Options!$D$9)</t>
  </si>
  <si>
    <t>=GL("Budget",$D69,Options!$D$4,Options!$D$5,,"@@"&amp;I$13,,,,,Options!$D$6,,,Options!$D$9)</t>
  </si>
  <si>
    <t>=GL("Balance",$D69,Options!$D$4,Options!$D$5,,"@@"&amp;L$13,,,,,,,,Options!$D$9)</t>
  </si>
  <si>
    <t>=GL("Budget",$D69,Options!$D$4,Options!$D$5,,"@@"&amp;L$13,,,,,Options!$D$6,,,Options!$D$9)</t>
  </si>
  <si>
    <t>=GL("Balance",$D69,Options!$D$4,Options!$D$5,,"@@"&amp;O$13,,,,,,,,Options!$D$9)</t>
  </si>
  <si>
    <t>=GL("Budget",$D69,Options!$D$4,Options!$D$5,,"@@"&amp;O$13,,,,,Options!$D$6,,,Options!$D$9)</t>
  </si>
  <si>
    <t>=GL("Balance",$D69,Options!$D$4,Options!$D$5,,"@@"&amp;"",,,,,,,,Options!$D$9)</t>
  </si>
  <si>
    <t>=GL("Budget",$D69,Options!$D$4,Options!$D$5,,"@@"&amp;"",,,,,Options!$D$6,,,Options!$D$9)</t>
  </si>
  <si>
    <t>=GL("Balance",$D70,Options!$D$4,Options!$D$5,,,,,,,,,,Options!$D$9)</t>
  </si>
  <si>
    <t>=GL("Budget",$D70,Options!$D$4,Options!$D$5,,,,,,,Options!$D$6,,,Options!$D$9)</t>
  </si>
  <si>
    <t>=GL("Balance",$D70,Options!$D$4,Options!$D$5,,"@@"&amp;I$13,,,,,,,,Options!$D$9)</t>
  </si>
  <si>
    <t>=GL("Budget",$D70,Options!$D$4,Options!$D$5,,"@@"&amp;I$13,,,,,Options!$D$6,,,Options!$D$9)</t>
  </si>
  <si>
    <t>=GL("Balance",$D70,Options!$D$4,Options!$D$5,,"@@"&amp;L$13,,,,,,,,Options!$D$9)</t>
  </si>
  <si>
    <t>=GL("Budget",$D70,Options!$D$4,Options!$D$5,,"@@"&amp;L$13,,,,,Options!$D$6,,,Options!$D$9)</t>
  </si>
  <si>
    <t>=GL("Balance",$D70,Options!$D$4,Options!$D$5,,"@@"&amp;O$13,,,,,,,,Options!$D$9)</t>
  </si>
  <si>
    <t>=GL("Budget",$D70,Options!$D$4,Options!$D$5,,"@@"&amp;O$13,,,,,Options!$D$6,,,Options!$D$9)</t>
  </si>
  <si>
    <t>=GL("Balance",$D70,Options!$D$4,Options!$D$5,,"@@"&amp;"",,,,,,,,Options!$D$9)</t>
  </si>
  <si>
    <t>=GL("Budget",$D70,Options!$D$4,Options!$D$5,,"@@"&amp;"",,,,,Options!$D$6,,,Options!$D$9)</t>
  </si>
  <si>
    <t>=GL("Balance",$D71,Options!$D$4,Options!$D$5,,,,,,,,,,Options!$D$9)</t>
  </si>
  <si>
    <t>=GL("Budget",$D71,Options!$D$4,Options!$D$5,,,,,,,Options!$D$6,,,Options!$D$9)</t>
  </si>
  <si>
    <t>=GL("Balance",$D71,Options!$D$4,Options!$D$5,,"@@"&amp;I$13,,,,,,,,Options!$D$9)</t>
  </si>
  <si>
    <t>=GL("Budget",$D71,Options!$D$4,Options!$D$5,,"@@"&amp;I$13,,,,,Options!$D$6,,,Options!$D$9)</t>
  </si>
  <si>
    <t>=GL("Balance",$D71,Options!$D$4,Options!$D$5,,"@@"&amp;L$13,,,,,,,,Options!$D$9)</t>
  </si>
  <si>
    <t>=GL("Budget",$D71,Options!$D$4,Options!$D$5,,"@@"&amp;L$13,,,,,Options!$D$6,,,Options!$D$9)</t>
  </si>
  <si>
    <t>=GL("Balance",$D71,Options!$D$4,Options!$D$5,,"@@"&amp;O$13,,,,,,,,Options!$D$9)</t>
  </si>
  <si>
    <t>=GL("Budget",$D71,Options!$D$4,Options!$D$5,,"@@"&amp;O$13,,,,,Options!$D$6,,,Options!$D$9)</t>
  </si>
  <si>
    <t>=GL("Balance",$D71,Options!$D$4,Options!$D$5,,"@@"&amp;"",,,,,,,,Options!$D$9)</t>
  </si>
  <si>
    <t>=GL("Budget",$D71,Options!$D$4,Options!$D$5,,"@@"&amp;"",,,,,Options!$D$6,,,Options!$D$9)</t>
  </si>
  <si>
    <t>=GL("Balance",$D72,Options!$D$4,Options!$D$5,,,,,,,,,,Options!$D$9)</t>
  </si>
  <si>
    <t>=GL("Budget",$D72,Options!$D$4,Options!$D$5,,,,,,,Options!$D$6,,,Options!$D$9)</t>
  </si>
  <si>
    <t>=GL("Balance",$D72,Options!$D$4,Options!$D$5,,"@@"&amp;I$13,,,,,,,,Options!$D$9)</t>
  </si>
  <si>
    <t>=GL("Budget",$D72,Options!$D$4,Options!$D$5,,"@@"&amp;I$13,,,,,Options!$D$6,,,Options!$D$9)</t>
  </si>
  <si>
    <t>=GL("Balance",$D72,Options!$D$4,Options!$D$5,,"@@"&amp;L$13,,,,,,,,Options!$D$9)</t>
  </si>
  <si>
    <t>=GL("Budget",$D72,Options!$D$4,Options!$D$5,,"@@"&amp;L$13,,,,,Options!$D$6,,,Options!$D$9)</t>
  </si>
  <si>
    <t>=GL("Balance",$D72,Options!$D$4,Options!$D$5,,"@@"&amp;O$13,,,,,,,,Options!$D$9)</t>
  </si>
  <si>
    <t>=GL("Budget",$D72,Options!$D$4,Options!$D$5,,"@@"&amp;O$13,,,,,Options!$D$6,,,Options!$D$9)</t>
  </si>
  <si>
    <t>=GL("Balance",$D72,Options!$D$4,Options!$D$5,,"@@"&amp;"",,,,,,,,Options!$D$9)</t>
  </si>
  <si>
    <t>=GL("Budget",$D72,Options!$D$4,Options!$D$5,,"@@"&amp;"",,,,,Options!$D$6,,,Options!$D$9)</t>
  </si>
  <si>
    <t>=GL("Balance",$D73,Options!$D$4,Options!$D$5,,,,,,,,,,Options!$D$9)</t>
  </si>
  <si>
    <t>=GL("Budget",$D73,Options!$D$4,Options!$D$5,,,,,,,Options!$D$6,,,Options!$D$9)</t>
  </si>
  <si>
    <t>=GL("Balance",$D73,Options!$D$4,Options!$D$5,,"@@"&amp;I$13,,,,,,,,Options!$D$9)</t>
  </si>
  <si>
    <t>=GL("Budget",$D73,Options!$D$4,Options!$D$5,,"@@"&amp;I$13,,,,,Options!$D$6,,,Options!$D$9)</t>
  </si>
  <si>
    <t>=GL("Balance",$D73,Options!$D$4,Options!$D$5,,"@@"&amp;L$13,,,,,,,,Options!$D$9)</t>
  </si>
  <si>
    <t>=GL("Budget",$D73,Options!$D$4,Options!$D$5,,"@@"&amp;L$13,,,,,Options!$D$6,,,Options!$D$9)</t>
  </si>
  <si>
    <t>=GL("Balance",$D73,Options!$D$4,Options!$D$5,,"@@"&amp;O$13,,,,,,,,Options!$D$9)</t>
  </si>
  <si>
    <t>=GL("Budget",$D73,Options!$D$4,Options!$D$5,,"@@"&amp;O$13,,,,,Options!$D$6,,,Options!$D$9)</t>
  </si>
  <si>
    <t>=GL("Balance",$D73,Options!$D$4,Options!$D$5,,"@@"&amp;"",,,,,,,,Options!$D$9)</t>
  </si>
  <si>
    <t>=GL("Budget",$D73,Options!$D$4,Options!$D$5,,"@@"&amp;"",,,,,Options!$D$6,,,Options!$D$9)</t>
  </si>
  <si>
    <t>=GL("Balance",$D74,Options!$D$4,Options!$D$5,,,,,,,,,,Options!$D$9)</t>
  </si>
  <si>
    <t>=GL("Budget",$D74,Options!$D$4,Options!$D$5,,,,,,,Options!$D$6,,,Options!$D$9)</t>
  </si>
  <si>
    <t>=GL("Balance",$D74,Options!$D$4,Options!$D$5,,"@@"&amp;I$13,,,,,,,,Options!$D$9)</t>
  </si>
  <si>
    <t>=GL("Budget",$D74,Options!$D$4,Options!$D$5,,"@@"&amp;I$13,,,,,Options!$D$6,,,Options!$D$9)</t>
  </si>
  <si>
    <t>=GL("Balance",$D74,Options!$D$4,Options!$D$5,,"@@"&amp;L$13,,,,,,,,Options!$D$9)</t>
  </si>
  <si>
    <t>=GL("Budget",$D74,Options!$D$4,Options!$D$5,,"@@"&amp;L$13,,,,,Options!$D$6,,,Options!$D$9)</t>
  </si>
  <si>
    <t>=GL("Balance",$D74,Options!$D$4,Options!$D$5,,"@@"&amp;O$13,,,,,,,,Options!$D$9)</t>
  </si>
  <si>
    <t>=GL("Budget",$D74,Options!$D$4,Options!$D$5,,"@@"&amp;O$13,,,,,Options!$D$6,,,Options!$D$9)</t>
  </si>
  <si>
    <t>=GL("Balance",$D74,Options!$D$4,Options!$D$5,,"@@"&amp;"",,,,,,,,Options!$D$9)</t>
  </si>
  <si>
    <t>=GL("Budget",$D74,Options!$D$4,Options!$D$5,,"@@"&amp;"",,,,,Options!$D$6,,,Options!$D$9)</t>
  </si>
  <si>
    <t>=GL("Balance",$D75,Options!$D$4,Options!$D$5,,,,,,,,,,Options!$D$9)</t>
  </si>
  <si>
    <t>=GL("Budget",$D75,Options!$D$4,Options!$D$5,,,,,,,Options!$D$6,,,Options!$D$9)</t>
  </si>
  <si>
    <t>=GL("Balance",$D75,Options!$D$4,Options!$D$5,,"@@"&amp;I$13,,,,,,,,Options!$D$9)</t>
  </si>
  <si>
    <t>=GL("Budget",$D75,Options!$D$4,Options!$D$5,,"@@"&amp;I$13,,,,,Options!$D$6,,,Options!$D$9)</t>
  </si>
  <si>
    <t>=GL("Balance",$D75,Options!$D$4,Options!$D$5,,"@@"&amp;L$13,,,,,,,,Options!$D$9)</t>
  </si>
  <si>
    <t>=GL("Budget",$D75,Options!$D$4,Options!$D$5,,"@@"&amp;L$13,,,,,Options!$D$6,,,Options!$D$9)</t>
  </si>
  <si>
    <t>=GL("Balance",$D75,Options!$D$4,Options!$D$5,,"@@"&amp;O$13,,,,,,,,Options!$D$9)</t>
  </si>
  <si>
    <t>=GL("Budget",$D75,Options!$D$4,Options!$D$5,,"@@"&amp;O$13,,,,,Options!$D$6,,,Options!$D$9)</t>
  </si>
  <si>
    <t>=GL("Balance",$D75,Options!$D$4,Options!$D$5,,"@@"&amp;"",,,,,,,,Options!$D$9)</t>
  </si>
  <si>
    <t>=GL("Budget",$D75,Options!$D$4,Options!$D$5,,"@@"&amp;"",,,,,Options!$D$6,,,Options!$D$9)</t>
  </si>
  <si>
    <t>=GL("Balance",$D76,Options!$D$4,Options!$D$5,,,,,,,,,,Options!$D$9)</t>
  </si>
  <si>
    <t>=GL("Budget",$D76,Options!$D$4,Options!$D$5,,,,,,,Options!$D$6,,,Options!$D$9)</t>
  </si>
  <si>
    <t>=IF(G76=0,0,(F76-G76)/G76)</t>
  </si>
  <si>
    <t>=GL("Balance",$D76,Options!$D$4,Options!$D$5,,"@@"&amp;I$13,,,,,,,,Options!$D$9)</t>
  </si>
  <si>
    <t>=GL("Budget",$D76,Options!$D$4,Options!$D$5,,"@@"&amp;I$13,,,,,Options!$D$6,,,Options!$D$9)</t>
  </si>
  <si>
    <t>=IF(J76=0,0,(I76-J76)/J76)</t>
  </si>
  <si>
    <t>=GL("Balance",$D76,Options!$D$4,Options!$D$5,,"@@"&amp;L$13,,,,,,,,Options!$D$9)</t>
  </si>
  <si>
    <t>=GL("Budget",$D76,Options!$D$4,Options!$D$5,,"@@"&amp;L$13,,,,,Options!$D$6,,,Options!$D$9)</t>
  </si>
  <si>
    <t>=IF(M76=0,0,(L76-M76)/M76)</t>
  </si>
  <si>
    <t>=GL("Balance",$D76,Options!$D$4,Options!$D$5,,"@@"&amp;O$13,,,,,,,,Options!$D$9)</t>
  </si>
  <si>
    <t>=GL("Budget",$D76,Options!$D$4,Options!$D$5,,"@@"&amp;O$13,,,,,Options!$D$6,,,Options!$D$9)</t>
  </si>
  <si>
    <t>=IF(P76=0,0,(O76-P76)/P76)</t>
  </si>
  <si>
    <t>=GL("Balance",$D76,Options!$D$4,Options!$D$5,,"@@"&amp;"",,,,,,,,Options!$D$9)</t>
  </si>
  <si>
    <t>=GL("Budget",$D76,Options!$D$4,Options!$D$5,,"@@"&amp;"",,,,,Options!$D$6,,,Options!$D$9)</t>
  </si>
  <si>
    <t>=IF(S76=0,0,(R76-S76)/S76)</t>
  </si>
  <si>
    <t>=GL("Balance",$D79,Options!$D$4,Options!$D$5,,,,,,,,,,Options!$D$9)</t>
  </si>
  <si>
    <t>=GL("Budget",$D79,Options!$D$4,Options!$D$5,,,,,,,Options!$D$6,,,Options!$D$9)</t>
  </si>
  <si>
    <t>=GL("Balance",$D79,Options!$D$4,Options!$D$5,,"@@"&amp;I$13,,,,,,,,Options!$D$9)</t>
  </si>
  <si>
    <t>=GL("Budget",$D79,Options!$D$4,Options!$D$5,,"@@"&amp;I$13,,,,,Options!$D$6,,,Options!$D$9)</t>
  </si>
  <si>
    <t>=GL("Balance",$D79,Options!$D$4,Options!$D$5,,"@@"&amp;L$13,,,,,,,,Options!$D$9)</t>
  </si>
  <si>
    <t>=GL("Budget",$D79,Options!$D$4,Options!$D$5,,"@@"&amp;L$13,,,,,Options!$D$6,,,Options!$D$9)</t>
  </si>
  <si>
    <t>=GL("Balance",$D79,Options!$D$4,Options!$D$5,,"@@"&amp;O$13,,,,,,,,Options!$D$9)</t>
  </si>
  <si>
    <t>=GL("Budget",$D79,Options!$D$4,Options!$D$5,,"@@"&amp;O$13,,,,,Options!$D$6,,,Options!$D$9)</t>
  </si>
  <si>
    <t>=GL("Balance",$D79,Options!$D$4,Options!$D$5,,"@@"&amp;"",,,,,,,,Options!$D$9)</t>
  </si>
  <si>
    <t>=GL("Budget",$D79,Options!$D$4,Options!$D$5,,"@@"&amp;"",,,,,Options!$D$6,,,Options!$D$9)</t>
  </si>
  <si>
    <t>=GL("Balance",$D80,Options!$D$4,Options!$D$5,,,,,,,,,,Options!$D$9)</t>
  </si>
  <si>
    <t>=GL("Budget",$D80,Options!$D$4,Options!$D$5,,,,,,,Options!$D$6,,,Options!$D$9)</t>
  </si>
  <si>
    <t>=GL("Balance",$D80,Options!$D$4,Options!$D$5,,"@@"&amp;I$13,,,,,,,,Options!$D$9)</t>
  </si>
  <si>
    <t>=GL("Budget",$D80,Options!$D$4,Options!$D$5,,"@@"&amp;I$13,,,,,Options!$D$6,,,Options!$D$9)</t>
  </si>
  <si>
    <t>=GL("Balance",$D80,Options!$D$4,Options!$D$5,,"@@"&amp;L$13,,,,,,,,Options!$D$9)</t>
  </si>
  <si>
    <t>=GL("Budget",$D80,Options!$D$4,Options!$D$5,,"@@"&amp;L$13,,,,,Options!$D$6,,,Options!$D$9)</t>
  </si>
  <si>
    <t>=GL("Balance",$D80,Options!$D$4,Options!$D$5,,"@@"&amp;O$13,,,,,,,,Options!$D$9)</t>
  </si>
  <si>
    <t>=GL("Budget",$D80,Options!$D$4,Options!$D$5,,"@@"&amp;O$13,,,,,Options!$D$6,,,Options!$D$9)</t>
  </si>
  <si>
    <t>=GL("Balance",$D80,Options!$D$4,Options!$D$5,,"@@"&amp;"",,,,,,,,Options!$D$9)</t>
  </si>
  <si>
    <t>=GL("Budget",$D80,Options!$D$4,Options!$D$5,,"@@"&amp;"",,,,,Options!$D$6,,,Options!$D$9)</t>
  </si>
  <si>
    <t>=GL("Balance",$D81,Options!$D$4,Options!$D$5,,,,,,,,,,Options!$D$9)</t>
  </si>
  <si>
    <t>=GL("Budget",$D81,Options!$D$4,Options!$D$5,,,,,,,Options!$D$6,,,Options!$D$9)</t>
  </si>
  <si>
    <t>=GL("Balance",$D81,Options!$D$4,Options!$D$5,,"@@"&amp;I$13,,,,,,,,Options!$D$9)</t>
  </si>
  <si>
    <t>=GL("Budget",$D81,Options!$D$4,Options!$D$5,,"@@"&amp;I$13,,,,,Options!$D$6,,,Options!$D$9)</t>
  </si>
  <si>
    <t>=GL("Balance",$D81,Options!$D$4,Options!$D$5,,"@@"&amp;L$13,,,,,,,,Options!$D$9)</t>
  </si>
  <si>
    <t>=GL("Budget",$D81,Options!$D$4,Options!$D$5,,"@@"&amp;L$13,,,,,Options!$D$6,,,Options!$D$9)</t>
  </si>
  <si>
    <t>=GL("Balance",$D81,Options!$D$4,Options!$D$5,,"@@"&amp;O$13,,,,,,,,Options!$D$9)</t>
  </si>
  <si>
    <t>=GL("Budget",$D81,Options!$D$4,Options!$D$5,,"@@"&amp;O$13,,,,,Options!$D$6,,,Options!$D$9)</t>
  </si>
  <si>
    <t>=GL("Balance",$D81,Options!$D$4,Options!$D$5,,"@@"&amp;"",,,,,,,,Options!$D$9)</t>
  </si>
  <si>
    <t>=GL("Budget",$D81,Options!$D$4,Options!$D$5,,"@@"&amp;"",,,,,Options!$D$6,,,Options!$D$9)</t>
  </si>
  <si>
    <t>=GL("Balance",$D82,Options!$D$4,Options!$D$5,,,,,,,,,,Options!$D$9)</t>
  </si>
  <si>
    <t>=GL("Budget",$D82,Options!$D$4,Options!$D$5,,,,,,,Options!$D$6,,,Options!$D$9)</t>
  </si>
  <si>
    <t>=GL("Balance",$D82,Options!$D$4,Options!$D$5,,"@@"&amp;I$13,,,,,,,,Options!$D$9)</t>
  </si>
  <si>
    <t>=GL("Budget",$D82,Options!$D$4,Options!$D$5,,"@@"&amp;I$13,,,,,Options!$D$6,,,Options!$D$9)</t>
  </si>
  <si>
    <t>=GL("Balance",$D82,Options!$D$4,Options!$D$5,,"@@"&amp;L$13,,,,,,,,Options!$D$9)</t>
  </si>
  <si>
    <t>=GL("Budget",$D82,Options!$D$4,Options!$D$5,,"@@"&amp;L$13,,,,,Options!$D$6,,,Options!$D$9)</t>
  </si>
  <si>
    <t>=GL("Balance",$D82,Options!$D$4,Options!$D$5,,"@@"&amp;O$13,,,,,,,,Options!$D$9)</t>
  </si>
  <si>
    <t>=GL("Budget",$D82,Options!$D$4,Options!$D$5,,"@@"&amp;O$13,,,,,Options!$D$6,,,Options!$D$9)</t>
  </si>
  <si>
    <t>=GL("Balance",$D82,Options!$D$4,Options!$D$5,,"@@"&amp;"",,,,,,,,Options!$D$9)</t>
  </si>
  <si>
    <t>=GL("Budget",$D82,Options!$D$4,Options!$D$5,,"@@"&amp;"",,,,,Options!$D$6,,,Options!$D$9)</t>
  </si>
  <si>
    <t>=GL("Balance",$D83,Options!$D$4,Options!$D$5,,,,,,,,,,Options!$D$9)</t>
  </si>
  <si>
    <t>=GL("Budget",$D83,Options!$D$4,Options!$D$5,,,,,,,Options!$D$6,,,Options!$D$9)</t>
  </si>
  <si>
    <t>=GL("Balance",$D83,Options!$D$4,Options!$D$5,,"@@"&amp;I$13,,,,,,,,Options!$D$9)</t>
  </si>
  <si>
    <t>=GL("Budget",$D83,Options!$D$4,Options!$D$5,,"@@"&amp;I$13,,,,,Options!$D$6,,,Options!$D$9)</t>
  </si>
  <si>
    <t>=GL("Balance",$D83,Options!$D$4,Options!$D$5,,"@@"&amp;L$13,,,,,,,,Options!$D$9)</t>
  </si>
  <si>
    <t>=GL("Budget",$D83,Options!$D$4,Options!$D$5,,"@@"&amp;L$13,,,,,Options!$D$6,,,Options!$D$9)</t>
  </si>
  <si>
    <t>=GL("Balance",$D83,Options!$D$4,Options!$D$5,,"@@"&amp;O$13,,,,,,,,Options!$D$9)</t>
  </si>
  <si>
    <t>=GL("Budget",$D83,Options!$D$4,Options!$D$5,,"@@"&amp;O$13,,,,,Options!$D$6,,,Options!$D$9)</t>
  </si>
  <si>
    <t>=GL("Balance",$D83,Options!$D$4,Options!$D$5,,"@@"&amp;"",,,,,,,,Options!$D$9)</t>
  </si>
  <si>
    <t>=GL("Budget",$D83,Options!$D$4,Options!$D$5,,"@@"&amp;"",,,,,Options!$D$6,,,Options!$D$9)</t>
  </si>
  <si>
    <t>=GL("Balance",$D84,Options!$D$4,Options!$D$5,,,,,,,,,,Options!$D$9)</t>
  </si>
  <si>
    <t>=GL("Budget",$D84,Options!$D$4,Options!$D$5,,,,,,,Options!$D$6,,,Options!$D$9)</t>
  </si>
  <si>
    <t>=GL("Balance",$D84,Options!$D$4,Options!$D$5,,"@@"&amp;I$13,,,,,,,,Options!$D$9)</t>
  </si>
  <si>
    <t>=GL("Budget",$D84,Options!$D$4,Options!$D$5,,"@@"&amp;I$13,,,,,Options!$D$6,,,Options!$D$9)</t>
  </si>
  <si>
    <t>=GL("Balance",$D84,Options!$D$4,Options!$D$5,,"@@"&amp;L$13,,,,,,,,Options!$D$9)</t>
  </si>
  <si>
    <t>=GL("Budget",$D84,Options!$D$4,Options!$D$5,,"@@"&amp;L$13,,,,,Options!$D$6,,,Options!$D$9)</t>
  </si>
  <si>
    <t>=GL("Balance",$D84,Options!$D$4,Options!$D$5,,"@@"&amp;O$13,,,,,,,,Options!$D$9)</t>
  </si>
  <si>
    <t>=GL("Budget",$D84,Options!$D$4,Options!$D$5,,"@@"&amp;O$13,,,,,Options!$D$6,,,Options!$D$9)</t>
  </si>
  <si>
    <t>=GL("Balance",$D84,Options!$D$4,Options!$D$5,,"@@"&amp;"",,,,,,,,Options!$D$9)</t>
  </si>
  <si>
    <t>=GL("Budget",$D84,Options!$D$4,Options!$D$5,,"@@"&amp;"",,,,,Options!$D$6,,,Options!$D$9)</t>
  </si>
  <si>
    <t>=GL("Balance",$D85,Options!$D$4,Options!$D$5,,,,,,,,,,Options!$D$9)</t>
  </si>
  <si>
    <t>=GL("Budget",$D85,Options!$D$4,Options!$D$5,,,,,,,Options!$D$6,,,Options!$D$9)</t>
  </si>
  <si>
    <t>=GL("Balance",$D85,Options!$D$4,Options!$D$5,,"@@"&amp;I$13,,,,,,,,Options!$D$9)</t>
  </si>
  <si>
    <t>=GL("Budget",$D85,Options!$D$4,Options!$D$5,,"@@"&amp;I$13,,,,,Options!$D$6,,,Options!$D$9)</t>
  </si>
  <si>
    <t>=GL("Balance",$D85,Options!$D$4,Options!$D$5,,"@@"&amp;L$13,,,,,,,,Options!$D$9)</t>
  </si>
  <si>
    <t>=GL("Budget",$D85,Options!$D$4,Options!$D$5,,"@@"&amp;L$13,,,,,Options!$D$6,,,Options!$D$9)</t>
  </si>
  <si>
    <t>=GL("Balance",$D85,Options!$D$4,Options!$D$5,,"@@"&amp;O$13,,,,,,,,Options!$D$9)</t>
  </si>
  <si>
    <t>=GL("Budget",$D85,Options!$D$4,Options!$D$5,,"@@"&amp;O$13,,,,,Options!$D$6,,,Options!$D$9)</t>
  </si>
  <si>
    <t>=GL("Balance",$D85,Options!$D$4,Options!$D$5,,"@@"&amp;"",,,,,,,,Options!$D$9)</t>
  </si>
  <si>
    <t>=GL("Budget",$D85,Options!$D$4,Options!$D$5,,"@@"&amp;"",,,,,Options!$D$6,,,Options!$D$9)</t>
  </si>
  <si>
    <t>=GL("Balance",$D86,Options!$D$4,Options!$D$5,,,,,,,,,,Options!$D$9)</t>
  </si>
  <si>
    <t>=GL("Budget",$D86,Options!$D$4,Options!$D$5,,,,,,,Options!$D$6,,,Options!$D$9)</t>
  </si>
  <si>
    <t>=GL("Balance",$D86,Options!$D$4,Options!$D$5,,"@@"&amp;I$13,,,,,,,,Options!$D$9)</t>
  </si>
  <si>
    <t>=GL("Budget",$D86,Options!$D$4,Options!$D$5,,"@@"&amp;I$13,,,,,Options!$D$6,,,Options!$D$9)</t>
  </si>
  <si>
    <t>=GL("Balance",$D86,Options!$D$4,Options!$D$5,,"@@"&amp;L$13,,,,,,,,Options!$D$9)</t>
  </si>
  <si>
    <t>=GL("Budget",$D86,Options!$D$4,Options!$D$5,,"@@"&amp;L$13,,,,,Options!$D$6,,,Options!$D$9)</t>
  </si>
  <si>
    <t>=GL("Balance",$D86,Options!$D$4,Options!$D$5,,"@@"&amp;O$13,,,,,,,,Options!$D$9)</t>
  </si>
  <si>
    <t>=GL("Budget",$D86,Options!$D$4,Options!$D$5,,"@@"&amp;O$13,,,,,Options!$D$6,,,Options!$D$9)</t>
  </si>
  <si>
    <t>=GL("Balance",$D86,Options!$D$4,Options!$D$5,,"@@"&amp;"",,,,,,,,Options!$D$9)</t>
  </si>
  <si>
    <t>=GL("Budget",$D86,Options!$D$4,Options!$D$5,,"@@"&amp;"",,,,,Options!$D$6,,,Options!$D$9)</t>
  </si>
  <si>
    <t>=GL("Balance",$D87,Options!$D$4,Options!$D$5,,,,,,,,,,Options!$D$9)</t>
  </si>
  <si>
    <t>=GL("Budget",$D87,Options!$D$4,Options!$D$5,,,,,,,Options!$D$6,,,Options!$D$9)</t>
  </si>
  <si>
    <t>=GL("Balance",$D87,Options!$D$4,Options!$D$5,,"@@"&amp;I$13,,,,,,,,Options!$D$9)</t>
  </si>
  <si>
    <t>=GL("Budget",$D87,Options!$D$4,Options!$D$5,,"@@"&amp;I$13,,,,,Options!$D$6,,,Options!$D$9)</t>
  </si>
  <si>
    <t>=GL("Balance",$D87,Options!$D$4,Options!$D$5,,"@@"&amp;L$13,,,,,,,,Options!$D$9)</t>
  </si>
  <si>
    <t>=GL("Budget",$D87,Options!$D$4,Options!$D$5,,"@@"&amp;L$13,,,,,Options!$D$6,,,Options!$D$9)</t>
  </si>
  <si>
    <t>=GL("Balance",$D87,Options!$D$4,Options!$D$5,,"@@"&amp;O$13,,,,,,,,Options!$D$9)</t>
  </si>
  <si>
    <t>=GL("Budget",$D87,Options!$D$4,Options!$D$5,,"@@"&amp;O$13,,,,,Options!$D$6,,,Options!$D$9)</t>
  </si>
  <si>
    <t>=GL("Balance",$D87,Options!$D$4,Options!$D$5,,"@@"&amp;"",,,,,,,,Options!$D$9)</t>
  </si>
  <si>
    <t>=GL("Budget",$D87,Options!$D$4,Options!$D$5,,"@@"&amp;"",,,,,Options!$D$6,,,Options!$D$9)</t>
  </si>
  <si>
    <t>=GL("Balance",$D88,Options!$D$4,Options!$D$5,,,,,,,,,,Options!$D$9)</t>
  </si>
  <si>
    <t>=GL("Budget",$D88,Options!$D$4,Options!$D$5,,,,,,,Options!$D$6,,,Options!$D$9)</t>
  </si>
  <si>
    <t>=GL("Balance",$D88,Options!$D$4,Options!$D$5,,"@@"&amp;I$13,,,,,,,,Options!$D$9)</t>
  </si>
  <si>
    <t>=GL("Budget",$D88,Options!$D$4,Options!$D$5,,"@@"&amp;I$13,,,,,Options!$D$6,,,Options!$D$9)</t>
  </si>
  <si>
    <t>=GL("Balance",$D88,Options!$D$4,Options!$D$5,,"@@"&amp;L$13,,,,,,,,Options!$D$9)</t>
  </si>
  <si>
    <t>=GL("Budget",$D88,Options!$D$4,Options!$D$5,,"@@"&amp;L$13,,,,,Options!$D$6,,,Options!$D$9)</t>
  </si>
  <si>
    <t>=GL("Balance",$D88,Options!$D$4,Options!$D$5,,"@@"&amp;O$13,,,,,,,,Options!$D$9)</t>
  </si>
  <si>
    <t>=GL("Budget",$D88,Options!$D$4,Options!$D$5,,"@@"&amp;O$13,,,,,Options!$D$6,,,Options!$D$9)</t>
  </si>
  <si>
    <t>=GL("Balance",$D88,Options!$D$4,Options!$D$5,,"@@"&amp;"",,,,,,,,Options!$D$9)</t>
  </si>
  <si>
    <t>=GL("Budget",$D88,Options!$D$4,Options!$D$5,,"@@"&amp;"",,,,,Options!$D$6,,,Options!$D$9)</t>
  </si>
  <si>
    <t>=GL("Balance",$D89,Options!$D$4,Options!$D$5,,,,,,,,,,Options!$D$9)</t>
  </si>
  <si>
    <t>=GL("Budget",$D89,Options!$D$4,Options!$D$5,,,,,,,Options!$D$6,,,Options!$D$9)</t>
  </si>
  <si>
    <t>=GL("Balance",$D89,Options!$D$4,Options!$D$5,,"@@"&amp;I$13,,,,,,,,Options!$D$9)</t>
  </si>
  <si>
    <t>=GL("Budget",$D89,Options!$D$4,Options!$D$5,,"@@"&amp;I$13,,,,,Options!$D$6,,,Options!$D$9)</t>
  </si>
  <si>
    <t>=GL("Balance",$D89,Options!$D$4,Options!$D$5,,"@@"&amp;L$13,,,,,,,,Options!$D$9)</t>
  </si>
  <si>
    <t>=GL("Budget",$D89,Options!$D$4,Options!$D$5,,"@@"&amp;L$13,,,,,Options!$D$6,,,Options!$D$9)</t>
  </si>
  <si>
    <t>=GL("Balance",$D89,Options!$D$4,Options!$D$5,,"@@"&amp;O$13,,,,,,,,Options!$D$9)</t>
  </si>
  <si>
    <t>=GL("Budget",$D89,Options!$D$4,Options!$D$5,,"@@"&amp;O$13,,,,,Options!$D$6,,,Options!$D$9)</t>
  </si>
  <si>
    <t>=GL("Balance",$D89,Options!$D$4,Options!$D$5,,"@@"&amp;"",,,,,,,,Options!$D$9)</t>
  </si>
  <si>
    <t>=GL("Budget",$D89,Options!$D$4,Options!$D$5,,"@@"&amp;"",,,,,Options!$D$6,,,Options!$D$9)</t>
  </si>
  <si>
    <t>=GL("Balance",$D90,Options!$D$4,Options!$D$5,,,,,,,,,,Options!$D$9)</t>
  </si>
  <si>
    <t>=GL("Budget",$D90,Options!$D$4,Options!$D$5,,,,,,,Options!$D$6,,,Options!$D$9)</t>
  </si>
  <si>
    <t>=GL("Balance",$D90,Options!$D$4,Options!$D$5,,"@@"&amp;I$13,,,,,,,,Options!$D$9)</t>
  </si>
  <si>
    <t>=GL("Budget",$D90,Options!$D$4,Options!$D$5,,"@@"&amp;I$13,,,,,Options!$D$6,,,Options!$D$9)</t>
  </si>
  <si>
    <t>=GL("Balance",$D90,Options!$D$4,Options!$D$5,,"@@"&amp;L$13,,,,,,,,Options!$D$9)</t>
  </si>
  <si>
    <t>=GL("Budget",$D90,Options!$D$4,Options!$D$5,,"@@"&amp;L$13,,,,,Options!$D$6,,,Options!$D$9)</t>
  </si>
  <si>
    <t>=GL("Balance",$D90,Options!$D$4,Options!$D$5,,"@@"&amp;O$13,,,,,,,,Options!$D$9)</t>
  </si>
  <si>
    <t>=GL("Budget",$D90,Options!$D$4,Options!$D$5,,"@@"&amp;O$13,,,,,Options!$D$6,,,Options!$D$9)</t>
  </si>
  <si>
    <t>=GL("Balance",$D90,Options!$D$4,Options!$D$5,,"@@"&amp;"",,,,,,,,Options!$D$9)</t>
  </si>
  <si>
    <t>=GL("Budget",$D90,Options!$D$4,Options!$D$5,,"@@"&amp;"",,,,,Options!$D$6,,,Options!$D$9)</t>
  </si>
  <si>
    <t>=GL("Balance",$D91,Options!$D$4,Options!$D$5,,,,,,,,,,Options!$D$9)</t>
  </si>
  <si>
    <t>=GL("Budget",$D91,Options!$D$4,Options!$D$5,,,,,,,Options!$D$6,,,Options!$D$9)</t>
  </si>
  <si>
    <t>=IF(G91=0,0,(F91-G91)/G91)</t>
  </si>
  <si>
    <t>=GL("Balance",$D91,Options!$D$4,Options!$D$5,,"@@"&amp;I$13,,,,,,,,Options!$D$9)</t>
  </si>
  <si>
    <t>=GL("Budget",$D91,Options!$D$4,Options!$D$5,,"@@"&amp;I$13,,,,,Options!$D$6,,,Options!$D$9)</t>
  </si>
  <si>
    <t>=IF(J91=0,0,(I91-J91)/J91)</t>
  </si>
  <si>
    <t>=GL("Balance",$D91,Options!$D$4,Options!$D$5,,"@@"&amp;L$13,,,,,,,,Options!$D$9)</t>
  </si>
  <si>
    <t>=GL("Budget",$D91,Options!$D$4,Options!$D$5,,"@@"&amp;L$13,,,,,Options!$D$6,,,Options!$D$9)</t>
  </si>
  <si>
    <t>=IF(M91=0,0,(L91-M91)/M91)</t>
  </si>
  <si>
    <t>=GL("Balance",$D91,Options!$D$4,Options!$D$5,,"@@"&amp;O$13,,,,,,,,Options!$D$9)</t>
  </si>
  <si>
    <t>=GL("Budget",$D91,Options!$D$4,Options!$D$5,,"@@"&amp;O$13,,,,,Options!$D$6,,,Options!$D$9)</t>
  </si>
  <si>
    <t>=IF(P91=0,0,(O91-P91)/P91)</t>
  </si>
  <si>
    <t>=GL("Balance",$D91,Options!$D$4,Options!$D$5,,"@@"&amp;"",,,,,,,,Options!$D$9)</t>
  </si>
  <si>
    <t>=GL("Budget",$D91,Options!$D$4,Options!$D$5,,"@@"&amp;"",,,,,Options!$D$6,,,Options!$D$9)</t>
  </si>
  <si>
    <t>=IF(S91=0,0,(R91-S91)/S91)</t>
  </si>
  <si>
    <t>=GL("Balance",$D93,Options!$D$4,Options!$D$5,,,,,,,,,,Options!$D$9)</t>
  </si>
  <si>
    <t>=GL("Budget",$D93,Options!$D$4,Options!$D$5,,,,,,,Options!$D$6,,,Options!$D$9)</t>
  </si>
  <si>
    <t>=IF(G93=0,0,(F93-G93)/G93)</t>
  </si>
  <si>
    <t>=GL("Balance",$D93,Options!$D$4,Options!$D$5,,"@@"&amp;I$13,,,,,,,,Options!$D$9)</t>
  </si>
  <si>
    <t>=GL("Budget",$D93,Options!$D$4,Options!$D$5,,"@@"&amp;I$13,,,,,Options!$D$6,,,Options!$D$9)</t>
  </si>
  <si>
    <t>=IF(J93=0,0,(I93-J93)/J93)</t>
  </si>
  <si>
    <t>=GL("Balance",$D93,Options!$D$4,Options!$D$5,,"@@"&amp;L$13,,,,,,,,Options!$D$9)</t>
  </si>
  <si>
    <t>=GL("Budget",$D93,Options!$D$4,Options!$D$5,,"@@"&amp;L$13,,,,,Options!$D$6,,,Options!$D$9)</t>
  </si>
  <si>
    <t>=IF(M93=0,0,(L93-M93)/M93)</t>
  </si>
  <si>
    <t>=GL("Balance",$D93,Options!$D$4,Options!$D$5,,"@@"&amp;O$13,,,,,,,,Options!$D$9)</t>
  </si>
  <si>
    <t>=GL("Budget",$D93,Options!$D$4,Options!$D$5,,"@@"&amp;O$13,,,,,Options!$D$6,,,Options!$D$9)</t>
  </si>
  <si>
    <t>=IF(P93=0,0,(O93-P93)/P93)</t>
  </si>
  <si>
    <t>=GL("Balance",$D93,Options!$D$4,Options!$D$5,,"@@"&amp;"",,,,,,,,Options!$D$9)</t>
  </si>
  <si>
    <t>=GL("Budget",$D93,Options!$D$4,Options!$D$5,,"@@"&amp;"",,,,,Options!$D$6,,,Options!$D$9)</t>
  </si>
  <si>
    <t>=IF(S93=0,0,(R93-S93)/S93)</t>
  </si>
  <si>
    <t>=GL("Balance",$D96,Options!$D$4,Options!$D$5,,,,,,,,,,Options!$D$9)</t>
  </si>
  <si>
    <t>=GL("Budget",$D96,Options!$D$4,Options!$D$5,,,,,,,Options!$D$6,,,Options!$D$9)</t>
  </si>
  <si>
    <t>=GL("Balance",$D96,Options!$D$4,Options!$D$5,,"@@"&amp;I$13,,,,,,,,Options!$D$9)</t>
  </si>
  <si>
    <t>=GL("Budget",$D96,Options!$D$4,Options!$D$5,,"@@"&amp;I$13,,,,,Options!$D$6,,,Options!$D$9)</t>
  </si>
  <si>
    <t>=GL("Balance",$D96,Options!$D$4,Options!$D$5,,"@@"&amp;L$13,,,,,,,,Options!$D$9)</t>
  </si>
  <si>
    <t>=GL("Budget",$D96,Options!$D$4,Options!$D$5,,"@@"&amp;L$13,,,,,Options!$D$6,,,Options!$D$9)</t>
  </si>
  <si>
    <t>=GL("Balance",$D96,Options!$D$4,Options!$D$5,,"@@"&amp;O$13,,,,,,,,Options!$D$9)</t>
  </si>
  <si>
    <t>=GL("Budget",$D96,Options!$D$4,Options!$D$5,,"@@"&amp;O$13,,,,,Options!$D$6,,,Options!$D$9)</t>
  </si>
  <si>
    <t>=GL("Balance",$D96,Options!$D$4,Options!$D$5,,"@@"&amp;"",,,,,,,,Options!$D$9)</t>
  </si>
  <si>
    <t>=GL("Budget",$D96,Options!$D$4,Options!$D$5,,"@@"&amp;"",,,,,Options!$D$6,,,Options!$D$9)</t>
  </si>
  <si>
    <t>=GL("Balance",$D97,Options!$D$4,Options!$D$5,,,,,,,,,,Options!$D$9)</t>
  </si>
  <si>
    <t>=GL("Budget",$D97,Options!$D$4,Options!$D$5,,,,,,,Options!$D$6,,,Options!$D$9)</t>
  </si>
  <si>
    <t>=GL("Balance",$D97,Options!$D$4,Options!$D$5,,"@@"&amp;I$13,,,,,,,,Options!$D$9)</t>
  </si>
  <si>
    <t>=GL("Budget",$D97,Options!$D$4,Options!$D$5,,"@@"&amp;I$13,,,,,Options!$D$6,,,Options!$D$9)</t>
  </si>
  <si>
    <t>=GL("Balance",$D97,Options!$D$4,Options!$D$5,,"@@"&amp;L$13,,,,,,,,Options!$D$9)</t>
  </si>
  <si>
    <t>=GL("Budget",$D97,Options!$D$4,Options!$D$5,,"@@"&amp;L$13,,,,,Options!$D$6,,,Options!$D$9)</t>
  </si>
  <si>
    <t>=GL("Balance",$D97,Options!$D$4,Options!$D$5,,"@@"&amp;O$13,,,,,,,,Options!$D$9)</t>
  </si>
  <si>
    <t>=GL("Budget",$D97,Options!$D$4,Options!$D$5,,"@@"&amp;O$13,,,,,Options!$D$6,,,Options!$D$9)</t>
  </si>
  <si>
    <t>=GL("Balance",$D97,Options!$D$4,Options!$D$5,,"@@"&amp;"",,,,,,,,Options!$D$9)</t>
  </si>
  <si>
    <t>=GL("Budget",$D97,Options!$D$4,Options!$D$5,,"@@"&amp;"",,,,,Options!$D$6,,,Options!$D$9)</t>
  </si>
  <si>
    <t>=GL("Balance",$D98,Options!$D$4,Options!$D$5,,,,,,,,,,Options!$D$9)</t>
  </si>
  <si>
    <t>=GL("Budget",$D98,Options!$D$4,Options!$D$5,,,,,,,Options!$D$6,,,Options!$D$9)</t>
  </si>
  <si>
    <t>=GL("Balance",$D98,Options!$D$4,Options!$D$5,,"@@"&amp;I$13,,,,,,,,Options!$D$9)</t>
  </si>
  <si>
    <t>=GL("Budget",$D98,Options!$D$4,Options!$D$5,,"@@"&amp;I$13,,,,,Options!$D$6,,,Options!$D$9)</t>
  </si>
  <si>
    <t>=GL("Balance",$D98,Options!$D$4,Options!$D$5,,"@@"&amp;L$13,,,,,,,,Options!$D$9)</t>
  </si>
  <si>
    <t>=GL("Budget",$D98,Options!$D$4,Options!$D$5,,"@@"&amp;L$13,,,,,Options!$D$6,,,Options!$D$9)</t>
  </si>
  <si>
    <t>=GL("Balance",$D98,Options!$D$4,Options!$D$5,,"@@"&amp;O$13,,,,,,,,Options!$D$9)</t>
  </si>
  <si>
    <t>=GL("Budget",$D98,Options!$D$4,Options!$D$5,,"@@"&amp;O$13,,,,,Options!$D$6,,,Options!$D$9)</t>
  </si>
  <si>
    <t>=GL("Balance",$D98,Options!$D$4,Options!$D$5,,"@@"&amp;"",,,,,,,,Options!$D$9)</t>
  </si>
  <si>
    <t>=GL("Budget",$D98,Options!$D$4,Options!$D$5,,"@@"&amp;"",,,,,Options!$D$6,,,Options!$D$9)</t>
  </si>
  <si>
    <t>=GL("Balance",$D99,Options!$D$4,Options!$D$5,,,,,,,,,,Options!$D$9)</t>
  </si>
  <si>
    <t>=GL("Budget",$D99,Options!$D$4,Options!$D$5,,,,,,,Options!$D$6,,,Options!$D$9)</t>
  </si>
  <si>
    <t>=GL("Balance",$D99,Options!$D$4,Options!$D$5,,"@@"&amp;I$13,,,,,,,,Options!$D$9)</t>
  </si>
  <si>
    <t>=GL("Budget",$D99,Options!$D$4,Options!$D$5,,"@@"&amp;I$13,,,,,Options!$D$6,,,Options!$D$9)</t>
  </si>
  <si>
    <t>=GL("Balance",$D99,Options!$D$4,Options!$D$5,,"@@"&amp;L$13,,,,,,,,Options!$D$9)</t>
  </si>
  <si>
    <t>=GL("Budget",$D99,Options!$D$4,Options!$D$5,,"@@"&amp;L$13,,,,,Options!$D$6,,,Options!$D$9)</t>
  </si>
  <si>
    <t>=GL("Balance",$D99,Options!$D$4,Options!$D$5,,"@@"&amp;O$13,,,,,,,,Options!$D$9)</t>
  </si>
  <si>
    <t>=GL("Budget",$D99,Options!$D$4,Options!$D$5,,"@@"&amp;O$13,,,,,Options!$D$6,,,Options!$D$9)</t>
  </si>
  <si>
    <t>=GL("Balance",$D99,Options!$D$4,Options!$D$5,,"@@"&amp;"",,,,,,,,Options!$D$9)</t>
  </si>
  <si>
    <t>=GL("Budget",$D99,Options!$D$4,Options!$D$5,,"@@"&amp;"",,,,,Options!$D$6,,,Options!$D$9)</t>
  </si>
  <si>
    <t>=GL("Balance",$D100,Options!$D$4,Options!$D$5,,,,,,,,,,Options!$D$9)</t>
  </si>
  <si>
    <t>=GL("Budget",$D100,Options!$D$4,Options!$D$5,,,,,,,Options!$D$6,,,Options!$D$9)</t>
  </si>
  <si>
    <t>=GL("Balance",$D100,Options!$D$4,Options!$D$5,,"@@"&amp;I$13,,,,,,,,Options!$D$9)</t>
  </si>
  <si>
    <t>=GL("Budget",$D100,Options!$D$4,Options!$D$5,,"@@"&amp;I$13,,,,,Options!$D$6,,,Options!$D$9)</t>
  </si>
  <si>
    <t>=GL("Balance",$D100,Options!$D$4,Options!$D$5,,"@@"&amp;L$13,,,,,,,,Options!$D$9)</t>
  </si>
  <si>
    <t>=GL("Budget",$D100,Options!$D$4,Options!$D$5,,"@@"&amp;L$13,,,,,Options!$D$6,,,Options!$D$9)</t>
  </si>
  <si>
    <t>=GL("Balance",$D100,Options!$D$4,Options!$D$5,,"@@"&amp;O$13,,,,,,,,Options!$D$9)</t>
  </si>
  <si>
    <t>=GL("Budget",$D100,Options!$D$4,Options!$D$5,,"@@"&amp;O$13,,,,,Options!$D$6,,,Options!$D$9)</t>
  </si>
  <si>
    <t>=GL("Balance",$D100,Options!$D$4,Options!$D$5,,"@@"&amp;"",,,,,,,,Options!$D$9)</t>
  </si>
  <si>
    <t>=GL("Budget",$D100,Options!$D$4,Options!$D$5,,"@@"&amp;"",,,,,Options!$D$6,,,Options!$D$9)</t>
  </si>
  <si>
    <t>=GL("Balance",$D101,Options!$D$4,Options!$D$5,,,,,,,,,,Options!$D$9)</t>
  </si>
  <si>
    <t>=GL("Budget",$D101,Options!$D$4,Options!$D$5,,,,,,,Options!$D$6,,,Options!$D$9)</t>
  </si>
  <si>
    <t>=GL("Balance",$D101,Options!$D$4,Options!$D$5,,"@@"&amp;I$13,,,,,,,,Options!$D$9)</t>
  </si>
  <si>
    <t>=GL("Budget",$D101,Options!$D$4,Options!$D$5,,"@@"&amp;I$13,,,,,Options!$D$6,,,Options!$D$9)</t>
  </si>
  <si>
    <t>=GL("Balance",$D101,Options!$D$4,Options!$D$5,,"@@"&amp;L$13,,,,,,,,Options!$D$9)</t>
  </si>
  <si>
    <t>=GL("Budget",$D101,Options!$D$4,Options!$D$5,,"@@"&amp;L$13,,,,,Options!$D$6,,,Options!$D$9)</t>
  </si>
  <si>
    <t>=GL("Balance",$D101,Options!$D$4,Options!$D$5,,"@@"&amp;O$13,,,,,,,,Options!$D$9)</t>
  </si>
  <si>
    <t>=GL("Budget",$D101,Options!$D$4,Options!$D$5,,"@@"&amp;O$13,,,,,Options!$D$6,,,Options!$D$9)</t>
  </si>
  <si>
    <t>=GL("Balance",$D101,Options!$D$4,Options!$D$5,,"@@"&amp;"",,,,,,,,Options!$D$9)</t>
  </si>
  <si>
    <t>=GL("Budget",$D101,Options!$D$4,Options!$D$5,,"@@"&amp;"",,,,,Options!$D$6,,,Options!$D$9)</t>
  </si>
  <si>
    <t>=GL("Balance",$D102,Options!$D$4,Options!$D$5,,,,,,,,,,Options!$D$9)</t>
  </si>
  <si>
    <t>=GL("Budget",$D102,Options!$D$4,Options!$D$5,,,,,,,Options!$D$6,,,Options!$D$9)</t>
  </si>
  <si>
    <t>=GL("Balance",$D102,Options!$D$4,Options!$D$5,,"@@"&amp;I$13,,,,,,,,Options!$D$9)</t>
  </si>
  <si>
    <t>=GL("Budget",$D102,Options!$D$4,Options!$D$5,,"@@"&amp;I$13,,,,,Options!$D$6,,,Options!$D$9)</t>
  </si>
  <si>
    <t>=GL("Balance",$D102,Options!$D$4,Options!$D$5,,"@@"&amp;L$13,,,,,,,,Options!$D$9)</t>
  </si>
  <si>
    <t>=GL("Budget",$D102,Options!$D$4,Options!$D$5,,"@@"&amp;L$13,,,,,Options!$D$6,,,Options!$D$9)</t>
  </si>
  <si>
    <t>=GL("Balance",$D102,Options!$D$4,Options!$D$5,,"@@"&amp;O$13,,,,,,,,Options!$D$9)</t>
  </si>
  <si>
    <t>=GL("Budget",$D102,Options!$D$4,Options!$D$5,,"@@"&amp;O$13,,,,,Options!$D$6,,,Options!$D$9)</t>
  </si>
  <si>
    <t>=GL("Balance",$D102,Options!$D$4,Options!$D$5,,"@@"&amp;"",,,,,,,,Options!$D$9)</t>
  </si>
  <si>
    <t>=GL("Budget",$D102,Options!$D$4,Options!$D$5,,"@@"&amp;"",,,,,Options!$D$6,,,Options!$D$9)</t>
  </si>
  <si>
    <t>=GL("Balance",$D103,Options!$D$4,Options!$D$5,,,,,,,,,,Options!$D$9)</t>
  </si>
  <si>
    <t>=GL("Budget",$D103,Options!$D$4,Options!$D$5,,,,,,,Options!$D$6,,,Options!$D$9)</t>
  </si>
  <si>
    <t>=GL("Balance",$D103,Options!$D$4,Options!$D$5,,"@@"&amp;I$13,,,,,,,,Options!$D$9)</t>
  </si>
  <si>
    <t>=GL("Budget",$D103,Options!$D$4,Options!$D$5,,"@@"&amp;I$13,,,,,Options!$D$6,,,Options!$D$9)</t>
  </si>
  <si>
    <t>=GL("Balance",$D103,Options!$D$4,Options!$D$5,,"@@"&amp;L$13,,,,,,,,Options!$D$9)</t>
  </si>
  <si>
    <t>=GL("Budget",$D103,Options!$D$4,Options!$D$5,,"@@"&amp;L$13,,,,,Options!$D$6,,,Options!$D$9)</t>
  </si>
  <si>
    <t>=GL("Balance",$D103,Options!$D$4,Options!$D$5,,"@@"&amp;O$13,,,,,,,,Options!$D$9)</t>
  </si>
  <si>
    <t>=GL("Budget",$D103,Options!$D$4,Options!$D$5,,"@@"&amp;O$13,,,,,Options!$D$6,,,Options!$D$9)</t>
  </si>
  <si>
    <t>=GL("Balance",$D103,Options!$D$4,Options!$D$5,,"@@"&amp;"",,,,,,,,Options!$D$9)</t>
  </si>
  <si>
    <t>=GL("Budget",$D103,Options!$D$4,Options!$D$5,,"@@"&amp;"",,,,,Options!$D$6,,,Options!$D$9)</t>
  </si>
  <si>
    <t>=GL("Balance",$D104,Options!$D$4,Options!$D$5,,,,,,,,,,Options!$D$9)</t>
  </si>
  <si>
    <t>=GL("Budget",$D104,Options!$D$4,Options!$D$5,,,,,,,Options!$D$6,,,Options!$D$9)</t>
  </si>
  <si>
    <t>=GL("Balance",$D104,Options!$D$4,Options!$D$5,,"@@"&amp;I$13,,,,,,,,Options!$D$9)</t>
  </si>
  <si>
    <t>=GL("Budget",$D104,Options!$D$4,Options!$D$5,,"@@"&amp;I$13,,,,,Options!$D$6,,,Options!$D$9)</t>
  </si>
  <si>
    <t>=GL("Balance",$D104,Options!$D$4,Options!$D$5,,"@@"&amp;L$13,,,,,,,,Options!$D$9)</t>
  </si>
  <si>
    <t>=GL("Budget",$D104,Options!$D$4,Options!$D$5,,"@@"&amp;L$13,,,,,Options!$D$6,,,Options!$D$9)</t>
  </si>
  <si>
    <t>=GL("Balance",$D104,Options!$D$4,Options!$D$5,,"@@"&amp;O$13,,,,,,,,Options!$D$9)</t>
  </si>
  <si>
    <t>=GL("Budget",$D104,Options!$D$4,Options!$D$5,,"@@"&amp;O$13,,,,,Options!$D$6,,,Options!$D$9)</t>
  </si>
  <si>
    <t>=GL("Balance",$D104,Options!$D$4,Options!$D$5,,"@@"&amp;"",,,,,,,,Options!$D$9)</t>
  </si>
  <si>
    <t>=GL("Budget",$D104,Options!$D$4,Options!$D$5,,"@@"&amp;"",,,,,Options!$D$6,,,Options!$D$9)</t>
  </si>
  <si>
    <t>=GL("Balance",$D105,Options!$D$4,Options!$D$5,,,,,,,,,,Options!$D$9)</t>
  </si>
  <si>
    <t>=GL("Budget",$D105,Options!$D$4,Options!$D$5,,,,,,,Options!$D$6,,,Options!$D$9)</t>
  </si>
  <si>
    <t>=GL("Balance",$D105,Options!$D$4,Options!$D$5,,"@@"&amp;I$13,,,,,,,,Options!$D$9)</t>
  </si>
  <si>
    <t>=GL("Budget",$D105,Options!$D$4,Options!$D$5,,"@@"&amp;I$13,,,,,Options!$D$6,,,Options!$D$9)</t>
  </si>
  <si>
    <t>=GL("Balance",$D105,Options!$D$4,Options!$D$5,,"@@"&amp;L$13,,,,,,,,Options!$D$9)</t>
  </si>
  <si>
    <t>=GL("Budget",$D105,Options!$D$4,Options!$D$5,,"@@"&amp;L$13,,,,,Options!$D$6,,,Options!$D$9)</t>
  </si>
  <si>
    <t>=GL("Balance",$D105,Options!$D$4,Options!$D$5,,"@@"&amp;O$13,,,,,,,,Options!$D$9)</t>
  </si>
  <si>
    <t>=GL("Budget",$D105,Options!$D$4,Options!$D$5,,"@@"&amp;O$13,,,,,Options!$D$6,,,Options!$D$9)</t>
  </si>
  <si>
    <t>=GL("Balance",$D105,Options!$D$4,Options!$D$5,,"@@"&amp;"",,,,,,,,Options!$D$9)</t>
  </si>
  <si>
    <t>=GL("Budget",$D105,Options!$D$4,Options!$D$5,,"@@"&amp;"",,,,,Options!$D$6,,,Options!$D$9)</t>
  </si>
  <si>
    <t>=GL("Balance",$D106,Options!$D$4,Options!$D$5,,,,,,,,,,Options!$D$9)</t>
  </si>
  <si>
    <t>=GL("Budget",$D106,Options!$D$4,Options!$D$5,,,,,,,Options!$D$6,,,Options!$D$9)</t>
  </si>
  <si>
    <t>=GL("Balance",$D106,Options!$D$4,Options!$D$5,,"@@"&amp;I$13,,,,,,,,Options!$D$9)</t>
  </si>
  <si>
    <t>=GL("Budget",$D106,Options!$D$4,Options!$D$5,,"@@"&amp;I$13,,,,,Options!$D$6,,,Options!$D$9)</t>
  </si>
  <si>
    <t>=GL("Balance",$D106,Options!$D$4,Options!$D$5,,"@@"&amp;L$13,,,,,,,,Options!$D$9)</t>
  </si>
  <si>
    <t>=GL("Budget",$D106,Options!$D$4,Options!$D$5,,"@@"&amp;L$13,,,,,Options!$D$6,,,Options!$D$9)</t>
  </si>
  <si>
    <t>=GL("Balance",$D106,Options!$D$4,Options!$D$5,,"@@"&amp;O$13,,,,,,,,Options!$D$9)</t>
  </si>
  <si>
    <t>=GL("Budget",$D106,Options!$D$4,Options!$D$5,,"@@"&amp;O$13,,,,,Options!$D$6,,,Options!$D$9)</t>
  </si>
  <si>
    <t>=GL("Balance",$D106,Options!$D$4,Options!$D$5,,"@@"&amp;"",,,,,,,,Options!$D$9)</t>
  </si>
  <si>
    <t>=GL("Budget",$D106,Options!$D$4,Options!$D$5,,"@@"&amp;"",,,,,Options!$D$6,,,Options!$D$9)</t>
  </si>
  <si>
    <t>=GL("Balance",$D107,Options!$D$4,Options!$D$5,,,,,,,,,,Options!$D$9)</t>
  </si>
  <si>
    <t>=GL("Budget",$D107,Options!$D$4,Options!$D$5,,,,,,,Options!$D$6,,,Options!$D$9)</t>
  </si>
  <si>
    <t>=GL("Balance",$D107,Options!$D$4,Options!$D$5,,"@@"&amp;I$13,,,,,,,,Options!$D$9)</t>
  </si>
  <si>
    <t>=GL("Budget",$D107,Options!$D$4,Options!$D$5,,"@@"&amp;I$13,,,,,Options!$D$6,,,Options!$D$9)</t>
  </si>
  <si>
    <t>=GL("Balance",$D107,Options!$D$4,Options!$D$5,,"@@"&amp;L$13,,,,,,,,Options!$D$9)</t>
  </si>
  <si>
    <t>=GL("Budget",$D107,Options!$D$4,Options!$D$5,,"@@"&amp;L$13,,,,,Options!$D$6,,,Options!$D$9)</t>
  </si>
  <si>
    <t>=GL("Balance",$D107,Options!$D$4,Options!$D$5,,"@@"&amp;O$13,,,,,,,,Options!$D$9)</t>
  </si>
  <si>
    <t>=GL("Budget",$D107,Options!$D$4,Options!$D$5,,"@@"&amp;O$13,,,,,Options!$D$6,,,Options!$D$9)</t>
  </si>
  <si>
    <t>=GL("Balance",$D107,Options!$D$4,Options!$D$5,,"@@"&amp;"",,,,,,,,Options!$D$9)</t>
  </si>
  <si>
    <t>=GL("Budget",$D107,Options!$D$4,Options!$D$5,,"@@"&amp;"",,,,,Options!$D$6,,,Options!$D$9)</t>
  </si>
  <si>
    <t>=GL("Balance",$D108,Options!$D$4,Options!$D$5,,,,,,,,,,Options!$D$9)</t>
  </si>
  <si>
    <t>=GL("Budget",$D108,Options!$D$4,Options!$D$5,,,,,,,Options!$D$6,,,Options!$D$9)</t>
  </si>
  <si>
    <t>=GL("Balance",$D108,Options!$D$4,Options!$D$5,,"@@"&amp;I$13,,,,,,,,Options!$D$9)</t>
  </si>
  <si>
    <t>=GL("Budget",$D108,Options!$D$4,Options!$D$5,,"@@"&amp;I$13,,,,,Options!$D$6,,,Options!$D$9)</t>
  </si>
  <si>
    <t>=GL("Balance",$D108,Options!$D$4,Options!$D$5,,"@@"&amp;L$13,,,,,,,,Options!$D$9)</t>
  </si>
  <si>
    <t>=GL("Budget",$D108,Options!$D$4,Options!$D$5,,"@@"&amp;L$13,,,,,Options!$D$6,,,Options!$D$9)</t>
  </si>
  <si>
    <t>=GL("Balance",$D108,Options!$D$4,Options!$D$5,,"@@"&amp;O$13,,,,,,,,Options!$D$9)</t>
  </si>
  <si>
    <t>=GL("Budget",$D108,Options!$D$4,Options!$D$5,,"@@"&amp;O$13,,,,,Options!$D$6,,,Options!$D$9)</t>
  </si>
  <si>
    <t>=GL("Balance",$D108,Options!$D$4,Options!$D$5,,"@@"&amp;"",,,,,,,,Options!$D$9)</t>
  </si>
  <si>
    <t>=GL("Budget",$D108,Options!$D$4,Options!$D$5,,"@@"&amp;"",,,,,Options!$D$6,,,Options!$D$9)</t>
  </si>
  <si>
    <t>=GL("Balance",$D109,Options!$D$4,Options!$D$5,,,,,,,,,,Options!$D$9)</t>
  </si>
  <si>
    <t>=GL("Budget",$D109,Options!$D$4,Options!$D$5,,,,,,,Options!$D$6,,,Options!$D$9)</t>
  </si>
  <si>
    <t>=GL("Balance",$D109,Options!$D$4,Options!$D$5,,"@@"&amp;I$13,,,,,,,,Options!$D$9)</t>
  </si>
  <si>
    <t>=GL("Budget",$D109,Options!$D$4,Options!$D$5,,"@@"&amp;I$13,,,,,Options!$D$6,,,Options!$D$9)</t>
  </si>
  <si>
    <t>=GL("Balance",$D109,Options!$D$4,Options!$D$5,,"@@"&amp;L$13,,,,,,,,Options!$D$9)</t>
  </si>
  <si>
    <t>=GL("Budget",$D109,Options!$D$4,Options!$D$5,,"@@"&amp;L$13,,,,,Options!$D$6,,,Options!$D$9)</t>
  </si>
  <si>
    <t>=GL("Balance",$D109,Options!$D$4,Options!$D$5,,"@@"&amp;O$13,,,,,,,,Options!$D$9)</t>
  </si>
  <si>
    <t>=GL("Budget",$D109,Options!$D$4,Options!$D$5,,"@@"&amp;O$13,,,,,Options!$D$6,,,Options!$D$9)</t>
  </si>
  <si>
    <t>=GL("Balance",$D109,Options!$D$4,Options!$D$5,,"@@"&amp;"",,,,,,,,Options!$D$9)</t>
  </si>
  <si>
    <t>=GL("Budget",$D109,Options!$D$4,Options!$D$5,,"@@"&amp;"",,,,,Options!$D$6,,,Options!$D$9)</t>
  </si>
  <si>
    <t>=GL("Balance",$D110,Options!$D$4,Options!$D$5,,,,,,,,,,Options!$D$9)</t>
  </si>
  <si>
    <t>=GL("Budget",$D110,Options!$D$4,Options!$D$5,,,,,,,Options!$D$6,,,Options!$D$9)</t>
  </si>
  <si>
    <t>=GL("Balance",$D110,Options!$D$4,Options!$D$5,,"@@"&amp;I$13,,,,,,,,Options!$D$9)</t>
  </si>
  <si>
    <t>=GL("Budget",$D110,Options!$D$4,Options!$D$5,,"@@"&amp;I$13,,,,,Options!$D$6,,,Options!$D$9)</t>
  </si>
  <si>
    <t>=GL("Balance",$D110,Options!$D$4,Options!$D$5,,"@@"&amp;L$13,,,,,,,,Options!$D$9)</t>
  </si>
  <si>
    <t>=GL("Budget",$D110,Options!$D$4,Options!$D$5,,"@@"&amp;L$13,,,,,Options!$D$6,,,Options!$D$9)</t>
  </si>
  <si>
    <t>=GL("Balance",$D110,Options!$D$4,Options!$D$5,,"@@"&amp;O$13,,,,,,,,Options!$D$9)</t>
  </si>
  <si>
    <t>=GL("Budget",$D110,Options!$D$4,Options!$D$5,,"@@"&amp;O$13,,,,,Options!$D$6,,,Options!$D$9)</t>
  </si>
  <si>
    <t>=GL("Balance",$D110,Options!$D$4,Options!$D$5,,"@@"&amp;"",,,,,,,,Options!$D$9)</t>
  </si>
  <si>
    <t>=GL("Budget",$D110,Options!$D$4,Options!$D$5,,"@@"&amp;"",,,,,Options!$D$6,,,Options!$D$9)</t>
  </si>
  <si>
    <t>=GL("Balance",$D111,Options!$D$4,Options!$D$5,,,,,,,,,,Options!$D$9)</t>
  </si>
  <si>
    <t>=GL("Budget",$D111,Options!$D$4,Options!$D$5,,,,,,,Options!$D$6,,,Options!$D$9)</t>
  </si>
  <si>
    <t>=GL("Balance",$D111,Options!$D$4,Options!$D$5,,"@@"&amp;I$13,,,,,,,,Options!$D$9)</t>
  </si>
  <si>
    <t>=GL("Budget",$D111,Options!$D$4,Options!$D$5,,"@@"&amp;I$13,,,,,Options!$D$6,,,Options!$D$9)</t>
  </si>
  <si>
    <t>=GL("Balance",$D111,Options!$D$4,Options!$D$5,,"@@"&amp;L$13,,,,,,,,Options!$D$9)</t>
  </si>
  <si>
    <t>=GL("Budget",$D111,Options!$D$4,Options!$D$5,,"@@"&amp;L$13,,,,,Options!$D$6,,,Options!$D$9)</t>
  </si>
  <si>
    <t>=GL("Balance",$D111,Options!$D$4,Options!$D$5,,"@@"&amp;O$13,,,,,,,,Options!$D$9)</t>
  </si>
  <si>
    <t>=GL("Budget",$D111,Options!$D$4,Options!$D$5,,"@@"&amp;O$13,,,,,Options!$D$6,,,Options!$D$9)</t>
  </si>
  <si>
    <t>=GL("Balance",$D111,Options!$D$4,Options!$D$5,,"@@"&amp;"",,,,,,,,Options!$D$9)</t>
  </si>
  <si>
    <t>=GL("Budget",$D111,Options!$D$4,Options!$D$5,,"@@"&amp;"",,,,,Options!$D$6,,,Options!$D$9)</t>
  </si>
  <si>
    <t>=GL("Balance",$D112,Options!$D$4,Options!$D$5,,,,,,,,,,Options!$D$9)</t>
  </si>
  <si>
    <t>=GL("Budget",$D112,Options!$D$4,Options!$D$5,,,,,,,Options!$D$6,,,Options!$D$9)</t>
  </si>
  <si>
    <t>=GL("Balance",$D112,Options!$D$4,Options!$D$5,,"@@"&amp;I$13,,,,,,,,Options!$D$9)</t>
  </si>
  <si>
    <t>=GL("Budget",$D112,Options!$D$4,Options!$D$5,,"@@"&amp;I$13,,,,,Options!$D$6,,,Options!$D$9)</t>
  </si>
  <si>
    <t>=GL("Balance",$D112,Options!$D$4,Options!$D$5,,"@@"&amp;L$13,,,,,,,,Options!$D$9)</t>
  </si>
  <si>
    <t>=GL("Budget",$D112,Options!$D$4,Options!$D$5,,"@@"&amp;L$13,,,,,Options!$D$6,,,Options!$D$9)</t>
  </si>
  <si>
    <t>=GL("Balance",$D112,Options!$D$4,Options!$D$5,,"@@"&amp;O$13,,,,,,,,Options!$D$9)</t>
  </si>
  <si>
    <t>=GL("Budget",$D112,Options!$D$4,Options!$D$5,,"@@"&amp;O$13,,,,,Options!$D$6,,,Options!$D$9)</t>
  </si>
  <si>
    <t>=GL("Balance",$D112,Options!$D$4,Options!$D$5,,"@@"&amp;"",,,,,,,,Options!$D$9)</t>
  </si>
  <si>
    <t>=GL("Budget",$D112,Options!$D$4,Options!$D$5,,"@@"&amp;"",,,,,Options!$D$6,,,Options!$D$9)</t>
  </si>
  <si>
    <t>=GL("Balance",$D113,Options!$D$4,Options!$D$5,,,,,,,,,,Options!$D$9)</t>
  </si>
  <si>
    <t>=GL("Budget",$D113,Options!$D$4,Options!$D$5,,,,,,,Options!$D$6,,,Options!$D$9)</t>
  </si>
  <si>
    <t>=GL("Balance",$D113,Options!$D$4,Options!$D$5,,"@@"&amp;I$13,,,,,,,,Options!$D$9)</t>
  </si>
  <si>
    <t>=GL("Budget",$D113,Options!$D$4,Options!$D$5,,"@@"&amp;I$13,,,,,Options!$D$6,,,Options!$D$9)</t>
  </si>
  <si>
    <t>=GL("Balance",$D113,Options!$D$4,Options!$D$5,,"@@"&amp;L$13,,,,,,,,Options!$D$9)</t>
  </si>
  <si>
    <t>=GL("Budget",$D113,Options!$D$4,Options!$D$5,,"@@"&amp;L$13,,,,,Options!$D$6,,,Options!$D$9)</t>
  </si>
  <si>
    <t>=GL("Balance",$D113,Options!$D$4,Options!$D$5,,"@@"&amp;O$13,,,,,,,,Options!$D$9)</t>
  </si>
  <si>
    <t>=GL("Budget",$D113,Options!$D$4,Options!$D$5,,"@@"&amp;O$13,,,,,Options!$D$6,,,Options!$D$9)</t>
  </si>
  <si>
    <t>=GL("Balance",$D113,Options!$D$4,Options!$D$5,,"@@"&amp;"",,,,,,,,Options!$D$9)</t>
  </si>
  <si>
    <t>=GL("Budget",$D113,Options!$D$4,Options!$D$5,,"@@"&amp;"",,,,,Options!$D$6,,,Options!$D$9)</t>
  </si>
  <si>
    <t>=GL("Balance",$D114,Options!$D$4,Options!$D$5,,,,,,,,,,Options!$D$9)</t>
  </si>
  <si>
    <t>=GL("Budget",$D114,Options!$D$4,Options!$D$5,,,,,,,Options!$D$6,,,Options!$D$9)</t>
  </si>
  <si>
    <t>=GL("Balance",$D114,Options!$D$4,Options!$D$5,,"@@"&amp;I$13,,,,,,,,Options!$D$9)</t>
  </si>
  <si>
    <t>=GL("Budget",$D114,Options!$D$4,Options!$D$5,,"@@"&amp;I$13,,,,,Options!$D$6,,,Options!$D$9)</t>
  </si>
  <si>
    <t>=GL("Balance",$D114,Options!$D$4,Options!$D$5,,"@@"&amp;L$13,,,,,,,,Options!$D$9)</t>
  </si>
  <si>
    <t>=GL("Budget",$D114,Options!$D$4,Options!$D$5,,"@@"&amp;L$13,,,,,Options!$D$6,,,Options!$D$9)</t>
  </si>
  <si>
    <t>=GL("Balance",$D114,Options!$D$4,Options!$D$5,,"@@"&amp;O$13,,,,,,,,Options!$D$9)</t>
  </si>
  <si>
    <t>=GL("Budget",$D114,Options!$D$4,Options!$D$5,,"@@"&amp;O$13,,,,,Options!$D$6,,,Options!$D$9)</t>
  </si>
  <si>
    <t>=GL("Balance",$D114,Options!$D$4,Options!$D$5,,"@@"&amp;"",,,,,,,,Options!$D$9)</t>
  </si>
  <si>
    <t>=GL("Budget",$D114,Options!$D$4,Options!$D$5,,"@@"&amp;"",,,,,Options!$D$6,,,Options!$D$9)</t>
  </si>
  <si>
    <t>=GL("Balance",$D115,Options!$D$4,Options!$D$5,,,,,,,,,,Options!$D$9)</t>
  </si>
  <si>
    <t>=GL("Budget",$D115,Options!$D$4,Options!$D$5,,,,,,,Options!$D$6,,,Options!$D$9)</t>
  </si>
  <si>
    <t>=GL("Balance",$D115,Options!$D$4,Options!$D$5,,"@@"&amp;I$13,,,,,,,,Options!$D$9)</t>
  </si>
  <si>
    <t>=GL("Budget",$D115,Options!$D$4,Options!$D$5,,"@@"&amp;I$13,,,,,Options!$D$6,,,Options!$D$9)</t>
  </si>
  <si>
    <t>=GL("Balance",$D115,Options!$D$4,Options!$D$5,,"@@"&amp;L$13,,,,,,,,Options!$D$9)</t>
  </si>
  <si>
    <t>=GL("Budget",$D115,Options!$D$4,Options!$D$5,,"@@"&amp;L$13,,,,,Options!$D$6,,,Options!$D$9)</t>
  </si>
  <si>
    <t>=GL("Balance",$D115,Options!$D$4,Options!$D$5,,"@@"&amp;O$13,,,,,,,,Options!$D$9)</t>
  </si>
  <si>
    <t>=GL("Budget",$D115,Options!$D$4,Options!$D$5,,"@@"&amp;O$13,,,,,Options!$D$6,,,Options!$D$9)</t>
  </si>
  <si>
    <t>=GL("Balance",$D115,Options!$D$4,Options!$D$5,,"@@"&amp;"",,,,,,,,Options!$D$9)</t>
  </si>
  <si>
    <t>=GL("Budget",$D115,Options!$D$4,Options!$D$5,,"@@"&amp;"",,,,,Options!$D$6,,,Options!$D$9)</t>
  </si>
  <si>
    <t>=GL("Balance",$D116,Options!$D$4,Options!$D$5,,,,,,,,,,Options!$D$9)</t>
  </si>
  <si>
    <t>=GL("Budget",$D116,Options!$D$4,Options!$D$5,,,,,,,Options!$D$6,,,Options!$D$9)</t>
  </si>
  <si>
    <t>=GL("Balance",$D116,Options!$D$4,Options!$D$5,,"@@"&amp;I$13,,,,,,,,Options!$D$9)</t>
  </si>
  <si>
    <t>=GL("Budget",$D116,Options!$D$4,Options!$D$5,,"@@"&amp;I$13,,,,,Options!$D$6,,,Options!$D$9)</t>
  </si>
  <si>
    <t>=GL("Balance",$D116,Options!$D$4,Options!$D$5,,"@@"&amp;L$13,,,,,,,,Options!$D$9)</t>
  </si>
  <si>
    <t>=GL("Budget",$D116,Options!$D$4,Options!$D$5,,"@@"&amp;L$13,,,,,Options!$D$6,,,Options!$D$9)</t>
  </si>
  <si>
    <t>=GL("Balance",$D116,Options!$D$4,Options!$D$5,,"@@"&amp;O$13,,,,,,,,Options!$D$9)</t>
  </si>
  <si>
    <t>=GL("Budget",$D116,Options!$D$4,Options!$D$5,,"@@"&amp;O$13,,,,,Options!$D$6,,,Options!$D$9)</t>
  </si>
  <si>
    <t>=GL("Balance",$D116,Options!$D$4,Options!$D$5,,"@@"&amp;"",,,,,,,,Options!$D$9)</t>
  </si>
  <si>
    <t>=GL("Budget",$D116,Options!$D$4,Options!$D$5,,"@@"&amp;"",,,,,Options!$D$6,,,Options!$D$9)</t>
  </si>
  <si>
    <t>=GL("Balance",$D117,Options!$D$4,Options!$D$5,,,,,,,,,,Options!$D$9)</t>
  </si>
  <si>
    <t>=GL("Budget",$D117,Options!$D$4,Options!$D$5,,,,,,,Options!$D$6,,,Options!$D$9)</t>
  </si>
  <si>
    <t>=GL("Balance",$D117,Options!$D$4,Options!$D$5,,"@@"&amp;I$13,,,,,,,,Options!$D$9)</t>
  </si>
  <si>
    <t>=GL("Budget",$D117,Options!$D$4,Options!$D$5,,"@@"&amp;I$13,,,,,Options!$D$6,,,Options!$D$9)</t>
  </si>
  <si>
    <t>=GL("Balance",$D117,Options!$D$4,Options!$D$5,,"@@"&amp;L$13,,,,,,,,Options!$D$9)</t>
  </si>
  <si>
    <t>=GL("Budget",$D117,Options!$D$4,Options!$D$5,,"@@"&amp;L$13,,,,,Options!$D$6,,,Options!$D$9)</t>
  </si>
  <si>
    <t>=GL("Balance",$D117,Options!$D$4,Options!$D$5,,"@@"&amp;O$13,,,,,,,,Options!$D$9)</t>
  </si>
  <si>
    <t>=GL("Budget",$D117,Options!$D$4,Options!$D$5,,"@@"&amp;O$13,,,,,Options!$D$6,,,Options!$D$9)</t>
  </si>
  <si>
    <t>=GL("Balance",$D117,Options!$D$4,Options!$D$5,,"@@"&amp;"",,,,,,,,Options!$D$9)</t>
  </si>
  <si>
    <t>=GL("Budget",$D117,Options!$D$4,Options!$D$5,,"@@"&amp;"",,,,,Options!$D$6,,,Options!$D$9)</t>
  </si>
  <si>
    <t>=GL("Balance",$D118,Options!$D$4,Options!$D$5,,,,,,,,,,Options!$D$9)</t>
  </si>
  <si>
    <t>=GL("Budget",$D118,Options!$D$4,Options!$D$5,,,,,,,Options!$D$6,,,Options!$D$9)</t>
  </si>
  <si>
    <t>=GL("Balance",$D118,Options!$D$4,Options!$D$5,,"@@"&amp;I$13,,,,,,,,Options!$D$9)</t>
  </si>
  <si>
    <t>=GL("Budget",$D118,Options!$D$4,Options!$D$5,,"@@"&amp;I$13,,,,,Options!$D$6,,,Options!$D$9)</t>
  </si>
  <si>
    <t>=GL("Balance",$D118,Options!$D$4,Options!$D$5,,"@@"&amp;L$13,,,,,,,,Options!$D$9)</t>
  </si>
  <si>
    <t>=GL("Budget",$D118,Options!$D$4,Options!$D$5,,"@@"&amp;L$13,,,,,Options!$D$6,,,Options!$D$9)</t>
  </si>
  <si>
    <t>=GL("Balance",$D118,Options!$D$4,Options!$D$5,,"@@"&amp;O$13,,,,,,,,Options!$D$9)</t>
  </si>
  <si>
    <t>=GL("Budget",$D118,Options!$D$4,Options!$D$5,,"@@"&amp;O$13,,,,,Options!$D$6,,,Options!$D$9)</t>
  </si>
  <si>
    <t>=GL("Balance",$D118,Options!$D$4,Options!$D$5,,"@@"&amp;"",,,,,,,,Options!$D$9)</t>
  </si>
  <si>
    <t>=GL("Budget",$D118,Options!$D$4,Options!$D$5,,"@@"&amp;"",,,,,Options!$D$6,,,Options!$D$9)</t>
  </si>
  <si>
    <t>=GL("Balance",$D119,Options!$D$4,Options!$D$5,,,,,,,,,,Options!$D$9)</t>
  </si>
  <si>
    <t>=GL("Budget",$D119,Options!$D$4,Options!$D$5,,,,,,,Options!$D$6,,,Options!$D$9)</t>
  </si>
  <si>
    <t>=GL("Balance",$D119,Options!$D$4,Options!$D$5,,"@@"&amp;I$13,,,,,,,,Options!$D$9)</t>
  </si>
  <si>
    <t>=GL("Budget",$D119,Options!$D$4,Options!$D$5,,"@@"&amp;I$13,,,,,Options!$D$6,,,Options!$D$9)</t>
  </si>
  <si>
    <t>=GL("Balance",$D119,Options!$D$4,Options!$D$5,,"@@"&amp;L$13,,,,,,,,Options!$D$9)</t>
  </si>
  <si>
    <t>=GL("Budget",$D119,Options!$D$4,Options!$D$5,,"@@"&amp;L$13,,,,,Options!$D$6,,,Options!$D$9)</t>
  </si>
  <si>
    <t>=GL("Balance",$D119,Options!$D$4,Options!$D$5,,"@@"&amp;O$13,,,,,,,,Options!$D$9)</t>
  </si>
  <si>
    <t>=GL("Budget",$D119,Options!$D$4,Options!$D$5,,"@@"&amp;O$13,,,,,Options!$D$6,,,Options!$D$9)</t>
  </si>
  <si>
    <t>=GL("Balance",$D119,Options!$D$4,Options!$D$5,,"@@"&amp;"",,,,,,,,Options!$D$9)</t>
  </si>
  <si>
    <t>=GL("Budget",$D119,Options!$D$4,Options!$D$5,,"@@"&amp;"",,,,,Options!$D$6,,,Options!$D$9)</t>
  </si>
  <si>
    <t>=GL("Balance",$D120,Options!$D$4,Options!$D$5,,,,,,,,,,Options!$D$9)</t>
  </si>
  <si>
    <t>=GL("Budget",$D120,Options!$D$4,Options!$D$5,,,,,,,Options!$D$6,,,Options!$D$9)</t>
  </si>
  <si>
    <t>=GL("Balance",$D120,Options!$D$4,Options!$D$5,,"@@"&amp;I$13,,,,,,,,Options!$D$9)</t>
  </si>
  <si>
    <t>=GL("Budget",$D120,Options!$D$4,Options!$D$5,,"@@"&amp;I$13,,,,,Options!$D$6,,,Options!$D$9)</t>
  </si>
  <si>
    <t>=GL("Balance",$D120,Options!$D$4,Options!$D$5,,"@@"&amp;L$13,,,,,,,,Options!$D$9)</t>
  </si>
  <si>
    <t>=GL("Budget",$D120,Options!$D$4,Options!$D$5,,"@@"&amp;L$13,,,,,Options!$D$6,,,Options!$D$9)</t>
  </si>
  <si>
    <t>=GL("Balance",$D120,Options!$D$4,Options!$D$5,,"@@"&amp;O$13,,,,,,,,Options!$D$9)</t>
  </si>
  <si>
    <t>=GL("Budget",$D120,Options!$D$4,Options!$D$5,,"@@"&amp;O$13,,,,,Options!$D$6,,,Options!$D$9)</t>
  </si>
  <si>
    <t>=GL("Balance",$D120,Options!$D$4,Options!$D$5,,"@@"&amp;"",,,,,,,,Options!$D$9)</t>
  </si>
  <si>
    <t>=GL("Budget",$D120,Options!$D$4,Options!$D$5,,"@@"&amp;"",,,,,Options!$D$6,,,Options!$D$9)</t>
  </si>
  <si>
    <t>=GL("Balance",$D121,Options!$D$4,Options!$D$5,,,,,,,,,,Options!$D$9)</t>
  </si>
  <si>
    <t>=GL("Budget",$D121,Options!$D$4,Options!$D$5,,,,,,,Options!$D$6,,,Options!$D$9)</t>
  </si>
  <si>
    <t>=GL("Balance",$D121,Options!$D$4,Options!$D$5,,"@@"&amp;I$13,,,,,,,,Options!$D$9)</t>
  </si>
  <si>
    <t>=GL("Budget",$D121,Options!$D$4,Options!$D$5,,"@@"&amp;I$13,,,,,Options!$D$6,,,Options!$D$9)</t>
  </si>
  <si>
    <t>=GL("Balance",$D121,Options!$D$4,Options!$D$5,,"@@"&amp;L$13,,,,,,,,Options!$D$9)</t>
  </si>
  <si>
    <t>=GL("Budget",$D121,Options!$D$4,Options!$D$5,,"@@"&amp;L$13,,,,,Options!$D$6,,,Options!$D$9)</t>
  </si>
  <si>
    <t>=GL("Balance",$D121,Options!$D$4,Options!$D$5,,"@@"&amp;O$13,,,,,,,,Options!$D$9)</t>
  </si>
  <si>
    <t>=GL("Budget",$D121,Options!$D$4,Options!$D$5,,"@@"&amp;O$13,,,,,Options!$D$6,,,Options!$D$9)</t>
  </si>
  <si>
    <t>=GL("Balance",$D121,Options!$D$4,Options!$D$5,,"@@"&amp;"",,,,,,,,Options!$D$9)</t>
  </si>
  <si>
    <t>=GL("Budget",$D121,Options!$D$4,Options!$D$5,,"@@"&amp;"",,,,,Options!$D$6,,,Options!$D$9)</t>
  </si>
  <si>
    <t>=GL("Balance",$D122,Options!$D$4,Options!$D$5,,,,,,,,,,Options!$D$9)</t>
  </si>
  <si>
    <t>=GL("Budget",$D122,Options!$D$4,Options!$D$5,,,,,,,Options!$D$6,,,Options!$D$9)</t>
  </si>
  <si>
    <t>=GL("Balance",$D122,Options!$D$4,Options!$D$5,,"@@"&amp;I$13,,,,,,,,Options!$D$9)</t>
  </si>
  <si>
    <t>=GL("Budget",$D122,Options!$D$4,Options!$D$5,,"@@"&amp;I$13,,,,,Options!$D$6,,,Options!$D$9)</t>
  </si>
  <si>
    <t>=GL("Balance",$D122,Options!$D$4,Options!$D$5,,"@@"&amp;L$13,,,,,,,,Options!$D$9)</t>
  </si>
  <si>
    <t>=GL("Budget",$D122,Options!$D$4,Options!$D$5,,"@@"&amp;L$13,,,,,Options!$D$6,,,Options!$D$9)</t>
  </si>
  <si>
    <t>=GL("Balance",$D122,Options!$D$4,Options!$D$5,,"@@"&amp;O$13,,,,,,,,Options!$D$9)</t>
  </si>
  <si>
    <t>=GL("Budget",$D122,Options!$D$4,Options!$D$5,,"@@"&amp;O$13,,,,,Options!$D$6,,,Options!$D$9)</t>
  </si>
  <si>
    <t>=GL("Balance",$D122,Options!$D$4,Options!$D$5,,"@@"&amp;"",,,,,,,,Options!$D$9)</t>
  </si>
  <si>
    <t>=GL("Budget",$D122,Options!$D$4,Options!$D$5,,"@@"&amp;"",,,,,Options!$D$6,,,Options!$D$9)</t>
  </si>
  <si>
    <t>=GL("Balance",$D123,Options!$D$4,Options!$D$5,,,,,,,,,,Options!$D$9)</t>
  </si>
  <si>
    <t>=GL("Budget",$D123,Options!$D$4,Options!$D$5,,,,,,,Options!$D$6,,,Options!$D$9)</t>
  </si>
  <si>
    <t>=GL("Balance",$D123,Options!$D$4,Options!$D$5,,"@@"&amp;I$13,,,,,,,,Options!$D$9)</t>
  </si>
  <si>
    <t>=GL("Budget",$D123,Options!$D$4,Options!$D$5,,"@@"&amp;I$13,,,,,Options!$D$6,,,Options!$D$9)</t>
  </si>
  <si>
    <t>=GL("Balance",$D123,Options!$D$4,Options!$D$5,,"@@"&amp;L$13,,,,,,,,Options!$D$9)</t>
  </si>
  <si>
    <t>=GL("Budget",$D123,Options!$D$4,Options!$D$5,,"@@"&amp;L$13,,,,,Options!$D$6,,,Options!$D$9)</t>
  </si>
  <si>
    <t>=GL("Balance",$D123,Options!$D$4,Options!$D$5,,"@@"&amp;O$13,,,,,,,,Options!$D$9)</t>
  </si>
  <si>
    <t>=GL("Budget",$D123,Options!$D$4,Options!$D$5,,"@@"&amp;O$13,,,,,Options!$D$6,,,Options!$D$9)</t>
  </si>
  <si>
    <t>=GL("Balance",$D123,Options!$D$4,Options!$D$5,,"@@"&amp;"",,,,,,,,Options!$D$9)</t>
  </si>
  <si>
    <t>=GL("Budget",$D123,Options!$D$4,Options!$D$5,,"@@"&amp;"",,,,,Options!$D$6,,,Options!$D$9)</t>
  </si>
  <si>
    <t>=GL("Balance",$D124,Options!$D$4,Options!$D$5,,,,,,,,,,Options!$D$9)</t>
  </si>
  <si>
    <t>=GL("Budget",$D124,Options!$D$4,Options!$D$5,,,,,,,Options!$D$6,,,Options!$D$9)</t>
  </si>
  <si>
    <t>=GL("Balance",$D124,Options!$D$4,Options!$D$5,,"@@"&amp;I$13,,,,,,,,Options!$D$9)</t>
  </si>
  <si>
    <t>=GL("Budget",$D124,Options!$D$4,Options!$D$5,,"@@"&amp;I$13,,,,,Options!$D$6,,,Options!$D$9)</t>
  </si>
  <si>
    <t>=GL("Balance",$D124,Options!$D$4,Options!$D$5,,"@@"&amp;L$13,,,,,,,,Options!$D$9)</t>
  </si>
  <si>
    <t>=GL("Budget",$D124,Options!$D$4,Options!$D$5,,"@@"&amp;L$13,,,,,Options!$D$6,,,Options!$D$9)</t>
  </si>
  <si>
    <t>=GL("Balance",$D124,Options!$D$4,Options!$D$5,,"@@"&amp;O$13,,,,,,,,Options!$D$9)</t>
  </si>
  <si>
    <t>=GL("Budget",$D124,Options!$D$4,Options!$D$5,,"@@"&amp;O$13,,,,,Options!$D$6,,,Options!$D$9)</t>
  </si>
  <si>
    <t>=GL("Balance",$D124,Options!$D$4,Options!$D$5,,"@@"&amp;"",,,,,,,,Options!$D$9)</t>
  </si>
  <si>
    <t>=GL("Budget",$D124,Options!$D$4,Options!$D$5,,"@@"&amp;"",,,,,Options!$D$6,,,Options!$D$9)</t>
  </si>
  <si>
    <t>=GL("Balance",$D125,Options!$D$4,Options!$D$5,,,,,,,,,,Options!$D$9)</t>
  </si>
  <si>
    <t>=GL("Budget",$D125,Options!$D$4,Options!$D$5,,,,,,,Options!$D$6,,,Options!$D$9)</t>
  </si>
  <si>
    <t>=GL("Balance",$D125,Options!$D$4,Options!$D$5,,"@@"&amp;I$13,,,,,,,,Options!$D$9)</t>
  </si>
  <si>
    <t>=GL("Budget",$D125,Options!$D$4,Options!$D$5,,"@@"&amp;I$13,,,,,Options!$D$6,,,Options!$D$9)</t>
  </si>
  <si>
    <t>=GL("Balance",$D125,Options!$D$4,Options!$D$5,,"@@"&amp;L$13,,,,,,,,Options!$D$9)</t>
  </si>
  <si>
    <t>=GL("Budget",$D125,Options!$D$4,Options!$D$5,,"@@"&amp;L$13,,,,,Options!$D$6,,,Options!$D$9)</t>
  </si>
  <si>
    <t>=GL("Balance",$D125,Options!$D$4,Options!$D$5,,"@@"&amp;O$13,,,,,,,,Options!$D$9)</t>
  </si>
  <si>
    <t>=GL("Budget",$D125,Options!$D$4,Options!$D$5,,"@@"&amp;O$13,,,,,Options!$D$6,,,Options!$D$9)</t>
  </si>
  <si>
    <t>=GL("Balance",$D125,Options!$D$4,Options!$D$5,,"@@"&amp;"",,,,,,,,Options!$D$9)</t>
  </si>
  <si>
    <t>=GL("Budget",$D125,Options!$D$4,Options!$D$5,,"@@"&amp;"",,,,,Options!$D$6,,,Options!$D$9)</t>
  </si>
  <si>
    <t>=GL("Balance",$D126,Options!$D$4,Options!$D$5,,,,,,,,,,Options!$D$9)</t>
  </si>
  <si>
    <t>=GL("Budget",$D126,Options!$D$4,Options!$D$5,,,,,,,Options!$D$6,,,Options!$D$9)</t>
  </si>
  <si>
    <t>=GL("Balance",$D126,Options!$D$4,Options!$D$5,,"@@"&amp;I$13,,,,,,,,Options!$D$9)</t>
  </si>
  <si>
    <t>=GL("Budget",$D126,Options!$D$4,Options!$D$5,,"@@"&amp;I$13,,,,,Options!$D$6,,,Options!$D$9)</t>
  </si>
  <si>
    <t>=GL("Balance",$D126,Options!$D$4,Options!$D$5,,"@@"&amp;L$13,,,,,,,,Options!$D$9)</t>
  </si>
  <si>
    <t>=GL("Budget",$D126,Options!$D$4,Options!$D$5,,"@@"&amp;L$13,,,,,Options!$D$6,,,Options!$D$9)</t>
  </si>
  <si>
    <t>=GL("Balance",$D126,Options!$D$4,Options!$D$5,,"@@"&amp;O$13,,,,,,,,Options!$D$9)</t>
  </si>
  <si>
    <t>=GL("Budget",$D126,Options!$D$4,Options!$D$5,,"@@"&amp;O$13,,,,,Options!$D$6,,,Options!$D$9)</t>
  </si>
  <si>
    <t>=GL("Balance",$D126,Options!$D$4,Options!$D$5,,"@@"&amp;"",,,,,,,,Options!$D$9)</t>
  </si>
  <si>
    <t>=GL("Budget",$D126,Options!$D$4,Options!$D$5,,"@@"&amp;"",,,,,Options!$D$6,,,Options!$D$9)</t>
  </si>
  <si>
    <t>=GL("Balance",$D127,Options!$D$4,Options!$D$5,,,,,,,,,,Options!$D$9)</t>
  </si>
  <si>
    <t>=GL("Budget",$D127,Options!$D$4,Options!$D$5,,,,,,,Options!$D$6,,,Options!$D$9)</t>
  </si>
  <si>
    <t>=GL("Balance",$D127,Options!$D$4,Options!$D$5,,"@@"&amp;I$13,,,,,,,,Options!$D$9)</t>
  </si>
  <si>
    <t>=GL("Budget",$D127,Options!$D$4,Options!$D$5,,"@@"&amp;I$13,,,,,Options!$D$6,,,Options!$D$9)</t>
  </si>
  <si>
    <t>=GL("Balance",$D127,Options!$D$4,Options!$D$5,,"@@"&amp;L$13,,,,,,,,Options!$D$9)</t>
  </si>
  <si>
    <t>=GL("Budget",$D127,Options!$D$4,Options!$D$5,,"@@"&amp;L$13,,,,,Options!$D$6,,,Options!$D$9)</t>
  </si>
  <si>
    <t>=GL("Balance",$D127,Options!$D$4,Options!$D$5,,"@@"&amp;O$13,,,,,,,,Options!$D$9)</t>
  </si>
  <si>
    <t>=GL("Budget",$D127,Options!$D$4,Options!$D$5,,"@@"&amp;O$13,,,,,Options!$D$6,,,Options!$D$9)</t>
  </si>
  <si>
    <t>=GL("Balance",$D127,Options!$D$4,Options!$D$5,,"@@"&amp;"",,,,,,,,Options!$D$9)</t>
  </si>
  <si>
    <t>=GL("Budget",$D127,Options!$D$4,Options!$D$5,,"@@"&amp;"",,,,,Options!$D$6,,,Options!$D$9)</t>
  </si>
  <si>
    <t>=GL("Balance",$D128,Options!$D$4,Options!$D$5,,,,,,,,,,Options!$D$9)</t>
  </si>
  <si>
    <t>=GL("Budget",$D128,Options!$D$4,Options!$D$5,,,,,,,Options!$D$6,,,Options!$D$9)</t>
  </si>
  <si>
    <t>=GL("Balance",$D128,Options!$D$4,Options!$D$5,,"@@"&amp;I$13,,,,,,,,Options!$D$9)</t>
  </si>
  <si>
    <t>=GL("Budget",$D128,Options!$D$4,Options!$D$5,,"@@"&amp;I$13,,,,,Options!$D$6,,,Options!$D$9)</t>
  </si>
  <si>
    <t>=GL("Balance",$D128,Options!$D$4,Options!$D$5,,"@@"&amp;L$13,,,,,,,,Options!$D$9)</t>
  </si>
  <si>
    <t>=GL("Budget",$D128,Options!$D$4,Options!$D$5,,"@@"&amp;L$13,,,,,Options!$D$6,,,Options!$D$9)</t>
  </si>
  <si>
    <t>=GL("Balance",$D128,Options!$D$4,Options!$D$5,,"@@"&amp;O$13,,,,,,,,Options!$D$9)</t>
  </si>
  <si>
    <t>=GL("Budget",$D128,Options!$D$4,Options!$D$5,,"@@"&amp;O$13,,,,,Options!$D$6,,,Options!$D$9)</t>
  </si>
  <si>
    <t>=GL("Balance",$D128,Options!$D$4,Options!$D$5,,"@@"&amp;"",,,,,,,,Options!$D$9)</t>
  </si>
  <si>
    <t>=GL("Budget",$D128,Options!$D$4,Options!$D$5,,"@@"&amp;"",,,,,Options!$D$6,,,Options!$D$9)</t>
  </si>
  <si>
    <t>=GL("Balance",$D129,Options!$D$4,Options!$D$5,,,,,,,,,,Options!$D$9)</t>
  </si>
  <si>
    <t>=GL("Budget",$D129,Options!$D$4,Options!$D$5,,,,,,,Options!$D$6,,,Options!$D$9)</t>
  </si>
  <si>
    <t>=GL("Balance",$D129,Options!$D$4,Options!$D$5,,"@@"&amp;I$13,,,,,,,,Options!$D$9)</t>
  </si>
  <si>
    <t>=GL("Budget",$D129,Options!$D$4,Options!$D$5,,"@@"&amp;I$13,,,,,Options!$D$6,,,Options!$D$9)</t>
  </si>
  <si>
    <t>=GL("Balance",$D129,Options!$D$4,Options!$D$5,,"@@"&amp;L$13,,,,,,,,Options!$D$9)</t>
  </si>
  <si>
    <t>=GL("Budget",$D129,Options!$D$4,Options!$D$5,,"@@"&amp;L$13,,,,,Options!$D$6,,,Options!$D$9)</t>
  </si>
  <si>
    <t>=GL("Balance",$D129,Options!$D$4,Options!$D$5,,"@@"&amp;O$13,,,,,,,,Options!$D$9)</t>
  </si>
  <si>
    <t>=GL("Budget",$D129,Options!$D$4,Options!$D$5,,"@@"&amp;O$13,,,,,Options!$D$6,,,Options!$D$9)</t>
  </si>
  <si>
    <t>=GL("Balance",$D129,Options!$D$4,Options!$D$5,,"@@"&amp;"",,,,,,,,Options!$D$9)</t>
  </si>
  <si>
    <t>=GL("Budget",$D129,Options!$D$4,Options!$D$5,,"@@"&amp;"",,,,,Options!$D$6,,,Options!$D$9)</t>
  </si>
  <si>
    <t>=GL("Balance",$D130,Options!$D$4,Options!$D$5,,,,,,,,,,Options!$D$9)</t>
  </si>
  <si>
    <t>=GL("Budget",$D130,Options!$D$4,Options!$D$5,,,,,,,Options!$D$6,,,Options!$D$9)</t>
  </si>
  <si>
    <t>=GL("Balance",$D130,Options!$D$4,Options!$D$5,,"@@"&amp;I$13,,,,,,,,Options!$D$9)</t>
  </si>
  <si>
    <t>=GL("Budget",$D130,Options!$D$4,Options!$D$5,,"@@"&amp;I$13,,,,,Options!$D$6,,,Options!$D$9)</t>
  </si>
  <si>
    <t>=GL("Balance",$D130,Options!$D$4,Options!$D$5,,"@@"&amp;L$13,,,,,,,,Options!$D$9)</t>
  </si>
  <si>
    <t>=GL("Budget",$D130,Options!$D$4,Options!$D$5,,"@@"&amp;L$13,,,,,Options!$D$6,,,Options!$D$9)</t>
  </si>
  <si>
    <t>=GL("Balance",$D130,Options!$D$4,Options!$D$5,,"@@"&amp;O$13,,,,,,,,Options!$D$9)</t>
  </si>
  <si>
    <t>=GL("Budget",$D130,Options!$D$4,Options!$D$5,,"@@"&amp;O$13,,,,,Options!$D$6,,,Options!$D$9)</t>
  </si>
  <si>
    <t>=GL("Balance",$D130,Options!$D$4,Options!$D$5,,"@@"&amp;"",,,,,,,,Options!$D$9)</t>
  </si>
  <si>
    <t>=GL("Budget",$D130,Options!$D$4,Options!$D$5,,"@@"&amp;"",,,,,Options!$D$6,,,Options!$D$9)</t>
  </si>
  <si>
    <t>=GL("Balance",$D131,Options!$D$4,Options!$D$5,,,,,,,,,,Options!$D$9)</t>
  </si>
  <si>
    <t>=GL("Budget",$D131,Options!$D$4,Options!$D$5,,,,,,,Options!$D$6,,,Options!$D$9)</t>
  </si>
  <si>
    <t>=GL("Balance",$D131,Options!$D$4,Options!$D$5,,"@@"&amp;I$13,,,,,,,,Options!$D$9)</t>
  </si>
  <si>
    <t>=GL("Budget",$D131,Options!$D$4,Options!$D$5,,"@@"&amp;I$13,,,,,Options!$D$6,,,Options!$D$9)</t>
  </si>
  <si>
    <t>=GL("Balance",$D131,Options!$D$4,Options!$D$5,,"@@"&amp;L$13,,,,,,,,Options!$D$9)</t>
  </si>
  <si>
    <t>=GL("Budget",$D131,Options!$D$4,Options!$D$5,,"@@"&amp;L$13,,,,,Options!$D$6,,,Options!$D$9)</t>
  </si>
  <si>
    <t>=GL("Balance",$D131,Options!$D$4,Options!$D$5,,"@@"&amp;O$13,,,,,,,,Options!$D$9)</t>
  </si>
  <si>
    <t>=GL("Budget",$D131,Options!$D$4,Options!$D$5,,"@@"&amp;O$13,,,,,Options!$D$6,,,Options!$D$9)</t>
  </si>
  <si>
    <t>=GL("Balance",$D131,Options!$D$4,Options!$D$5,,"@@"&amp;"",,,,,,,,Options!$D$9)</t>
  </si>
  <si>
    <t>=GL("Budget",$D131,Options!$D$4,Options!$D$5,,"@@"&amp;"",,,,,Options!$D$6,,,Options!$D$9)</t>
  </si>
  <si>
    <t>=GL("Balance",$D132,Options!$D$4,Options!$D$5,,,,,,,,,,Options!$D$9)</t>
  </si>
  <si>
    <t>=GL("Budget",$D132,Options!$D$4,Options!$D$5,,,,,,,Options!$D$6,,,Options!$D$9)</t>
  </si>
  <si>
    <t>=GL("Balance",$D132,Options!$D$4,Options!$D$5,,"@@"&amp;I$13,,,,,,,,Options!$D$9)</t>
  </si>
  <si>
    <t>=GL("Budget",$D132,Options!$D$4,Options!$D$5,,"@@"&amp;I$13,,,,,Options!$D$6,,,Options!$D$9)</t>
  </si>
  <si>
    <t>=GL("Balance",$D132,Options!$D$4,Options!$D$5,,"@@"&amp;L$13,,,,,,,,Options!$D$9)</t>
  </si>
  <si>
    <t>=GL("Budget",$D132,Options!$D$4,Options!$D$5,,"@@"&amp;L$13,,,,,Options!$D$6,,,Options!$D$9)</t>
  </si>
  <si>
    <t>=GL("Balance",$D132,Options!$D$4,Options!$D$5,,"@@"&amp;O$13,,,,,,,,Options!$D$9)</t>
  </si>
  <si>
    <t>=GL("Budget",$D132,Options!$D$4,Options!$D$5,,"@@"&amp;O$13,,,,,Options!$D$6,,,Options!$D$9)</t>
  </si>
  <si>
    <t>=GL("Balance",$D132,Options!$D$4,Options!$D$5,,"@@"&amp;"",,,,,,,,Options!$D$9)</t>
  </si>
  <si>
    <t>=GL("Budget",$D132,Options!$D$4,Options!$D$5,,"@@"&amp;"",,,,,Options!$D$6,,,Options!$D$9)</t>
  </si>
  <si>
    <t>=GL("Balance",$D133,Options!$D$4,Options!$D$5,,,,,,,,,,Options!$D$9)</t>
  </si>
  <si>
    <t>=GL("Budget",$D133,Options!$D$4,Options!$D$5,,,,,,,Options!$D$6,,,Options!$D$9)</t>
  </si>
  <si>
    <t>=GL("Balance",$D133,Options!$D$4,Options!$D$5,,"@@"&amp;I$13,,,,,,,,Options!$D$9)</t>
  </si>
  <si>
    <t>=GL("Budget",$D133,Options!$D$4,Options!$D$5,,"@@"&amp;I$13,,,,,Options!$D$6,,,Options!$D$9)</t>
  </si>
  <si>
    <t>=GL("Balance",$D133,Options!$D$4,Options!$D$5,,"@@"&amp;L$13,,,,,,,,Options!$D$9)</t>
  </si>
  <si>
    <t>=GL("Budget",$D133,Options!$D$4,Options!$D$5,,"@@"&amp;L$13,,,,,Options!$D$6,,,Options!$D$9)</t>
  </si>
  <si>
    <t>=GL("Balance",$D133,Options!$D$4,Options!$D$5,,"@@"&amp;O$13,,,,,,,,Options!$D$9)</t>
  </si>
  <si>
    <t>=GL("Budget",$D133,Options!$D$4,Options!$D$5,,"@@"&amp;O$13,,,,,Options!$D$6,,,Options!$D$9)</t>
  </si>
  <si>
    <t>=GL("Balance",$D133,Options!$D$4,Options!$D$5,,"@@"&amp;"",,,,,,,,Options!$D$9)</t>
  </si>
  <si>
    <t>=GL("Budget",$D133,Options!$D$4,Options!$D$5,,"@@"&amp;"",,,,,Options!$D$6,,,Options!$D$9)</t>
  </si>
  <si>
    <t>=GL("Balance",$D134,Options!$D$4,Options!$D$5,,,,,,,,,,Options!$D$9)</t>
  </si>
  <si>
    <t>=GL("Budget",$D134,Options!$D$4,Options!$D$5,,,,,,,Options!$D$6,,,Options!$D$9)</t>
  </si>
  <si>
    <t>=IF(G134=0,0,(F134-G134)/G134)</t>
  </si>
  <si>
    <t>=GL("Balance",$D134,Options!$D$4,Options!$D$5,,"@@"&amp;I$13,,,,,,,,Options!$D$9)</t>
  </si>
  <si>
    <t>=GL("Budget",$D134,Options!$D$4,Options!$D$5,,"@@"&amp;I$13,,,,,Options!$D$6,,,Options!$D$9)</t>
  </si>
  <si>
    <t>=IF(J134=0,0,(I134-J134)/J134)</t>
  </si>
  <si>
    <t>=GL("Balance",$D134,Options!$D$4,Options!$D$5,,"@@"&amp;L$13,,,,,,,,Options!$D$9)</t>
  </si>
  <si>
    <t>=GL("Budget",$D134,Options!$D$4,Options!$D$5,,"@@"&amp;L$13,,,,,Options!$D$6,,,Options!$D$9)</t>
  </si>
  <si>
    <t>=IF(M134=0,0,(L134-M134)/M134)</t>
  </si>
  <si>
    <t>=GL("Balance",$D134,Options!$D$4,Options!$D$5,,"@@"&amp;O$13,,,,,,,,Options!$D$9)</t>
  </si>
  <si>
    <t>=GL("Budget",$D134,Options!$D$4,Options!$D$5,,"@@"&amp;O$13,,,,,Options!$D$6,,,Options!$D$9)</t>
  </si>
  <si>
    <t>=IF(P134=0,0,(O134-P134)/P134)</t>
  </si>
  <si>
    <t>=GL("Balance",$D134,Options!$D$4,Options!$D$5,,"@@"&amp;"",,,,,,,,Options!$D$9)</t>
  </si>
  <si>
    <t>=GL("Budget",$D134,Options!$D$4,Options!$D$5,,"@@"&amp;"",,,,,Options!$D$6,,,Options!$D$9)</t>
  </si>
  <si>
    <t>=IF(S134=0,0,(R134-S134)/S134)</t>
  </si>
  <si>
    <t>=GL("Balance",$D136,Options!$D$4,Options!$D$5,,,,,,,,,,Options!$D$9)</t>
  </si>
  <si>
    <t>=GL("Budget",$D136,Options!$D$4,Options!$D$5,,,,,,,Options!$D$6,,,Options!$D$9)</t>
  </si>
  <si>
    <t>=IF(G136=0,0,(F136-G136)/G136)</t>
  </si>
  <si>
    <t>=GL("Balance",$D136,Options!$D$4,Options!$D$5,,"@@"&amp;I$13,,,,,,,,Options!$D$9)</t>
  </si>
  <si>
    <t>=GL("Budget",$D136,Options!$D$4,Options!$D$5,,"@@"&amp;I$13,,,,,Options!$D$6,,,Options!$D$9)</t>
  </si>
  <si>
    <t>=IF(J136=0,0,(I136-J136)/J136)</t>
  </si>
  <si>
    <t>=GL("Balance",$D136,Options!$D$4,Options!$D$5,,"@@"&amp;L$13,,,,,,,,Options!$D$9)</t>
  </si>
  <si>
    <t>=GL("Budget",$D136,Options!$D$4,Options!$D$5,,"@@"&amp;L$13,,,,,Options!$D$6,,,Options!$D$9)</t>
  </si>
  <si>
    <t>=IF(M136=0,0,(L136-M136)/M136)</t>
  </si>
  <si>
    <t>=GL("Balance",$D136,Options!$D$4,Options!$D$5,,"@@"&amp;O$13,,,,,,,,Options!$D$9)</t>
  </si>
  <si>
    <t>=GL("Budget",$D136,Options!$D$4,Options!$D$5,,"@@"&amp;O$13,,,,,Options!$D$6,,,Options!$D$9)</t>
  </si>
  <si>
    <t>=IF(P136=0,0,(O136-P136)/P136)</t>
  </si>
  <si>
    <t>=GL("Balance",$D136,Options!$D$4,Options!$D$5,,"@@"&amp;"",,,,,,,,Options!$D$9)</t>
  </si>
  <si>
    <t>=GL("Budget",$D136,Options!$D$4,Options!$D$5,,"@@"&amp;"",,,,,Options!$D$6,,,Options!$D$9)</t>
  </si>
  <si>
    <t>=IF(S136=0,0,(R136-S136)/S136)</t>
  </si>
  <si>
    <t>=GL("Balance",$D139,Options!$D$4,Options!$D$5,,,,,,,,,,Options!$D$9)</t>
  </si>
  <si>
    <t>=GL("Budget",$D139,Options!$D$4,Options!$D$5,,,,,,,Options!$D$6,,,Options!$D$9)</t>
  </si>
  <si>
    <t>=GL("Balance",$D139,Options!$D$4,Options!$D$5,,"@@"&amp;I$13,,,,,,,,Options!$D$9)</t>
  </si>
  <si>
    <t>=GL("Budget",$D139,Options!$D$4,Options!$D$5,,"@@"&amp;I$13,,,,,Options!$D$6,,,Options!$D$9)</t>
  </si>
  <si>
    <t>=GL("Balance",$D139,Options!$D$4,Options!$D$5,,"@@"&amp;L$13,,,,,,,,Options!$D$9)</t>
  </si>
  <si>
    <t>=GL("Budget",$D139,Options!$D$4,Options!$D$5,,"@@"&amp;L$13,,,,,Options!$D$6,,,Options!$D$9)</t>
  </si>
  <si>
    <t>=GL("Balance",$D139,Options!$D$4,Options!$D$5,,"@@"&amp;O$13,,,,,,,,Options!$D$9)</t>
  </si>
  <si>
    <t>=GL("Budget",$D139,Options!$D$4,Options!$D$5,,"@@"&amp;O$13,,,,,Options!$D$6,,,Options!$D$9)</t>
  </si>
  <si>
    <t>=GL("Balance",$D139,Options!$D$4,Options!$D$5,,"@@"&amp;"",,,,,,,,Options!$D$9)</t>
  </si>
  <si>
    <t>=GL("Budget",$D139,Options!$D$4,Options!$D$5,,"@@"&amp;"",,,,,Options!$D$6,,,Options!$D$9)</t>
  </si>
  <si>
    <t>=GL("Balance",$D140,Options!$D$4,Options!$D$5,,,,,,,,,,Options!$D$9)</t>
  </si>
  <si>
    <t>=GL("Budget",$D140,Options!$D$4,Options!$D$5,,,,,,,Options!$D$6,,,Options!$D$9)</t>
  </si>
  <si>
    <t>=GL("Balance",$D140,Options!$D$4,Options!$D$5,,"@@"&amp;I$13,,,,,,,,Options!$D$9)</t>
  </si>
  <si>
    <t>=GL("Budget",$D140,Options!$D$4,Options!$D$5,,"@@"&amp;I$13,,,,,Options!$D$6,,,Options!$D$9)</t>
  </si>
  <si>
    <t>=GL("Balance",$D140,Options!$D$4,Options!$D$5,,"@@"&amp;L$13,,,,,,,,Options!$D$9)</t>
  </si>
  <si>
    <t>=GL("Budget",$D140,Options!$D$4,Options!$D$5,,"@@"&amp;L$13,,,,,Options!$D$6,,,Options!$D$9)</t>
  </si>
  <si>
    <t>=GL("Balance",$D140,Options!$D$4,Options!$D$5,,"@@"&amp;O$13,,,,,,,,Options!$D$9)</t>
  </si>
  <si>
    <t>=GL("Budget",$D140,Options!$D$4,Options!$D$5,,"@@"&amp;O$13,,,,,Options!$D$6,,,Options!$D$9)</t>
  </si>
  <si>
    <t>=GL("Balance",$D140,Options!$D$4,Options!$D$5,,"@@"&amp;"",,,,,,,,Options!$D$9)</t>
  </si>
  <si>
    <t>=GL("Budget",$D140,Options!$D$4,Options!$D$5,,"@@"&amp;"",,,,,Options!$D$6,,,Options!$D$9)</t>
  </si>
  <si>
    <t>=GL("Balance",$D141,Options!$D$4,Options!$D$5,,,,,,,,,,Options!$D$9)</t>
  </si>
  <si>
    <t>=GL("Budget",$D141,Options!$D$4,Options!$D$5,,,,,,,Options!$D$6,,,Options!$D$9)</t>
  </si>
  <si>
    <t>=GL("Balance",$D141,Options!$D$4,Options!$D$5,,"@@"&amp;I$13,,,,,,,,Options!$D$9)</t>
  </si>
  <si>
    <t>=GL("Budget",$D141,Options!$D$4,Options!$D$5,,"@@"&amp;I$13,,,,,Options!$D$6,,,Options!$D$9)</t>
  </si>
  <si>
    <t>=GL("Balance",$D141,Options!$D$4,Options!$D$5,,"@@"&amp;L$13,,,,,,,,Options!$D$9)</t>
  </si>
  <si>
    <t>=GL("Budget",$D141,Options!$D$4,Options!$D$5,,"@@"&amp;L$13,,,,,Options!$D$6,,,Options!$D$9)</t>
  </si>
  <si>
    <t>=GL("Balance",$D141,Options!$D$4,Options!$D$5,,"@@"&amp;O$13,,,,,,,,Options!$D$9)</t>
  </si>
  <si>
    <t>=GL("Budget",$D141,Options!$D$4,Options!$D$5,,"@@"&amp;O$13,,,,,Options!$D$6,,,Options!$D$9)</t>
  </si>
  <si>
    <t>=GL("Balance",$D141,Options!$D$4,Options!$D$5,,"@@"&amp;"",,,,,,,,Options!$D$9)</t>
  </si>
  <si>
    <t>=GL("Budget",$D141,Options!$D$4,Options!$D$5,,"@@"&amp;"",,,,,Options!$D$6,,,Options!$D$9)</t>
  </si>
  <si>
    <t>=GL("Balance",$D142,Options!$D$4,Options!$D$5,,,,,,,,,,Options!$D$9)</t>
  </si>
  <si>
    <t>=GL("Budget",$D142,Options!$D$4,Options!$D$5,,,,,,,Options!$D$6,,,Options!$D$9)</t>
  </si>
  <si>
    <t>=GL("Balance",$D142,Options!$D$4,Options!$D$5,,"@@"&amp;I$13,,,,,,,,Options!$D$9)</t>
  </si>
  <si>
    <t>=GL("Budget",$D142,Options!$D$4,Options!$D$5,,"@@"&amp;I$13,,,,,Options!$D$6,,,Options!$D$9)</t>
  </si>
  <si>
    <t>=GL("Balance",$D142,Options!$D$4,Options!$D$5,,"@@"&amp;L$13,,,,,,,,Options!$D$9)</t>
  </si>
  <si>
    <t>=GL("Budget",$D142,Options!$D$4,Options!$D$5,,"@@"&amp;L$13,,,,,Options!$D$6,,,Options!$D$9)</t>
  </si>
  <si>
    <t>=GL("Balance",$D142,Options!$D$4,Options!$D$5,,"@@"&amp;O$13,,,,,,,,Options!$D$9)</t>
  </si>
  <si>
    <t>=GL("Budget",$D142,Options!$D$4,Options!$D$5,,"@@"&amp;O$13,,,,,Options!$D$6,,,Options!$D$9)</t>
  </si>
  <si>
    <t>=GL("Balance",$D142,Options!$D$4,Options!$D$5,,"@@"&amp;"",,,,,,,,Options!$D$9)</t>
  </si>
  <si>
    <t>=GL("Budget",$D142,Options!$D$4,Options!$D$5,,"@@"&amp;"",,,,,Options!$D$6,,,Options!$D$9)</t>
  </si>
  <si>
    <t>=GL("Balance",$D143,Options!$D$4,Options!$D$5,,,,,,,,,,Options!$D$9)</t>
  </si>
  <si>
    <t>=GL("Budget",$D143,Options!$D$4,Options!$D$5,,,,,,,Options!$D$6,,,Options!$D$9)</t>
  </si>
  <si>
    <t>=IF(G143=0,0,(F143-G143)/G143)</t>
  </si>
  <si>
    <t>=GL("Balance",$D143,Options!$D$4,Options!$D$5,,"@@"&amp;I$13,,,,,,,,Options!$D$9)</t>
  </si>
  <si>
    <t>=GL("Budget",$D143,Options!$D$4,Options!$D$5,,"@@"&amp;I$13,,,,,Options!$D$6,,,Options!$D$9)</t>
  </si>
  <si>
    <t>=IF(J143=0,0,(I143-J143)/J143)</t>
  </si>
  <si>
    <t>=GL("Balance",$D143,Options!$D$4,Options!$D$5,,"@@"&amp;L$13,,,,,,,,Options!$D$9)</t>
  </si>
  <si>
    <t>=GL("Budget",$D143,Options!$D$4,Options!$D$5,,"@@"&amp;L$13,,,,,Options!$D$6,,,Options!$D$9)</t>
  </si>
  <si>
    <t>=IF(M143=0,0,(L143-M143)/M143)</t>
  </si>
  <si>
    <t>=GL("Balance",$D143,Options!$D$4,Options!$D$5,,"@@"&amp;O$13,,,,,,,,Options!$D$9)</t>
  </si>
  <si>
    <t>=GL("Budget",$D143,Options!$D$4,Options!$D$5,,"@@"&amp;O$13,,,,,Options!$D$6,,,Options!$D$9)</t>
  </si>
  <si>
    <t>=IF(P143=0,0,(O143-P143)/P143)</t>
  </si>
  <si>
    <t>=GL("Balance",$D143,Options!$D$4,Options!$D$5,,"@@"&amp;"",,,,,,,,Options!$D$9)</t>
  </si>
  <si>
    <t>=GL("Budget",$D143,Options!$D$4,Options!$D$5,,"@@"&amp;"",,,,,Options!$D$6,,,Options!$D$9)</t>
  </si>
  <si>
    <t>=IF(S143=0,0,(R143-S143)/S143)</t>
  </si>
  <si>
    <t>=GL("Balance",$D146,Options!$D$4,Options!$D$5,,,,,,,,,,Options!$D$9)</t>
  </si>
  <si>
    <t>=GL("Budget",$D146,Options!$D$4,Options!$D$5,,,,,,,Options!$D$6,,,Options!$D$9)</t>
  </si>
  <si>
    <t>=GL("Balance",$D146,Options!$D$4,Options!$D$5,,"@@"&amp;I$13,,,,,,,,Options!$D$9)</t>
  </si>
  <si>
    <t>=GL("Budget",$D146,Options!$D$4,Options!$D$5,,"@@"&amp;I$13,,,,,Options!$D$6,,,Options!$D$9)</t>
  </si>
  <si>
    <t>=GL("Balance",$D146,Options!$D$4,Options!$D$5,,"@@"&amp;L$13,,,,,,,,Options!$D$9)</t>
  </si>
  <si>
    <t>=GL("Budget",$D146,Options!$D$4,Options!$D$5,,"@@"&amp;L$13,,,,,Options!$D$6,,,Options!$D$9)</t>
  </si>
  <si>
    <t>=GL("Balance",$D146,Options!$D$4,Options!$D$5,,"@@"&amp;O$13,,,,,,,,Options!$D$9)</t>
  </si>
  <si>
    <t>=GL("Budget",$D146,Options!$D$4,Options!$D$5,,"@@"&amp;O$13,,,,,Options!$D$6,,,Options!$D$9)</t>
  </si>
  <si>
    <t>=GL("Balance",$D146,Options!$D$4,Options!$D$5,,"@@"&amp;"",,,,,,,,Options!$D$9)</t>
  </si>
  <si>
    <t>=GL("Budget",$D146,Options!$D$4,Options!$D$5,,"@@"&amp;"",,,,,Options!$D$6,,,Options!$D$9)</t>
  </si>
  <si>
    <t>=GL("Balance",$D147,Options!$D$4,Options!$D$5,,,,,,,,,,Options!$D$9)</t>
  </si>
  <si>
    <t>=GL("Budget",$D147,Options!$D$4,Options!$D$5,,,,,,,Options!$D$6,,,Options!$D$9)</t>
  </si>
  <si>
    <t>=GL("Balance",$D147,Options!$D$4,Options!$D$5,,"@@"&amp;I$13,,,,,,,,Options!$D$9)</t>
  </si>
  <si>
    <t>=GL("Budget",$D147,Options!$D$4,Options!$D$5,,"@@"&amp;I$13,,,,,Options!$D$6,,,Options!$D$9)</t>
  </si>
  <si>
    <t>=GL("Balance",$D147,Options!$D$4,Options!$D$5,,"@@"&amp;L$13,,,,,,,,Options!$D$9)</t>
  </si>
  <si>
    <t>=GL("Budget",$D147,Options!$D$4,Options!$D$5,,"@@"&amp;L$13,,,,,Options!$D$6,,,Options!$D$9)</t>
  </si>
  <si>
    <t>=GL("Balance",$D147,Options!$D$4,Options!$D$5,,"@@"&amp;O$13,,,,,,,,Options!$D$9)</t>
  </si>
  <si>
    <t>=GL("Budget",$D147,Options!$D$4,Options!$D$5,,"@@"&amp;O$13,,,,,Options!$D$6,,,Options!$D$9)</t>
  </si>
  <si>
    <t>=GL("Balance",$D147,Options!$D$4,Options!$D$5,,"@@"&amp;"",,,,,,,,Options!$D$9)</t>
  </si>
  <si>
    <t>=GL("Budget",$D147,Options!$D$4,Options!$D$5,,"@@"&amp;"",,,,,Options!$D$6,,,Options!$D$9)</t>
  </si>
  <si>
    <t>=GL("Balance",$D148,Options!$D$4,Options!$D$5,,,,,,,,,,Options!$D$9)</t>
  </si>
  <si>
    <t>=GL("Budget",$D148,Options!$D$4,Options!$D$5,,,,,,,Options!$D$6,,,Options!$D$9)</t>
  </si>
  <si>
    <t>=GL("Balance",$D148,Options!$D$4,Options!$D$5,,"@@"&amp;I$13,,,,,,,,Options!$D$9)</t>
  </si>
  <si>
    <t>=GL("Budget",$D148,Options!$D$4,Options!$D$5,,"@@"&amp;I$13,,,,,Options!$D$6,,,Options!$D$9)</t>
  </si>
  <si>
    <t>=GL("Balance",$D148,Options!$D$4,Options!$D$5,,"@@"&amp;L$13,,,,,,,,Options!$D$9)</t>
  </si>
  <si>
    <t>=GL("Budget",$D148,Options!$D$4,Options!$D$5,,"@@"&amp;L$13,,,,,Options!$D$6,,,Options!$D$9)</t>
  </si>
  <si>
    <t>=GL("Balance",$D148,Options!$D$4,Options!$D$5,,"@@"&amp;O$13,,,,,,,,Options!$D$9)</t>
  </si>
  <si>
    <t>=GL("Budget",$D148,Options!$D$4,Options!$D$5,,"@@"&amp;O$13,,,,,Options!$D$6,,,Options!$D$9)</t>
  </si>
  <si>
    <t>=GL("Balance",$D148,Options!$D$4,Options!$D$5,,"@@"&amp;"",,,,,,,,Options!$D$9)</t>
  </si>
  <si>
    <t>=GL("Budget",$D148,Options!$D$4,Options!$D$5,,"@@"&amp;"",,,,,Options!$D$6,,,Options!$D$9)</t>
  </si>
  <si>
    <t>=GL("Balance",$D149,Options!$D$4,Options!$D$5,,,,,,,,,,Options!$D$9)</t>
  </si>
  <si>
    <t>=GL("Budget",$D149,Options!$D$4,Options!$D$5,,,,,,,Options!$D$6,,,Options!$D$9)</t>
  </si>
  <si>
    <t>=GL("Balance",$D149,Options!$D$4,Options!$D$5,,"@@"&amp;I$13,,,,,,,,Options!$D$9)</t>
  </si>
  <si>
    <t>=GL("Budget",$D149,Options!$D$4,Options!$D$5,,"@@"&amp;I$13,,,,,Options!$D$6,,,Options!$D$9)</t>
  </si>
  <si>
    <t>=GL("Balance",$D149,Options!$D$4,Options!$D$5,,"@@"&amp;L$13,,,,,,,,Options!$D$9)</t>
  </si>
  <si>
    <t>=GL("Budget",$D149,Options!$D$4,Options!$D$5,,"@@"&amp;L$13,,,,,Options!$D$6,,,Options!$D$9)</t>
  </si>
  <si>
    <t>=GL("Balance",$D149,Options!$D$4,Options!$D$5,,"@@"&amp;O$13,,,,,,,,Options!$D$9)</t>
  </si>
  <si>
    <t>=GL("Budget",$D149,Options!$D$4,Options!$D$5,,"@@"&amp;O$13,,,,,Options!$D$6,,,Options!$D$9)</t>
  </si>
  <si>
    <t>=GL("Balance",$D149,Options!$D$4,Options!$D$5,,"@@"&amp;"",,,,,,,,Options!$D$9)</t>
  </si>
  <si>
    <t>=GL("Budget",$D149,Options!$D$4,Options!$D$5,,"@@"&amp;"",,,,,Options!$D$6,,,Options!$D$9)</t>
  </si>
  <si>
    <t>=GL("Balance",$D150,Options!$D$4,Options!$D$5,,,,,,,,,,Options!$D$9)</t>
  </si>
  <si>
    <t>=GL("Budget",$D150,Options!$D$4,Options!$D$5,,,,,,,Options!$D$6,,,Options!$D$9)</t>
  </si>
  <si>
    <t>=GL("Balance",$D150,Options!$D$4,Options!$D$5,,"@@"&amp;I$13,,,,,,,,Options!$D$9)</t>
  </si>
  <si>
    <t>=GL("Budget",$D150,Options!$D$4,Options!$D$5,,"@@"&amp;I$13,,,,,Options!$D$6,,,Options!$D$9)</t>
  </si>
  <si>
    <t>=GL("Balance",$D150,Options!$D$4,Options!$D$5,,"@@"&amp;L$13,,,,,,,,Options!$D$9)</t>
  </si>
  <si>
    <t>=GL("Budget",$D150,Options!$D$4,Options!$D$5,,"@@"&amp;L$13,,,,,Options!$D$6,,,Options!$D$9)</t>
  </si>
  <si>
    <t>=GL("Balance",$D150,Options!$D$4,Options!$D$5,,"@@"&amp;O$13,,,,,,,,Options!$D$9)</t>
  </si>
  <si>
    <t>=GL("Budget",$D150,Options!$D$4,Options!$D$5,,"@@"&amp;O$13,,,,,Options!$D$6,,,Options!$D$9)</t>
  </si>
  <si>
    <t>=GL("Balance",$D150,Options!$D$4,Options!$D$5,,"@@"&amp;"",,,,,,,,Options!$D$9)</t>
  </si>
  <si>
    <t>=GL("Budget",$D150,Options!$D$4,Options!$D$5,,"@@"&amp;"",,,,,Options!$D$6,,,Options!$D$9)</t>
  </si>
  <si>
    <t>=GL("Balance",$D151,Options!$D$4,Options!$D$5,,,,,,,,,,Options!$D$9)</t>
  </si>
  <si>
    <t>=GL("Budget",$D151,Options!$D$4,Options!$D$5,,,,,,,Options!$D$6,,,Options!$D$9)</t>
  </si>
  <si>
    <t>=IF(G151=0,0,(F151-G151)/G151)</t>
  </si>
  <si>
    <t>=GL("Balance",$D151,Options!$D$4,Options!$D$5,,"@@"&amp;I$13,,,,,,,,Options!$D$9)</t>
  </si>
  <si>
    <t>=GL("Budget",$D151,Options!$D$4,Options!$D$5,,"@@"&amp;I$13,,,,,Options!$D$6,,,Options!$D$9)</t>
  </si>
  <si>
    <t>=IF(J151=0,0,(I151-J151)/J151)</t>
  </si>
  <si>
    <t>=GL("Balance",$D151,Options!$D$4,Options!$D$5,,"@@"&amp;L$13,,,,,,,,Options!$D$9)</t>
  </si>
  <si>
    <t>=GL("Budget",$D151,Options!$D$4,Options!$D$5,,"@@"&amp;L$13,,,,,Options!$D$6,,,Options!$D$9)</t>
  </si>
  <si>
    <t>=IF(M151=0,0,(L151-M151)/M151)</t>
  </si>
  <si>
    <t>=GL("Balance",$D151,Options!$D$4,Options!$D$5,,"@@"&amp;O$13,,,,,,,,Options!$D$9)</t>
  </si>
  <si>
    <t>=GL("Budget",$D151,Options!$D$4,Options!$D$5,,"@@"&amp;O$13,,,,,Options!$D$6,,,Options!$D$9)</t>
  </si>
  <si>
    <t>=IF(P151=0,0,(O151-P151)/P151)</t>
  </si>
  <si>
    <t>=GL("Balance",$D151,Options!$D$4,Options!$D$5,,"@@"&amp;"",,,,,,,,Options!$D$9)</t>
  </si>
  <si>
    <t>=GL("Budget",$D151,Options!$D$4,Options!$D$5,,"@@"&amp;"",,,,,Options!$D$6,,,Options!$D$9)</t>
  </si>
  <si>
    <t>=IF(S151=0,0,(R151-S151)/S151)</t>
  </si>
  <si>
    <t>=GL("Balance",$D153,Options!$D$4,Options!$D$5,,,,,,,,,,Options!$D$9)</t>
  </si>
  <si>
    <t>=GL("Budget",$D153,Options!$D$4,Options!$D$5,,,,,,,Options!$D$6,,,Options!$D$9)</t>
  </si>
  <si>
    <t>=IF(G153=0,0,(F153-G153)/G153)</t>
  </si>
  <si>
    <t>=GL("Balance",$D153,Options!$D$4,Options!$D$5,,"@@"&amp;I$13,,,,,,,,Options!$D$9)</t>
  </si>
  <si>
    <t>=GL("Budget",$D153,Options!$D$4,Options!$D$5,,"@@"&amp;I$13,,,,,Options!$D$6,,,Options!$D$9)</t>
  </si>
  <si>
    <t>=IF(J153=0,0,(I153-J153)/J153)</t>
  </si>
  <si>
    <t>=GL("Balance",$D153,Options!$D$4,Options!$D$5,,"@@"&amp;L$13,,,,,,,,Options!$D$9)</t>
  </si>
  <si>
    <t>=GL("Budget",$D153,Options!$D$4,Options!$D$5,,"@@"&amp;L$13,,,,,Options!$D$6,,,Options!$D$9)</t>
  </si>
  <si>
    <t>=IF(M153=0,0,(L153-M153)/M153)</t>
  </si>
  <si>
    <t>=GL("Balance",$D153,Options!$D$4,Options!$D$5,,"@@"&amp;O$13,,,,,,,,Options!$D$9)</t>
  </si>
  <si>
    <t>=GL("Budget",$D153,Options!$D$4,Options!$D$5,,"@@"&amp;O$13,,,,,Options!$D$6,,,Options!$D$9)</t>
  </si>
  <si>
    <t>=IF(P153=0,0,(O153-P153)/P153)</t>
  </si>
  <si>
    <t>=GL("Balance",$D153,Options!$D$4,Options!$D$5,,"@@"&amp;"",,,,,,,,Options!$D$9)</t>
  </si>
  <si>
    <t>=GL("Budget",$D153,Options!$D$4,Options!$D$5,,"@@"&amp;"",,,,,Options!$D$6,,,Options!$D$9)</t>
  </si>
  <si>
    <t>=IF(S153=0,0,(R153-S153)/S153)</t>
  </si>
  <si>
    <t>=GL("Balance",$D156,Options!$D$4,Options!$D$5,,,,,,,,,,Options!$D$9)</t>
  </si>
  <si>
    <t>=GL("Budget",$D156,Options!$D$4,Options!$D$5,,,,,,,Options!$D$6,,,Options!$D$9)</t>
  </si>
  <si>
    <t>=GL("Balance",$D156,Options!$D$4,Options!$D$5,,"@@"&amp;I$13,,,,,,,,Options!$D$9)</t>
  </si>
  <si>
    <t>=GL("Budget",$D156,Options!$D$4,Options!$D$5,,"@@"&amp;I$13,,,,,Options!$D$6,,,Options!$D$9)</t>
  </si>
  <si>
    <t>=GL("Balance",$D156,Options!$D$4,Options!$D$5,,"@@"&amp;L$13,,,,,,,,Options!$D$9)</t>
  </si>
  <si>
    <t>=GL("Budget",$D156,Options!$D$4,Options!$D$5,,"@@"&amp;L$13,,,,,Options!$D$6,,,Options!$D$9)</t>
  </si>
  <si>
    <t>=GL("Balance",$D156,Options!$D$4,Options!$D$5,,"@@"&amp;O$13,,,,,,,,Options!$D$9)</t>
  </si>
  <si>
    <t>=GL("Budget",$D156,Options!$D$4,Options!$D$5,,"@@"&amp;O$13,,,,,Options!$D$6,,,Options!$D$9)</t>
  </si>
  <si>
    <t>=GL("Balance",$D156,Options!$D$4,Options!$D$5,,"@@"&amp;"",,,,,,,,Options!$D$9)</t>
  </si>
  <si>
    <t>=GL("Budget",$D156,Options!$D$4,Options!$D$5,,"@@"&amp;"",,,,,Options!$D$6,,,Options!$D$9)</t>
  </si>
  <si>
    <t>=GL("Balance",$D157,Options!$D$4,Options!$D$5,,,,,,,,,,Options!$D$9)</t>
  </si>
  <si>
    <t>=GL("Budget",$D157,Options!$D$4,Options!$D$5,,,,,,,Options!$D$6,,,Options!$D$9)</t>
  </si>
  <si>
    <t>=GL("Balance",$D157,Options!$D$4,Options!$D$5,,"@@"&amp;I$13,,,,,,,,Options!$D$9)</t>
  </si>
  <si>
    <t>=GL("Budget",$D157,Options!$D$4,Options!$D$5,,"@@"&amp;I$13,,,,,Options!$D$6,,,Options!$D$9)</t>
  </si>
  <si>
    <t>=GL("Balance",$D157,Options!$D$4,Options!$D$5,,"@@"&amp;L$13,,,,,,,,Options!$D$9)</t>
  </si>
  <si>
    <t>=GL("Budget",$D157,Options!$D$4,Options!$D$5,,"@@"&amp;L$13,,,,,Options!$D$6,,,Options!$D$9)</t>
  </si>
  <si>
    <t>=GL("Balance",$D157,Options!$D$4,Options!$D$5,,"@@"&amp;O$13,,,,,,,,Options!$D$9)</t>
  </si>
  <si>
    <t>=GL("Budget",$D157,Options!$D$4,Options!$D$5,,"@@"&amp;O$13,,,,,Options!$D$6,,,Options!$D$9)</t>
  </si>
  <si>
    <t>=GL("Balance",$D157,Options!$D$4,Options!$D$5,,"@@"&amp;"",,,,,,,,Options!$D$9)</t>
  </si>
  <si>
    <t>=GL("Budget",$D157,Options!$D$4,Options!$D$5,,"@@"&amp;"",,,,,Options!$D$6,,,Options!$D$9)</t>
  </si>
  <si>
    <t>=GL("Balance",$D158,Options!$D$4,Options!$D$5,,,,,,,,,,Options!$D$9)</t>
  </si>
  <si>
    <t>=GL("Budget",$D158,Options!$D$4,Options!$D$5,,,,,,,Options!$D$6,,,Options!$D$9)</t>
  </si>
  <si>
    <t>=IF(G158=0,0,(F158-G158)/G158)</t>
  </si>
  <si>
    <t>=GL("Balance",$D158,Options!$D$4,Options!$D$5,,"@@"&amp;I$13,,,,,,,,Options!$D$9)</t>
  </si>
  <si>
    <t>=GL("Budget",$D158,Options!$D$4,Options!$D$5,,"@@"&amp;I$13,,,,,Options!$D$6,,,Options!$D$9)</t>
  </si>
  <si>
    <t>=IF(J158=0,0,(I158-J158)/J158)</t>
  </si>
  <si>
    <t>=GL("Balance",$D158,Options!$D$4,Options!$D$5,,"@@"&amp;L$13,,,,,,,,Options!$D$9)</t>
  </si>
  <si>
    <t>=GL("Budget",$D158,Options!$D$4,Options!$D$5,,"@@"&amp;L$13,,,,,Options!$D$6,,,Options!$D$9)</t>
  </si>
  <si>
    <t>=IF(M158=0,0,(L158-M158)/M158)</t>
  </si>
  <si>
    <t>=GL("Balance",$D158,Options!$D$4,Options!$D$5,,"@@"&amp;O$13,,,,,,,,Options!$D$9)</t>
  </si>
  <si>
    <t>=GL("Budget",$D158,Options!$D$4,Options!$D$5,,"@@"&amp;O$13,,,,,Options!$D$6,,,Options!$D$9)</t>
  </si>
  <si>
    <t>=IF(P158=0,0,(O158-P158)/P158)</t>
  </si>
  <si>
    <t>=GL("Balance",$D158,Options!$D$4,Options!$D$5,,"@@"&amp;"",,,,,,,,Options!$D$9)</t>
  </si>
  <si>
    <t>=GL("Budget",$D158,Options!$D$4,Options!$D$5,,"@@"&amp;"",,,,,Options!$D$6,,,Options!$D$9)</t>
  </si>
  <si>
    <t>=IF(S158=0,0,(R158-S158)/S158)</t>
  </si>
  <si>
    <t>=GL("Balance",$D161,Options!$D$4,Options!$D$5,,,,,,,,,,Options!$D$9)</t>
  </si>
  <si>
    <t>=GL("Budget",$D161,Options!$D$4,Options!$D$5,,,,,,,Options!$D$6,,,Options!$D$9)</t>
  </si>
  <si>
    <t>=IF(G161=0,0,(F161-G161)/G161)</t>
  </si>
  <si>
    <t>=GL("Balance",$D161,Options!$D$4,Options!$D$5,,"@@"&amp;I$13,,,,,,,,Options!$D$9)</t>
  </si>
  <si>
    <t>=GL("Budget",$D161,Options!$D$4,Options!$D$5,,"@@"&amp;I$13,,,,,Options!$D$6,,,Options!$D$9)</t>
  </si>
  <si>
    <t>=IF(J161=0,0,(I161-J161)/J161)</t>
  </si>
  <si>
    <t>=GL("Balance",$D161,Options!$D$4,Options!$D$5,,"@@"&amp;L$13,,,,,,,,Options!$D$9)</t>
  </si>
  <si>
    <t>=GL("Budget",$D161,Options!$D$4,Options!$D$5,,"@@"&amp;L$13,,,,,Options!$D$6,,,Options!$D$9)</t>
  </si>
  <si>
    <t>=IF(M161=0,0,(L161-M161)/M161)</t>
  </si>
  <si>
    <t>=GL("Balance",$D161,Options!$D$4,Options!$D$5,,"@@"&amp;O$13,,,,,,,,Options!$D$9)</t>
  </si>
  <si>
    <t>=GL("Budget",$D161,Options!$D$4,Options!$D$5,,"@@"&amp;O$13,,,,,Options!$D$6,,,Options!$D$9)</t>
  </si>
  <si>
    <t>=IF(P161=0,0,(O161-P161)/P161)</t>
  </si>
  <si>
    <t>=GL("Balance",$D161,Options!$D$4,Options!$D$5,,"@@"&amp;"",,,,,,,,Options!$D$9)</t>
  </si>
  <si>
    <t>=GL("Budget",$D161,Options!$D$4,Options!$D$5,,"@@"&amp;"",,,,,Options!$D$6,,,Options!$D$9)</t>
  </si>
  <si>
    <t>=IF(S161=0,0,(R161-S161)/S161)</t>
  </si>
  <si>
    <t>Excl Closed</t>
  </si>
  <si>
    <t>Net Change by Global Dimension 1</t>
  </si>
  <si>
    <t>Enter a date using the date format used in your NAV instance</t>
  </si>
  <si>
    <t>�</t>
  </si>
  <si>
    <t>Auto+Hide+Values+Formulas=Sheet2,Sheet3+FormulasOnly</t>
  </si>
  <si>
    <t>Auto+Hide+Values+Formulas=Sheet1,Sheet2,Sheet3</t>
  </si>
  <si>
    <t>Auto+Hide+Values+Formulas=Sheet1,Sheet2,Sheet3+FormulasOnly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</si>
</sst>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);\(#,##0.00\);&quot;-&quot;"/>
  </numFmts>
  <fonts count="12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/>
      <top/>
      <bottom/>
      <diagonal/>
    </border>
    <border>
      <left/>
      <right style="medium">
        <color theme="9" tint="-0.499984740745262"/>
      </right>
      <top/>
      <bottom/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 style="medium">
        <color theme="9" tint="-0.499984740745262"/>
      </right>
      <top/>
      <bottom style="medium">
        <color theme="9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3" fillId="0" borderId="0" xfId="0" applyFont="1"/>
    <xf numFmtId="14" fontId="0" fillId="0" borderId="0" xfId="0" applyNumberFormat="1"/>
    <xf numFmtId="0" fontId="4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4" borderId="1" xfId="0" applyFill="1" applyBorder="1" applyAlignment="1">
      <alignment horizontal="left"/>
    </xf>
    <xf numFmtId="14" fontId="0" fillId="5" borderId="2" xfId="0" applyNumberFormat="1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14" fontId="0" fillId="5" borderId="6" xfId="0" applyNumberFormat="1" applyFill="1" applyBorder="1" applyAlignment="1">
      <alignment horizontal="left"/>
    </xf>
    <xf numFmtId="0" fontId="4" fillId="4" borderId="0" xfId="0" applyFont="1" applyFill="1" applyAlignment="1">
      <alignment horizontal="center"/>
    </xf>
    <xf numFmtId="14" fontId="0" fillId="5" borderId="0" xfId="0" applyNumberFormat="1" applyFill="1" applyAlignment="1">
      <alignment horizontal="left"/>
    </xf>
    <xf numFmtId="1" fontId="0" fillId="0" borderId="0" xfId="0" applyNumberFormat="1"/>
    <xf numFmtId="14" fontId="0" fillId="0" borderId="0" xfId="0" applyNumberFormat="1" applyAlignment="1">
      <alignment horizontal="left"/>
    </xf>
    <xf numFmtId="0" fontId="2" fillId="3" borderId="0" xfId="2" applyAlignment="1">
      <alignment wrapText="1"/>
    </xf>
    <xf numFmtId="0" fontId="11" fillId="0" borderId="0" xfId="0" applyFont="1" applyAlignment="1">
      <alignment horizontal="left"/>
    </xf>
    <xf numFmtId="0" fontId="0" fillId="5" borderId="0" xfId="0" applyFill="1"/>
    <xf numFmtId="0" fontId="0" fillId="4" borderId="0" xfId="0" applyFill="1"/>
    <xf numFmtId="0" fontId="0" fillId="5" borderId="4" xfId="0" applyFill="1" applyBorder="1" applyAlignment="1">
      <alignment horizontal="left"/>
    </xf>
    <xf numFmtId="0" fontId="2" fillId="3" borderId="0" xfId="2" applyAlignment="1">
      <alignment vertical="center" wrapText="1"/>
    </xf>
    <xf numFmtId="164" fontId="3" fillId="0" borderId="0" xfId="0" applyNumberFormat="1" applyFont="1"/>
    <xf numFmtId="164" fontId="0" fillId="0" borderId="0" xfId="0" applyNumberFormat="1"/>
    <xf numFmtId="0" fontId="4" fillId="0" borderId="0" xfId="0" applyFont="1" applyAlignment="1">
      <alignment horizontal="left"/>
    </xf>
    <xf numFmtId="164" fontId="4" fillId="0" borderId="0" xfId="0" applyNumberFormat="1" applyFont="1"/>
    <xf numFmtId="0" fontId="8" fillId="0" borderId="0" xfId="0" applyFont="1" applyAlignment="1">
      <alignment horizontal="left"/>
    </xf>
    <xf numFmtId="164" fontId="8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/>
    <xf numFmtId="164" fontId="9" fillId="0" borderId="0" xfId="0" applyNumberFormat="1" applyFont="1"/>
    <xf numFmtId="0" fontId="0" fillId="0" borderId="0" xfId="0" quotePrefix="1"/>
    <xf numFmtId="10" fontId="0" fillId="0" borderId="0" xfId="0" applyNumberFormat="1" applyAlignment="1">
      <alignment horizontal="center"/>
    </xf>
    <xf numFmtId="10" fontId="3" fillId="0" borderId="0" xfId="0" applyNumberFormat="1" applyFont="1" applyAlignment="1">
      <alignment horizontal="center"/>
    </xf>
    <xf numFmtId="10" fontId="4" fillId="0" borderId="0" xfId="0" applyNumberFormat="1" applyFont="1" applyAlignment="1">
      <alignment horizontal="center"/>
    </xf>
    <xf numFmtId="10" fontId="8" fillId="0" borderId="0" xfId="0" applyNumberFormat="1" applyFont="1" applyAlignment="1">
      <alignment horizontal="center"/>
    </xf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0" fontId="8" fillId="0" borderId="0" xfId="0" applyFont="1"/>
    <xf numFmtId="10" fontId="0" fillId="0" borderId="0" xfId="0" applyNumberFormat="1"/>
    <xf numFmtId="0" fontId="5" fillId="6" borderId="0" xfId="0" applyFont="1" applyFill="1" applyAlignment="1">
      <alignment horizontal="left"/>
    </xf>
    <xf numFmtId="0" fontId="4" fillId="6" borderId="0" xfId="0" applyFont="1" applyFill="1"/>
    <xf numFmtId="164" fontId="4" fillId="6" borderId="0" xfId="0" applyNumberFormat="1" applyFont="1" applyFill="1"/>
    <xf numFmtId="10" fontId="4" fillId="6" borderId="0" xfId="0" applyNumberFormat="1" applyFont="1" applyFill="1" applyAlignment="1">
      <alignment horizontal="center"/>
    </xf>
    <xf numFmtId="0" fontId="4" fillId="6" borderId="0" xfId="0" applyFont="1" applyFill="1" applyAlignment="1">
      <alignment horizontal="left"/>
    </xf>
    <xf numFmtId="10" fontId="10" fillId="6" borderId="0" xfId="0" applyNumberFormat="1" applyFont="1" applyFill="1" applyAlignment="1">
      <alignment horizontal="center"/>
    </xf>
    <xf numFmtId="10" fontId="0" fillId="6" borderId="0" xfId="0" applyNumberFormat="1" applyFill="1" applyAlignment="1">
      <alignment horizontal="center"/>
    </xf>
    <xf numFmtId="0" fontId="5" fillId="6" borderId="0" xfId="0" applyFont="1" applyFill="1"/>
    <xf numFmtId="164" fontId="5" fillId="6" borderId="0" xfId="0" applyNumberFormat="1" applyFont="1" applyFill="1"/>
    <xf numFmtId="10" fontId="5" fillId="6" borderId="0" xfId="0" applyNumberFormat="1" applyFont="1" applyFill="1" applyAlignment="1">
      <alignment horizontal="center"/>
    </xf>
    <xf numFmtId="10" fontId="3" fillId="6" borderId="0" xfId="0" applyNumberFormat="1" applyFont="1" applyFill="1" applyAlignment="1">
      <alignment horizontal="center"/>
    </xf>
    <xf numFmtId="164" fontId="3" fillId="6" borderId="0" xfId="0" applyNumberFormat="1" applyFont="1" applyFill="1"/>
    <xf numFmtId="0" fontId="4" fillId="6" borderId="7" xfId="0" applyFont="1" applyFill="1" applyBorder="1" applyAlignment="1">
      <alignment horizontal="left"/>
    </xf>
    <xf numFmtId="0" fontId="4" fillId="6" borderId="8" xfId="0" applyFont="1" applyFill="1" applyBorder="1"/>
    <xf numFmtId="164" fontId="4" fillId="6" borderId="8" xfId="0" applyNumberFormat="1" applyFont="1" applyFill="1" applyBorder="1"/>
    <xf numFmtId="10" fontId="4" fillId="6" borderId="8" xfId="0" applyNumberFormat="1" applyFont="1" applyFill="1" applyBorder="1" applyAlignment="1">
      <alignment horizontal="center"/>
    </xf>
    <xf numFmtId="10" fontId="4" fillId="6" borderId="9" xfId="0" applyNumberFormat="1" applyFont="1" applyFill="1" applyBorder="1" applyAlignment="1">
      <alignment horizontal="center"/>
    </xf>
    <xf numFmtId="0" fontId="3" fillId="4" borderId="0" xfId="0" applyFont="1" applyFill="1" applyAlignment="1">
      <alignment horizontal="left"/>
    </xf>
    <xf numFmtId="0" fontId="3" fillId="4" borderId="0" xfId="0" applyFont="1" applyFill="1"/>
    <xf numFmtId="0" fontId="3" fillId="4" borderId="0" xfId="0" applyFont="1" applyFill="1" applyAlignment="1">
      <alignment horizontal="right"/>
    </xf>
    <xf numFmtId="0" fontId="1" fillId="2" borderId="0" xfId="1" applyAlignment="1">
      <alignment horizontal="left" wrapText="1"/>
    </xf>
  </cellXfs>
  <cellStyles count="5">
    <cellStyle name="Bad" xfId="1" builtinId="27"/>
    <cellStyle name="Hyperlink 3" xfId="4" xr:uid="{00000000-0005-0000-0000-000002000000}"/>
    <cellStyle name="Neutral" xfId="2" builtinId="28"/>
    <cellStyle name="Normal" xfId="0" builtinId="0"/>
    <cellStyle name="Normal 2 4" xfId="3" xr:uid="{00000000-0005-0000-0000-000005000000}"/>
  </cellStyles>
  <dxfs count="1">
    <dxf>
      <font>
        <b/>
        <i val="0"/>
      </font>
    </dxf>
  </dxfs>
  <tableStyles count="0" defaultTableStyle="TableStyleMedium2" defaultPivotStyle="PivotStyleLight16"/>
  <colors>
    <mruColors>
      <color rgb="FFEA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2085975</xdr:colOff>
      <xdr:row>11</xdr:row>
      <xdr:rowOff>609600</xdr:rowOff>
    </xdr:from>
    <xdr:to>
      <xdr:col>4</xdr:col>
      <xdr:colOff>2209800</xdr:colOff>
      <xdr:row>11</xdr:row>
      <xdr:rowOff>781050</xdr:rowOff>
    </xdr:to>
    <xdr:pic>
      <xdr:nvPicPr>
        <xdr:cNvPr id="8" name="Picture 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2419350"/>
          <a:ext cx="123825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workbookViewId="0"/>
  </sheetViews>
  <sheetFormatPr defaultRowHeight="15" x14ac:dyDescent="0.25"/>
  <cols>
    <col min="1" max="1" width="9.140625" hidden="1" customWidth="1"/>
    <col min="3" max="3" width="21.7109375" bestFit="1" customWidth="1"/>
    <col min="4" max="4" width="20.28515625" customWidth="1"/>
  </cols>
  <sheetData>
    <row r="1" spans="1:5" hidden="1" x14ac:dyDescent="0.25">
      <c r="A1" t="s">
        <v>146</v>
      </c>
      <c r="C1" t="s">
        <v>118</v>
      </c>
      <c r="D1" t="s">
        <v>119</v>
      </c>
      <c r="E1" t="s">
        <v>122</v>
      </c>
    </row>
    <row r="3" spans="1:5" x14ac:dyDescent="0.25">
      <c r="C3" t="s">
        <v>121</v>
      </c>
      <c r="D3" t="s">
        <v>119</v>
      </c>
    </row>
    <row r="4" spans="1:5" x14ac:dyDescent="0.25">
      <c r="A4" t="s">
        <v>120</v>
      </c>
      <c r="C4" t="s">
        <v>123</v>
      </c>
      <c r="D4" s="2" t="str">
        <f>"1/1/2019"</f>
        <v>1/1/2019</v>
      </c>
      <c r="E4" t="s">
        <v>2125</v>
      </c>
    </row>
    <row r="5" spans="1:5" x14ac:dyDescent="0.25">
      <c r="A5" t="s">
        <v>120</v>
      </c>
      <c r="C5" t="s">
        <v>124</v>
      </c>
      <c r="D5" s="2" t="str">
        <f>"10/1/2019"</f>
        <v>10/1/2019</v>
      </c>
      <c r="E5" t="s">
        <v>2125</v>
      </c>
    </row>
    <row r="6" spans="1:5" x14ac:dyDescent="0.25">
      <c r="A6" t="s">
        <v>120</v>
      </c>
      <c r="C6" t="s">
        <v>131</v>
      </c>
      <c r="D6" t="str">
        <f>"2019"</f>
        <v>2019</v>
      </c>
      <c r="E6" t="s">
        <v>139</v>
      </c>
    </row>
    <row r="7" spans="1:5" x14ac:dyDescent="0.25">
      <c r="A7" t="s">
        <v>120</v>
      </c>
      <c r="C7" t="s">
        <v>133</v>
      </c>
      <c r="D7" s="13" t="str">
        <f>"2"</f>
        <v>2</v>
      </c>
      <c r="E7" t="s">
        <v>138</v>
      </c>
    </row>
    <row r="8" spans="1:5" x14ac:dyDescent="0.25">
      <c r="A8" t="s">
        <v>120</v>
      </c>
      <c r="C8" t="s">
        <v>148</v>
      </c>
      <c r="D8" s="13" t="str">
        <f>"hide"</f>
        <v>hide</v>
      </c>
    </row>
    <row r="9" spans="1:5" x14ac:dyDescent="0.25">
      <c r="A9" t="s">
        <v>120</v>
      </c>
      <c r="C9" t="s">
        <v>835</v>
      </c>
      <c r="D9" t="b">
        <v>1</v>
      </c>
    </row>
    <row r="10" spans="1:5" hidden="1" x14ac:dyDescent="0.25">
      <c r="A10" t="s">
        <v>125</v>
      </c>
      <c r="C10" t="s">
        <v>128</v>
      </c>
      <c r="D10" t="str">
        <f>$D$4&amp;".."&amp;$D$5</f>
        <v>1/1/2019..10/1/2019</v>
      </c>
    </row>
    <row r="11" spans="1:5" hidden="1" x14ac:dyDescent="0.25">
      <c r="A11" t="s">
        <v>125</v>
      </c>
      <c r="C11" t="s">
        <v>137</v>
      </c>
      <c r="D11">
        <f>_xlfn.NUMBERVALUE(D7)</f>
        <v>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165"/>
  <sheetViews>
    <sheetView showGridLines="0" tabSelected="1" topLeftCell="B3" zoomScaleNormal="100" workbookViewId="0"/>
  </sheetViews>
  <sheetFormatPr defaultRowHeight="15" x14ac:dyDescent="0.25"/>
  <cols>
    <col min="1" max="1" width="9.140625" hidden="1" customWidth="1"/>
    <col min="3" max="3" width="34" hidden="1" customWidth="1"/>
    <col min="4" max="4" width="11" style="4" bestFit="1" customWidth="1"/>
    <col min="5" max="5" width="35.28515625" bestFit="1" customWidth="1"/>
    <col min="6" max="6" width="14.5703125" bestFit="1" customWidth="1"/>
    <col min="7" max="7" width="14.5703125" hidden="1" customWidth="1"/>
    <col min="8" max="8" width="2.7109375" customWidth="1"/>
    <col min="9" max="9" width="12.85546875" bestFit="1" customWidth="1"/>
    <col min="10" max="10" width="12.7109375" hidden="1" customWidth="1"/>
    <col min="11" max="11" width="2.7109375" customWidth="1"/>
    <col min="12" max="12" width="12.7109375" bestFit="1" customWidth="1"/>
    <col min="13" max="13" width="12.7109375" hidden="1" customWidth="1"/>
    <col min="14" max="14" width="2.7109375" customWidth="1"/>
    <col min="15" max="15" width="12.7109375" bestFit="1" customWidth="1"/>
    <col min="16" max="16" width="12.7109375" hidden="1" customWidth="1"/>
    <col min="17" max="17" width="2.7109375" customWidth="1"/>
    <col min="18" max="18" width="16.7109375" bestFit="1" customWidth="1"/>
    <col min="19" max="19" width="12" hidden="1" customWidth="1"/>
    <col min="20" max="20" width="2.7109375" customWidth="1"/>
  </cols>
  <sheetData>
    <row r="1" spans="1:20" hidden="1" x14ac:dyDescent="0.25">
      <c r="A1" t="s">
        <v>2128</v>
      </c>
      <c r="C1" t="s">
        <v>125</v>
      </c>
      <c r="F1" t="s">
        <v>129</v>
      </c>
      <c r="G1" t="s">
        <v>129</v>
      </c>
      <c r="I1" t="s">
        <v>129</v>
      </c>
      <c r="J1" t="s">
        <v>129</v>
      </c>
      <c r="L1" t="s">
        <v>129</v>
      </c>
      <c r="M1" t="s">
        <v>129</v>
      </c>
      <c r="O1" t="s">
        <v>129</v>
      </c>
      <c r="P1" t="s">
        <v>129</v>
      </c>
      <c r="R1" t="s">
        <v>129</v>
      </c>
      <c r="S1" t="s">
        <v>129</v>
      </c>
    </row>
    <row r="2" spans="1:20" ht="45" hidden="1" x14ac:dyDescent="0.25">
      <c r="A2" t="s">
        <v>149</v>
      </c>
      <c r="C2" s="20" t="s">
        <v>150</v>
      </c>
      <c r="G2" s="13" t="str">
        <f>Options!$D$8</f>
        <v>hide</v>
      </c>
      <c r="J2" s="13" t="str">
        <f>$G$2</f>
        <v>hide</v>
      </c>
      <c r="M2" s="13" t="str">
        <f>$G$2</f>
        <v>hide</v>
      </c>
      <c r="P2" s="13" t="str">
        <f>$G$2</f>
        <v>hide</v>
      </c>
      <c r="R2" s="13"/>
      <c r="S2" s="13" t="str">
        <f>$G$2</f>
        <v>hide</v>
      </c>
    </row>
    <row r="3" spans="1:20" ht="21" x14ac:dyDescent="0.35">
      <c r="D3" s="16" t="s">
        <v>2124</v>
      </c>
    </row>
    <row r="4" spans="1:20" x14ac:dyDescent="0.25">
      <c r="D4" s="4" t="s">
        <v>142</v>
      </c>
    </row>
    <row r="5" spans="1:20" ht="15.75" thickBot="1" x14ac:dyDescent="0.3"/>
    <row r="6" spans="1:20" x14ac:dyDescent="0.25">
      <c r="D6" s="6" t="s">
        <v>144</v>
      </c>
      <c r="E6" s="7" t="str">
        <f>Options!$D$4&amp;" to "&amp;Options!D5</f>
        <v>1/1/2019 to 10/1/2019</v>
      </c>
      <c r="F6" s="14"/>
      <c r="G6" s="14"/>
      <c r="H6" s="14"/>
      <c r="O6" s="18" t="s">
        <v>126</v>
      </c>
      <c r="P6" s="18"/>
      <c r="Q6" s="18"/>
      <c r="R6" s="12">
        <f ca="1">TODAY()</f>
        <v>45173</v>
      </c>
      <c r="S6" s="17"/>
      <c r="T6" s="17"/>
    </row>
    <row r="7" spans="1:20" x14ac:dyDescent="0.25">
      <c r="D7" s="8" t="s">
        <v>131</v>
      </c>
      <c r="E7" s="19" t="str">
        <f>Options!D6</f>
        <v>2019</v>
      </c>
      <c r="F7" s="14"/>
      <c r="G7" s="14"/>
      <c r="H7" s="14"/>
    </row>
    <row r="8" spans="1:20" x14ac:dyDescent="0.25">
      <c r="D8" s="8" t="s">
        <v>132</v>
      </c>
      <c r="E8" s="19" t="str">
        <f>Options!D7&amp;"%"</f>
        <v>2%</v>
      </c>
      <c r="F8" s="14"/>
      <c r="G8" s="14"/>
      <c r="H8" s="14"/>
    </row>
    <row r="9" spans="1:20" ht="15.75" thickBot="1" x14ac:dyDescent="0.3">
      <c r="D9" s="9" t="s">
        <v>2123</v>
      </c>
      <c r="E9" s="10" t="b">
        <f>Options!D9</f>
        <v>1</v>
      </c>
      <c r="F9" s="14"/>
      <c r="G9" s="14"/>
      <c r="H9" s="14"/>
    </row>
    <row r="12" spans="1:20" ht="122.25" hidden="1" customHeight="1" x14ac:dyDescent="0.25">
      <c r="A12" t="s">
        <v>125</v>
      </c>
      <c r="C12" s="20" t="s">
        <v>836</v>
      </c>
      <c r="E12" s="15" t="s">
        <v>147</v>
      </c>
    </row>
    <row r="13" spans="1:20" ht="15.75" x14ac:dyDescent="0.25">
      <c r="C13" s="59" t="s">
        <v>140</v>
      </c>
      <c r="F13" s="11" t="s">
        <v>130</v>
      </c>
      <c r="G13" s="11"/>
      <c r="H13" s="11"/>
      <c r="I13" s="11" t="s">
        <v>134</v>
      </c>
      <c r="J13" s="11"/>
      <c r="K13" s="11"/>
      <c r="L13" s="11" t="s">
        <v>135</v>
      </c>
      <c r="M13" s="11"/>
      <c r="N13" s="11"/>
      <c r="O13" s="11" t="s">
        <v>136</v>
      </c>
      <c r="P13" s="11"/>
      <c r="Q13" s="11"/>
      <c r="R13" s="11" t="s">
        <v>143</v>
      </c>
      <c r="S13" s="11"/>
      <c r="T13" s="11"/>
    </row>
    <row r="14" spans="1:20" x14ac:dyDescent="0.25">
      <c r="C14" s="59"/>
      <c r="D14" s="56" t="s">
        <v>24</v>
      </c>
      <c r="E14" s="57" t="s">
        <v>0</v>
      </c>
      <c r="F14" s="58" t="s">
        <v>127</v>
      </c>
      <c r="G14" s="58" t="s">
        <v>131</v>
      </c>
      <c r="H14" s="57"/>
      <c r="I14" s="57" t="s">
        <v>127</v>
      </c>
      <c r="J14" s="57" t="s">
        <v>131</v>
      </c>
      <c r="K14" s="57"/>
      <c r="L14" s="57" t="s">
        <v>127</v>
      </c>
      <c r="M14" s="57" t="s">
        <v>131</v>
      </c>
      <c r="N14" s="57"/>
      <c r="O14" s="57" t="s">
        <v>127</v>
      </c>
      <c r="P14" s="57" t="s">
        <v>131</v>
      </c>
      <c r="Q14" s="57"/>
      <c r="R14" s="57" t="s">
        <v>127</v>
      </c>
      <c r="S14" s="57" t="s">
        <v>131</v>
      </c>
      <c r="T14" s="57"/>
    </row>
    <row r="15" spans="1:20" s="3" customFormat="1" ht="15.75" x14ac:dyDescent="0.25">
      <c r="D15" s="39">
        <v>10000</v>
      </c>
      <c r="E15" s="40" t="s">
        <v>1</v>
      </c>
      <c r="F15" s="41"/>
      <c r="G15" s="41"/>
      <c r="H15" s="42"/>
      <c r="I15" s="41"/>
      <c r="J15" s="41"/>
      <c r="K15" s="42"/>
      <c r="L15" s="41"/>
      <c r="M15" s="41"/>
      <c r="N15" s="42"/>
      <c r="O15" s="41"/>
      <c r="P15" s="41"/>
      <c r="Q15" s="42"/>
      <c r="R15" s="41"/>
      <c r="S15" s="41"/>
      <c r="T15" s="42"/>
    </row>
    <row r="16" spans="1:20" s="1" customFormat="1" x14ac:dyDescent="0.25">
      <c r="D16" s="5">
        <v>11000</v>
      </c>
      <c r="E16" s="1" t="s">
        <v>5</v>
      </c>
      <c r="F16" s="21"/>
      <c r="G16" s="21"/>
      <c r="H16" s="32"/>
      <c r="I16" s="21"/>
      <c r="J16" s="21"/>
      <c r="K16" s="32"/>
      <c r="L16" s="21"/>
      <c r="M16" s="21"/>
      <c r="N16" s="32"/>
      <c r="O16" s="21"/>
      <c r="P16" s="21"/>
      <c r="Q16" s="32"/>
      <c r="R16" s="21"/>
      <c r="S16" s="21"/>
      <c r="T16" s="32"/>
    </row>
    <row r="17" spans="4:20" x14ac:dyDescent="0.25">
      <c r="D17" s="4">
        <v>11100</v>
      </c>
      <c r="E17" t="s">
        <v>10</v>
      </c>
      <c r="F17" s="22">
        <f>0</f>
        <v>0</v>
      </c>
      <c r="G17" s="22">
        <f>0</f>
        <v>0</v>
      </c>
      <c r="H17" s="31">
        <f>IF(G17=0,0,(F17-G17)/G17)</f>
        <v>0</v>
      </c>
      <c r="I17" s="22">
        <f>0</f>
        <v>0</v>
      </c>
      <c r="J17" s="22">
        <f>0</f>
        <v>0</v>
      </c>
      <c r="K17" s="31">
        <f>IF(J17=0,0,(I17-J17)/J17)</f>
        <v>0</v>
      </c>
      <c r="L17" s="22">
        <f>0</f>
        <v>0</v>
      </c>
      <c r="M17" s="22">
        <f>0</f>
        <v>0</v>
      </c>
      <c r="N17" s="31">
        <f>IF(M17=0,0,(L17-M17)/M17)</f>
        <v>0</v>
      </c>
      <c r="O17" s="22">
        <f>0</f>
        <v>0</v>
      </c>
      <c r="P17" s="22">
        <f>0</f>
        <v>0</v>
      </c>
      <c r="Q17" s="31">
        <f>IF(P17=0,0,(O17-P17)/P17)</f>
        <v>0</v>
      </c>
      <c r="R17" s="22">
        <v>0</v>
      </c>
      <c r="S17" s="22">
        <v>0</v>
      </c>
      <c r="T17" s="31">
        <f>IF(S17=0,0,(R17-S17)/S17)</f>
        <v>0</v>
      </c>
    </row>
    <row r="18" spans="4:20" x14ac:dyDescent="0.25">
      <c r="D18" s="4">
        <v>11200</v>
      </c>
      <c r="E18" t="s">
        <v>11</v>
      </c>
      <c r="F18" s="22">
        <f>-351214.09</f>
        <v>-351214.09</v>
      </c>
      <c r="G18" s="22">
        <f>0</f>
        <v>0</v>
      </c>
      <c r="H18" s="31">
        <f>IF(G18=0,0,(F18-G18)/G18)</f>
        <v>0</v>
      </c>
      <c r="I18" s="22">
        <f>80686.01</f>
        <v>80686.009999999995</v>
      </c>
      <c r="J18" s="22">
        <f>0</f>
        <v>0</v>
      </c>
      <c r="K18" s="31">
        <f>IF(J18=0,0,(I18-J18)/J18)</f>
        <v>0</v>
      </c>
      <c r="L18" s="22">
        <f>71345.01</f>
        <v>71345.009999999995</v>
      </c>
      <c r="M18" s="22">
        <f>0</f>
        <v>0</v>
      </c>
      <c r="N18" s="31">
        <f>IF(M18=0,0,(L18-M18)/M18)</f>
        <v>0</v>
      </c>
      <c r="O18" s="22">
        <f>152944.13</f>
        <v>152944.13</v>
      </c>
      <c r="P18" s="22">
        <f>0</f>
        <v>0</v>
      </c>
      <c r="Q18" s="31">
        <f>IF(P18=0,0,(O18-P18)/P18)</f>
        <v>0</v>
      </c>
      <c r="R18" s="22">
        <v>-656189.24</v>
      </c>
      <c r="S18" s="22">
        <v>0</v>
      </c>
      <c r="T18" s="31">
        <f>IF(S18=0,0,(R18-S18)/S18)</f>
        <v>0</v>
      </c>
    </row>
    <row r="19" spans="4:20" x14ac:dyDescent="0.25">
      <c r="D19" s="25">
        <v>11700</v>
      </c>
      <c r="E19" s="37" t="s">
        <v>12</v>
      </c>
      <c r="F19" s="26">
        <f>-351214.09</f>
        <v>-351214.09</v>
      </c>
      <c r="G19" s="26">
        <f>0</f>
        <v>0</v>
      </c>
      <c r="H19" s="34">
        <f>IF(G19=0,0,(F19-G19)/G19)</f>
        <v>0</v>
      </c>
      <c r="I19" s="26">
        <f>80686.01</f>
        <v>80686.009999999995</v>
      </c>
      <c r="J19" s="26">
        <f>0</f>
        <v>0</v>
      </c>
      <c r="K19" s="34">
        <f>IF(J19=0,0,(I19-J19)/J19)</f>
        <v>0</v>
      </c>
      <c r="L19" s="26">
        <f>71345.01</f>
        <v>71345.009999999995</v>
      </c>
      <c r="M19" s="26">
        <f>0</f>
        <v>0</v>
      </c>
      <c r="N19" s="34">
        <f>IF(M19=0,0,(L19-M19)/M19)</f>
        <v>0</v>
      </c>
      <c r="O19" s="26">
        <f>152944.13</f>
        <v>152944.13</v>
      </c>
      <c r="P19" s="26">
        <f>0</f>
        <v>0</v>
      </c>
      <c r="Q19" s="34">
        <f>IF(P19=0,0,(O19-P19)/P19)</f>
        <v>0</v>
      </c>
      <c r="R19" s="26">
        <v>-656189.24</v>
      </c>
      <c r="S19" s="26">
        <v>0</v>
      </c>
      <c r="T19" s="34">
        <f>IF(S19=0,0,(R19-S19)/S19)</f>
        <v>0</v>
      </c>
    </row>
    <row r="20" spans="4:20" x14ac:dyDescent="0.25">
      <c r="D20" s="4">
        <v>13000</v>
      </c>
      <c r="E20" t="s">
        <v>8</v>
      </c>
      <c r="F20" s="22">
        <f>0</f>
        <v>0</v>
      </c>
      <c r="G20" s="22">
        <f>0</f>
        <v>0</v>
      </c>
      <c r="H20" s="31">
        <f>IF(G20=0,0,(F20-G20)/G20)</f>
        <v>0</v>
      </c>
      <c r="I20" s="22">
        <f>0</f>
        <v>0</v>
      </c>
      <c r="J20" s="22">
        <f>0</f>
        <v>0</v>
      </c>
      <c r="K20" s="31">
        <f>IF(J20=0,0,(I20-J20)/J20)</f>
        <v>0</v>
      </c>
      <c r="L20" s="22">
        <f>0</f>
        <v>0</v>
      </c>
      <c r="M20" s="22">
        <f>0</f>
        <v>0</v>
      </c>
      <c r="N20" s="31">
        <f>IF(M20=0,0,(L20-M20)/M20)</f>
        <v>0</v>
      </c>
      <c r="O20" s="22">
        <f>0</f>
        <v>0</v>
      </c>
      <c r="P20" s="22">
        <f>0</f>
        <v>0</v>
      </c>
      <c r="Q20" s="31">
        <f>IF(P20=0,0,(O20-P20)/P20)</f>
        <v>0</v>
      </c>
      <c r="R20" s="22">
        <v>0</v>
      </c>
      <c r="S20" s="22">
        <v>0</v>
      </c>
      <c r="T20" s="31">
        <f>IF(S20=0,0,(R20-S20)/S20)</f>
        <v>0</v>
      </c>
    </row>
    <row r="21" spans="4:20" x14ac:dyDescent="0.25">
      <c r="D21" s="4">
        <v>13100</v>
      </c>
      <c r="E21" t="s">
        <v>25</v>
      </c>
      <c r="F21" s="22">
        <f>377315.56</f>
        <v>377315.56</v>
      </c>
      <c r="G21" s="22">
        <f>0</f>
        <v>0</v>
      </c>
      <c r="H21" s="31">
        <f>IF(G21=0,0,(F21-G21)/G21)</f>
        <v>0</v>
      </c>
      <c r="I21" s="22">
        <f>125163.12</f>
        <v>125163.12</v>
      </c>
      <c r="J21" s="22">
        <f>0</f>
        <v>0</v>
      </c>
      <c r="K21" s="31">
        <f>IF(J21=0,0,(I21-J21)/J21)</f>
        <v>0</v>
      </c>
      <c r="L21" s="22">
        <f>28488.7</f>
        <v>28488.7</v>
      </c>
      <c r="M21" s="22">
        <f>0</f>
        <v>0</v>
      </c>
      <c r="N21" s="31">
        <f>IF(M21=0,0,(L21-M21)/M21)</f>
        <v>0</v>
      </c>
      <c r="O21" s="22">
        <f>204176.94</f>
        <v>204176.94</v>
      </c>
      <c r="P21" s="22">
        <f>0</f>
        <v>0</v>
      </c>
      <c r="Q21" s="31">
        <f>IF(P21=0,0,(O21-P21)/P21)</f>
        <v>0</v>
      </c>
      <c r="R21" s="22">
        <v>19486.8</v>
      </c>
      <c r="S21" s="22">
        <v>0</v>
      </c>
      <c r="T21" s="31">
        <f>IF(S21=0,0,(R21-S21)/S21)</f>
        <v>0</v>
      </c>
    </row>
    <row r="22" spans="4:20" x14ac:dyDescent="0.25">
      <c r="D22" s="4">
        <v>13200</v>
      </c>
      <c r="E22" t="s">
        <v>26</v>
      </c>
      <c r="F22" s="22">
        <f>224747.85</f>
        <v>224747.85</v>
      </c>
      <c r="G22" s="22">
        <f>0</f>
        <v>0</v>
      </c>
      <c r="H22" s="31">
        <f>IF(G22=0,0,(F22-G22)/G22)</f>
        <v>0</v>
      </c>
      <c r="I22" s="22">
        <f>53995.26</f>
        <v>53995.26</v>
      </c>
      <c r="J22" s="22">
        <f>0</f>
        <v>0</v>
      </c>
      <c r="K22" s="31">
        <f>IF(J22=0,0,(I22-J22)/J22)</f>
        <v>0</v>
      </c>
      <c r="L22" s="22">
        <f>21457.48</f>
        <v>21457.48</v>
      </c>
      <c r="M22" s="22">
        <f>0</f>
        <v>0</v>
      </c>
      <c r="N22" s="31">
        <f>IF(M22=0,0,(L22-M22)/M22)</f>
        <v>0</v>
      </c>
      <c r="O22" s="22">
        <f>149295.11</f>
        <v>149295.10999999999</v>
      </c>
      <c r="P22" s="22">
        <f>0</f>
        <v>0</v>
      </c>
      <c r="Q22" s="31">
        <f>IF(P22=0,0,(O22-P22)/P22)</f>
        <v>0</v>
      </c>
      <c r="R22" s="22">
        <v>0</v>
      </c>
      <c r="S22" s="22">
        <v>0</v>
      </c>
      <c r="T22" s="31">
        <f>IF(S22=0,0,(R22-S22)/S22)</f>
        <v>0</v>
      </c>
    </row>
    <row r="23" spans="4:20" x14ac:dyDescent="0.25">
      <c r="D23" s="25">
        <v>13400</v>
      </c>
      <c r="E23" s="37" t="s">
        <v>9</v>
      </c>
      <c r="F23" s="26">
        <f>602063.41</f>
        <v>602063.41</v>
      </c>
      <c r="G23" s="26">
        <f>0</f>
        <v>0</v>
      </c>
      <c r="H23" s="34">
        <f>IF(G23=0,0,(F23-G23)/G23)</f>
        <v>0</v>
      </c>
      <c r="I23" s="26">
        <f>179158.38</f>
        <v>179158.38</v>
      </c>
      <c r="J23" s="26">
        <f>0</f>
        <v>0</v>
      </c>
      <c r="K23" s="34">
        <f>IF(J23=0,0,(I23-J23)/J23)</f>
        <v>0</v>
      </c>
      <c r="L23" s="26">
        <f>49946.18</f>
        <v>49946.18</v>
      </c>
      <c r="M23" s="26">
        <f>0</f>
        <v>0</v>
      </c>
      <c r="N23" s="34">
        <f>IF(M23=0,0,(L23-M23)/M23)</f>
        <v>0</v>
      </c>
      <c r="O23" s="26">
        <f>353472.05</f>
        <v>353472.05</v>
      </c>
      <c r="P23" s="26">
        <f>0</f>
        <v>0</v>
      </c>
      <c r="Q23" s="34">
        <f>IF(P23=0,0,(O23-P23)/P23)</f>
        <v>0</v>
      </c>
      <c r="R23" s="26">
        <v>19486.8</v>
      </c>
      <c r="S23" s="26">
        <v>0</v>
      </c>
      <c r="T23" s="34">
        <f>IF(S23=0,0,(R23-S23)/S23)</f>
        <v>0</v>
      </c>
    </row>
    <row r="24" spans="4:20" x14ac:dyDescent="0.25">
      <c r="D24" s="4">
        <v>14000</v>
      </c>
      <c r="E24" t="s">
        <v>6</v>
      </c>
      <c r="F24" s="22">
        <f>0</f>
        <v>0</v>
      </c>
      <c r="G24" s="22">
        <f>0</f>
        <v>0</v>
      </c>
      <c r="H24" s="31">
        <f>IF(G24=0,0,(F24-G24)/G24)</f>
        <v>0</v>
      </c>
      <c r="I24" s="22">
        <f>0</f>
        <v>0</v>
      </c>
      <c r="J24" s="22">
        <f>0</f>
        <v>0</v>
      </c>
      <c r="K24" s="31">
        <f>IF(J24=0,0,(I24-J24)/J24)</f>
        <v>0</v>
      </c>
      <c r="L24" s="22">
        <f>0</f>
        <v>0</v>
      </c>
      <c r="M24" s="22">
        <f>0</f>
        <v>0</v>
      </c>
      <c r="N24" s="31">
        <f>IF(M24=0,0,(L24-M24)/M24)</f>
        <v>0</v>
      </c>
      <c r="O24" s="22">
        <f>0</f>
        <v>0</v>
      </c>
      <c r="P24" s="22">
        <f>0</f>
        <v>0</v>
      </c>
      <c r="Q24" s="31">
        <f>IF(P24=0,0,(O24-P24)/P24)</f>
        <v>0</v>
      </c>
      <c r="R24" s="22">
        <v>0</v>
      </c>
      <c r="S24" s="22">
        <v>0</v>
      </c>
      <c r="T24" s="31">
        <f>IF(S24=0,0,(R24-S24)/S24)</f>
        <v>0</v>
      </c>
    </row>
    <row r="25" spans="4:20" x14ac:dyDescent="0.25">
      <c r="D25" s="4">
        <v>14100</v>
      </c>
      <c r="E25" t="s">
        <v>27</v>
      </c>
      <c r="F25" s="22">
        <f>1055035.66</f>
        <v>1055035.6599999999</v>
      </c>
      <c r="G25" s="22">
        <f>0</f>
        <v>0</v>
      </c>
      <c r="H25" s="31">
        <f>IF(G25=0,0,(F25-G25)/G25)</f>
        <v>0</v>
      </c>
      <c r="I25" s="22">
        <f>-103086.99</f>
        <v>-103086.99</v>
      </c>
      <c r="J25" s="22">
        <f>0</f>
        <v>0</v>
      </c>
      <c r="K25" s="31">
        <f>IF(J25=0,0,(I25-J25)/J25)</f>
        <v>0</v>
      </c>
      <c r="L25" s="22">
        <f>-39146.76</f>
        <v>-39146.76</v>
      </c>
      <c r="M25" s="22">
        <f>0</f>
        <v>0</v>
      </c>
      <c r="N25" s="31">
        <f>IF(M25=0,0,(L25-M25)/M25)</f>
        <v>0</v>
      </c>
      <c r="O25" s="22">
        <f>-207545.02</f>
        <v>-207545.02</v>
      </c>
      <c r="P25" s="22">
        <f>0</f>
        <v>0</v>
      </c>
      <c r="Q25" s="31">
        <f>IF(P25=0,0,(O25-P25)/P25)</f>
        <v>0</v>
      </c>
      <c r="R25" s="22">
        <v>1404814.4300000002</v>
      </c>
      <c r="S25" s="22">
        <v>0</v>
      </c>
      <c r="T25" s="31">
        <f>IF(S25=0,0,(R25-S25)/S25)</f>
        <v>0</v>
      </c>
    </row>
    <row r="26" spans="4:20" x14ac:dyDescent="0.25">
      <c r="D26" s="4">
        <v>14200</v>
      </c>
      <c r="E26" t="s">
        <v>153</v>
      </c>
      <c r="F26" s="22">
        <f>386256.48</f>
        <v>386256.48</v>
      </c>
      <c r="G26" s="22">
        <f>0</f>
        <v>0</v>
      </c>
      <c r="H26" s="31">
        <f>IF(G26=0,0,(F26-G26)/G26)</f>
        <v>0</v>
      </c>
      <c r="I26" s="22">
        <f>-41771.1</f>
        <v>-41771.1</v>
      </c>
      <c r="J26" s="22">
        <f>0</f>
        <v>0</v>
      </c>
      <c r="K26" s="31">
        <f>IF(J26=0,0,(I26-J26)/J26)</f>
        <v>0</v>
      </c>
      <c r="L26" s="22">
        <f>-11930.26</f>
        <v>-11930.26</v>
      </c>
      <c r="M26" s="22">
        <f>0</f>
        <v>0</v>
      </c>
      <c r="N26" s="31">
        <f>IF(M26=0,0,(L26-M26)/M26)</f>
        <v>0</v>
      </c>
      <c r="O26" s="22">
        <f>-69802.61</f>
        <v>-69802.61</v>
      </c>
      <c r="P26" s="22">
        <f>0</f>
        <v>0</v>
      </c>
      <c r="Q26" s="31">
        <f>IF(P26=0,0,(O26-P26)/P26)</f>
        <v>0</v>
      </c>
      <c r="R26" s="22">
        <v>509760.44999999995</v>
      </c>
      <c r="S26" s="22">
        <v>0</v>
      </c>
      <c r="T26" s="31">
        <f>IF(S26=0,0,(R26-S26)/S26)</f>
        <v>0</v>
      </c>
    </row>
    <row r="27" spans="4:20" x14ac:dyDescent="0.25">
      <c r="D27" s="4">
        <v>14300</v>
      </c>
      <c r="E27" t="s">
        <v>28</v>
      </c>
      <c r="F27" s="22">
        <f>19874.38</f>
        <v>19874.38</v>
      </c>
      <c r="G27" s="22">
        <f>0</f>
        <v>0</v>
      </c>
      <c r="H27" s="31">
        <f>IF(G27=0,0,(F27-G27)/G27)</f>
        <v>0</v>
      </c>
      <c r="I27" s="22">
        <f>0</f>
        <v>0</v>
      </c>
      <c r="J27" s="22">
        <f>0</f>
        <v>0</v>
      </c>
      <c r="K27" s="31">
        <f>IF(J27=0,0,(I27-J27)/J27)</f>
        <v>0</v>
      </c>
      <c r="L27" s="22">
        <f>0</f>
        <v>0</v>
      </c>
      <c r="M27" s="22">
        <f>0</f>
        <v>0</v>
      </c>
      <c r="N27" s="31">
        <f>IF(M27=0,0,(L27-M27)/M27)</f>
        <v>0</v>
      </c>
      <c r="O27" s="22">
        <f>0</f>
        <v>0</v>
      </c>
      <c r="P27" s="22">
        <f>0</f>
        <v>0</v>
      </c>
      <c r="Q27" s="31">
        <f>IF(P27=0,0,(O27-P27)/P27)</f>
        <v>0</v>
      </c>
      <c r="R27" s="22">
        <v>19874.38</v>
      </c>
      <c r="S27" s="22">
        <v>0</v>
      </c>
      <c r="T27" s="31">
        <f>IF(S27=0,0,(R27-S27)/S27)</f>
        <v>0</v>
      </c>
    </row>
    <row r="28" spans="4:20" x14ac:dyDescent="0.25">
      <c r="D28" s="25">
        <v>14500</v>
      </c>
      <c r="E28" s="37" t="s">
        <v>7</v>
      </c>
      <c r="F28" s="26">
        <f>1500052.42</f>
        <v>1500052.42</v>
      </c>
      <c r="G28" s="26">
        <f>0</f>
        <v>0</v>
      </c>
      <c r="H28" s="34">
        <f>IF(G28=0,0,(F28-G28)/G28)</f>
        <v>0</v>
      </c>
      <c r="I28" s="26">
        <f>-144858.09</f>
        <v>-144858.09</v>
      </c>
      <c r="J28" s="26">
        <f>0</f>
        <v>0</v>
      </c>
      <c r="K28" s="34">
        <f>IF(J28=0,0,(I28-J28)/J28)</f>
        <v>0</v>
      </c>
      <c r="L28" s="26">
        <f>-74660.04</f>
        <v>-74660.039999999994</v>
      </c>
      <c r="M28" s="26">
        <f>0</f>
        <v>0</v>
      </c>
      <c r="N28" s="34">
        <f>IF(M28=0,0,(L28-M28)/M28)</f>
        <v>0</v>
      </c>
      <c r="O28" s="26">
        <f>-277347.63</f>
        <v>-277347.63</v>
      </c>
      <c r="P28" s="26">
        <f>0</f>
        <v>0</v>
      </c>
      <c r="Q28" s="34">
        <f>IF(P28=0,0,(O28-P28)/P28)</f>
        <v>0</v>
      </c>
      <c r="R28" s="26">
        <v>1996918.1800000002</v>
      </c>
      <c r="S28" s="26">
        <v>0</v>
      </c>
      <c r="T28" s="34">
        <f>IF(S28=0,0,(R28-S28)/S28)</f>
        <v>0</v>
      </c>
    </row>
    <row r="29" spans="4:20" s="1" customFormat="1" x14ac:dyDescent="0.25">
      <c r="D29" s="27">
        <v>15950</v>
      </c>
      <c r="E29" s="28" t="s">
        <v>13</v>
      </c>
      <c r="F29" s="29">
        <f>1750901.74</f>
        <v>1750901.74</v>
      </c>
      <c r="G29" s="29">
        <f>0</f>
        <v>0</v>
      </c>
      <c r="H29" s="35">
        <f>IF(G29=0,0,(F29-G29)/G29)</f>
        <v>0</v>
      </c>
      <c r="I29" s="29">
        <f>114986.3</f>
        <v>114986.3</v>
      </c>
      <c r="J29" s="29">
        <f>0</f>
        <v>0</v>
      </c>
      <c r="K29" s="35">
        <f>IF(J29=0,0,(I29-J29)/J29)</f>
        <v>0</v>
      </c>
      <c r="L29" s="29">
        <f>46631.15</f>
        <v>46631.15</v>
      </c>
      <c r="M29" s="29">
        <f>0</f>
        <v>0</v>
      </c>
      <c r="N29" s="35">
        <f>IF(M29=0,0,(L29-M29)/M29)</f>
        <v>0</v>
      </c>
      <c r="O29" s="29">
        <f>229068.55</f>
        <v>229068.55</v>
      </c>
      <c r="P29" s="29">
        <f>0</f>
        <v>0</v>
      </c>
      <c r="Q29" s="35">
        <f>IF(P29=0,0,(O29-P29)/P29)</f>
        <v>0</v>
      </c>
      <c r="R29" s="29">
        <v>1360215.74</v>
      </c>
      <c r="S29" s="29">
        <v>0</v>
      </c>
      <c r="T29" s="35">
        <f>IF(S29=0,0,(R29-S29)/S29)</f>
        <v>0</v>
      </c>
    </row>
    <row r="30" spans="4:20" s="1" customFormat="1" x14ac:dyDescent="0.25">
      <c r="D30" s="5">
        <v>16000</v>
      </c>
      <c r="E30" s="1" t="s">
        <v>2</v>
      </c>
      <c r="F30" s="21"/>
      <c r="G30" s="21"/>
      <c r="H30" s="32"/>
      <c r="I30" s="21"/>
      <c r="J30" s="21"/>
      <c r="K30" s="32"/>
      <c r="L30" s="21"/>
      <c r="M30" s="21"/>
      <c r="N30" s="32"/>
      <c r="O30" s="21"/>
      <c r="P30" s="21"/>
      <c r="Q30" s="32"/>
      <c r="R30" s="21"/>
      <c r="S30" s="21"/>
      <c r="T30" s="32"/>
    </row>
    <row r="31" spans="4:20" x14ac:dyDescent="0.25">
      <c r="D31" s="4">
        <v>16100</v>
      </c>
      <c r="E31" t="s">
        <v>29</v>
      </c>
      <c r="F31" s="22">
        <f>0</f>
        <v>0</v>
      </c>
      <c r="G31" s="22">
        <f>0</f>
        <v>0</v>
      </c>
      <c r="H31" s="31">
        <f>IF(G31=0,0,(F31-G31)/G31)</f>
        <v>0</v>
      </c>
      <c r="I31" s="22">
        <f>0</f>
        <v>0</v>
      </c>
      <c r="J31" s="22">
        <f>0</f>
        <v>0</v>
      </c>
      <c r="K31" s="31">
        <f>IF(J31=0,0,(I31-J31)/J31)</f>
        <v>0</v>
      </c>
      <c r="L31" s="22">
        <f>0</f>
        <v>0</v>
      </c>
      <c r="M31" s="22">
        <f>0</f>
        <v>0</v>
      </c>
      <c r="N31" s="31">
        <f>IF(M31=0,0,(L31-M31)/M31)</f>
        <v>0</v>
      </c>
      <c r="O31" s="22">
        <f>0</f>
        <v>0</v>
      </c>
      <c r="P31" s="22">
        <f>0</f>
        <v>0</v>
      </c>
      <c r="Q31" s="31">
        <f>IF(P31=0,0,(O31-P31)/P31)</f>
        <v>0</v>
      </c>
      <c r="R31" s="22">
        <v>0</v>
      </c>
      <c r="S31" s="22">
        <v>0</v>
      </c>
      <c r="T31" s="31">
        <f>IF(S31=0,0,(R31-S31)/S31)</f>
        <v>0</v>
      </c>
    </row>
    <row r="32" spans="4:20" x14ac:dyDescent="0.25">
      <c r="D32" s="4">
        <v>16200</v>
      </c>
      <c r="E32" t="s">
        <v>3</v>
      </c>
      <c r="F32" s="22">
        <f>0</f>
        <v>0</v>
      </c>
      <c r="G32" s="22">
        <f>0</f>
        <v>0</v>
      </c>
      <c r="H32" s="31">
        <f>IF(G32=0,0,(F32-G32)/G32)</f>
        <v>0</v>
      </c>
      <c r="I32" s="22">
        <f>0</f>
        <v>0</v>
      </c>
      <c r="J32" s="22">
        <f>0</f>
        <v>0</v>
      </c>
      <c r="K32" s="31">
        <f>IF(J32=0,0,(I32-J32)/J32)</f>
        <v>0</v>
      </c>
      <c r="L32" s="22">
        <f>0</f>
        <v>0</v>
      </c>
      <c r="M32" s="22">
        <f>0</f>
        <v>0</v>
      </c>
      <c r="N32" s="31">
        <f>IF(M32=0,0,(L32-M32)/M32)</f>
        <v>0</v>
      </c>
      <c r="O32" s="22">
        <f>0</f>
        <v>0</v>
      </c>
      <c r="P32" s="22">
        <f>0</f>
        <v>0</v>
      </c>
      <c r="Q32" s="31">
        <f>IF(P32=0,0,(O32-P32)/P32)</f>
        <v>0</v>
      </c>
      <c r="R32" s="22">
        <v>0</v>
      </c>
      <c r="S32" s="22">
        <v>0</v>
      </c>
      <c r="T32" s="31">
        <f>IF(S32=0,0,(R32-S32)/S32)</f>
        <v>0</v>
      </c>
    </row>
    <row r="33" spans="4:20" x14ac:dyDescent="0.25">
      <c r="D33" s="4">
        <v>16210</v>
      </c>
      <c r="E33" t="s">
        <v>30</v>
      </c>
      <c r="F33" s="22">
        <f>0</f>
        <v>0</v>
      </c>
      <c r="G33" s="22">
        <f>0</f>
        <v>0</v>
      </c>
      <c r="H33" s="31">
        <f>IF(G33=0,0,(F33-G33)/G33)</f>
        <v>0</v>
      </c>
      <c r="I33" s="22">
        <f>0</f>
        <v>0</v>
      </c>
      <c r="J33" s="22">
        <f>0</f>
        <v>0</v>
      </c>
      <c r="K33" s="31">
        <f>IF(J33=0,0,(I33-J33)/J33)</f>
        <v>0</v>
      </c>
      <c r="L33" s="22">
        <f>0</f>
        <v>0</v>
      </c>
      <c r="M33" s="22">
        <f>0</f>
        <v>0</v>
      </c>
      <c r="N33" s="31">
        <f>IF(M33=0,0,(L33-M33)/M33)</f>
        <v>0</v>
      </c>
      <c r="O33" s="22">
        <f>0</f>
        <v>0</v>
      </c>
      <c r="P33" s="22">
        <f>0</f>
        <v>0</v>
      </c>
      <c r="Q33" s="31">
        <f>IF(P33=0,0,(O33-P33)/P33)</f>
        <v>0</v>
      </c>
      <c r="R33" s="22">
        <v>0</v>
      </c>
      <c r="S33" s="22">
        <v>0</v>
      </c>
      <c r="T33" s="31">
        <f>IF(S33=0,0,(R33-S33)/S33)</f>
        <v>0</v>
      </c>
    </row>
    <row r="34" spans="4:20" x14ac:dyDescent="0.25">
      <c r="D34" s="4">
        <v>16220</v>
      </c>
      <c r="E34" t="s">
        <v>31</v>
      </c>
      <c r="F34" s="22">
        <f>0</f>
        <v>0</v>
      </c>
      <c r="G34" s="22">
        <f>0</f>
        <v>0</v>
      </c>
      <c r="H34" s="31">
        <f>IF(G34=0,0,(F34-G34)/G34)</f>
        <v>0</v>
      </c>
      <c r="I34" s="22">
        <f>0</f>
        <v>0</v>
      </c>
      <c r="J34" s="22">
        <f>0</f>
        <v>0</v>
      </c>
      <c r="K34" s="31">
        <f>IF(J34=0,0,(I34-J34)/J34)</f>
        <v>0</v>
      </c>
      <c r="L34" s="22">
        <f>0</f>
        <v>0</v>
      </c>
      <c r="M34" s="22">
        <f>0</f>
        <v>0</v>
      </c>
      <c r="N34" s="31">
        <f>IF(M34=0,0,(L34-M34)/M34)</f>
        <v>0</v>
      </c>
      <c r="O34" s="22">
        <f>0</f>
        <v>0</v>
      </c>
      <c r="P34" s="22">
        <f>0</f>
        <v>0</v>
      </c>
      <c r="Q34" s="31">
        <f>IF(P34=0,0,(O34-P34)/P34)</f>
        <v>0</v>
      </c>
      <c r="R34" s="22">
        <v>0</v>
      </c>
      <c r="S34" s="22">
        <v>0</v>
      </c>
      <c r="T34" s="31">
        <f>IF(S34=0,0,(R34-S34)/S34)</f>
        <v>0</v>
      </c>
    </row>
    <row r="35" spans="4:20" x14ac:dyDescent="0.25">
      <c r="D35" s="4">
        <v>16300</v>
      </c>
      <c r="E35" t="s">
        <v>32</v>
      </c>
      <c r="F35" s="22">
        <f>0</f>
        <v>0</v>
      </c>
      <c r="G35" s="22">
        <f>0</f>
        <v>0</v>
      </c>
      <c r="H35" s="31">
        <f>IF(G35=0,0,(F35-G35)/G35)</f>
        <v>0</v>
      </c>
      <c r="I35" s="22">
        <f>0</f>
        <v>0</v>
      </c>
      <c r="J35" s="22">
        <f>0</f>
        <v>0</v>
      </c>
      <c r="K35" s="31">
        <f>IF(J35=0,0,(I35-J35)/J35)</f>
        <v>0</v>
      </c>
      <c r="L35" s="22">
        <f>0</f>
        <v>0</v>
      </c>
      <c r="M35" s="22">
        <f>0</f>
        <v>0</v>
      </c>
      <c r="N35" s="31">
        <f>IF(M35=0,0,(L35-M35)/M35)</f>
        <v>0</v>
      </c>
      <c r="O35" s="22">
        <f>0</f>
        <v>0</v>
      </c>
      <c r="P35" s="22">
        <f>0</f>
        <v>0</v>
      </c>
      <c r="Q35" s="31">
        <f>IF(P35=0,0,(O35-P35)/P35)</f>
        <v>0</v>
      </c>
      <c r="R35" s="22">
        <v>0</v>
      </c>
      <c r="S35" s="22">
        <v>0</v>
      </c>
      <c r="T35" s="31">
        <f>IF(S35=0,0,(R35-S35)/S35)</f>
        <v>0</v>
      </c>
    </row>
    <row r="36" spans="4:20" x14ac:dyDescent="0.25">
      <c r="D36" s="25">
        <v>16400</v>
      </c>
      <c r="E36" s="37" t="s">
        <v>33</v>
      </c>
      <c r="F36" s="26">
        <f>0</f>
        <v>0</v>
      </c>
      <c r="G36" s="26">
        <f>0</f>
        <v>0</v>
      </c>
      <c r="H36" s="34">
        <f>IF(G36=0,0,(F36-G36)/G36)</f>
        <v>0</v>
      </c>
      <c r="I36" s="26">
        <f>0</f>
        <v>0</v>
      </c>
      <c r="J36" s="26">
        <f>0</f>
        <v>0</v>
      </c>
      <c r="K36" s="34">
        <f>IF(J36=0,0,(I36-J36)/J36)</f>
        <v>0</v>
      </c>
      <c r="L36" s="26">
        <f>0</f>
        <v>0</v>
      </c>
      <c r="M36" s="26">
        <f>0</f>
        <v>0</v>
      </c>
      <c r="N36" s="34">
        <f>IF(M36=0,0,(L36-M36)/M36)</f>
        <v>0</v>
      </c>
      <c r="O36" s="26">
        <f>0</f>
        <v>0</v>
      </c>
      <c r="P36" s="26">
        <f>0</f>
        <v>0</v>
      </c>
      <c r="Q36" s="34">
        <f>IF(P36=0,0,(O36-P36)/P36)</f>
        <v>0</v>
      </c>
      <c r="R36" s="26">
        <v>0</v>
      </c>
      <c r="S36" s="26">
        <v>0</v>
      </c>
      <c r="T36" s="34">
        <f>IF(S36=0,0,(R36-S36)/S36)</f>
        <v>0</v>
      </c>
    </row>
    <row r="37" spans="4:20" s="1" customFormat="1" x14ac:dyDescent="0.25">
      <c r="D37" s="27">
        <v>18950</v>
      </c>
      <c r="E37" s="28" t="s">
        <v>4</v>
      </c>
      <c r="F37" s="29">
        <f>0</f>
        <v>0</v>
      </c>
      <c r="G37" s="29">
        <f>0</f>
        <v>0</v>
      </c>
      <c r="H37" s="35">
        <f>IF(G37=0,0,(F37-G37)/G37)</f>
        <v>0</v>
      </c>
      <c r="I37" s="29">
        <f>0</f>
        <v>0</v>
      </c>
      <c r="J37" s="29">
        <f>0</f>
        <v>0</v>
      </c>
      <c r="K37" s="35">
        <f>IF(J37=0,0,(I37-J37)/J37)</f>
        <v>0</v>
      </c>
      <c r="L37" s="29">
        <f>0</f>
        <v>0</v>
      </c>
      <c r="M37" s="29">
        <f>0</f>
        <v>0</v>
      </c>
      <c r="N37" s="35">
        <f>IF(M37=0,0,(L37-M37)/M37)</f>
        <v>0</v>
      </c>
      <c r="O37" s="29">
        <f>0</f>
        <v>0</v>
      </c>
      <c r="P37" s="29">
        <f>0</f>
        <v>0</v>
      </c>
      <c r="Q37" s="35">
        <f>IF(P37=0,0,(O37-P37)/P37)</f>
        <v>0</v>
      </c>
      <c r="R37" s="29">
        <v>0</v>
      </c>
      <c r="S37" s="29">
        <v>0</v>
      </c>
      <c r="T37" s="35">
        <f>IF(S37=0,0,(R37-S37)/S37)</f>
        <v>0</v>
      </c>
    </row>
    <row r="38" spans="4:20" s="3" customFormat="1" ht="15.75" x14ac:dyDescent="0.25">
      <c r="D38" s="43">
        <v>19950</v>
      </c>
      <c r="E38" s="40" t="s">
        <v>14</v>
      </c>
      <c r="F38" s="41">
        <f>1750901.74</f>
        <v>1750901.74</v>
      </c>
      <c r="G38" s="41">
        <f>0</f>
        <v>0</v>
      </c>
      <c r="H38" s="42">
        <f>IF(G38=0,0,(F38-G38)/G38)</f>
        <v>0</v>
      </c>
      <c r="I38" s="41">
        <f>114986.3</f>
        <v>114986.3</v>
      </c>
      <c r="J38" s="41">
        <f>0</f>
        <v>0</v>
      </c>
      <c r="K38" s="42">
        <f>IF(J38=0,0,(I38-J38)/J38)</f>
        <v>0</v>
      </c>
      <c r="L38" s="41">
        <f>46631.15</f>
        <v>46631.15</v>
      </c>
      <c r="M38" s="41">
        <f>0</f>
        <v>0</v>
      </c>
      <c r="N38" s="42">
        <f>IF(M38=0,0,(L38-M38)/M38)</f>
        <v>0</v>
      </c>
      <c r="O38" s="41">
        <f>229068.55</f>
        <v>229068.55</v>
      </c>
      <c r="P38" s="41">
        <f>0</f>
        <v>0</v>
      </c>
      <c r="Q38" s="42">
        <f>IF(P38=0,0,(O38-P38)/P38)</f>
        <v>0</v>
      </c>
      <c r="R38" s="41">
        <v>1360215.74</v>
      </c>
      <c r="S38" s="41">
        <v>0</v>
      </c>
      <c r="T38" s="42">
        <f>IF(S38=0,0,(R38-S38)/S38)</f>
        <v>0</v>
      </c>
    </row>
    <row r="39" spans="4:20" ht="15.75" x14ac:dyDescent="0.25">
      <c r="D39" s="23"/>
      <c r="E39" s="3"/>
      <c r="F39" s="24"/>
      <c r="G39" s="24"/>
      <c r="H39" s="36"/>
      <c r="I39" s="24"/>
      <c r="J39" s="24"/>
      <c r="K39" s="31"/>
      <c r="L39" s="24"/>
      <c r="M39" s="24"/>
      <c r="N39" s="31"/>
      <c r="O39" s="24"/>
      <c r="P39" s="24"/>
      <c r="Q39" s="31"/>
      <c r="R39" s="24"/>
      <c r="S39" s="24"/>
      <c r="T39" s="31"/>
    </row>
    <row r="40" spans="4:20" ht="15.75" x14ac:dyDescent="0.25">
      <c r="D40" s="43">
        <v>20000</v>
      </c>
      <c r="E40" s="40" t="s">
        <v>15</v>
      </c>
      <c r="F40" s="41"/>
      <c r="G40" s="41"/>
      <c r="H40" s="44"/>
      <c r="I40" s="41"/>
      <c r="J40" s="41"/>
      <c r="K40" s="45"/>
      <c r="L40" s="41"/>
      <c r="M40" s="41"/>
      <c r="N40" s="45"/>
      <c r="O40" s="41"/>
      <c r="P40" s="41"/>
      <c r="Q40" s="45"/>
      <c r="R40" s="41"/>
      <c r="S40" s="41"/>
      <c r="T40" s="45"/>
    </row>
    <row r="41" spans="4:20" s="1" customFormat="1" x14ac:dyDescent="0.25">
      <c r="D41" s="5">
        <v>21000</v>
      </c>
      <c r="E41" s="1" t="s">
        <v>16</v>
      </c>
      <c r="F41" s="21"/>
      <c r="G41" s="21"/>
      <c r="H41" s="32"/>
      <c r="I41" s="21"/>
      <c r="J41" s="21"/>
      <c r="K41" s="32"/>
      <c r="L41" s="21"/>
      <c r="M41" s="21"/>
      <c r="N41" s="32"/>
      <c r="O41" s="21"/>
      <c r="P41" s="21"/>
      <c r="Q41" s="32"/>
      <c r="R41" s="21"/>
      <c r="S41" s="21"/>
      <c r="T41" s="32"/>
    </row>
    <row r="42" spans="4:20" s="1" customFormat="1" x14ac:dyDescent="0.25">
      <c r="D42" s="5">
        <v>22000</v>
      </c>
      <c r="E42" s="1" t="s">
        <v>17</v>
      </c>
      <c r="F42" s="21">
        <f>0</f>
        <v>0</v>
      </c>
      <c r="G42" s="21">
        <f>0</f>
        <v>0</v>
      </c>
      <c r="H42" s="32">
        <f>IF(G42=0,0,(F42-G42)/G42)</f>
        <v>0</v>
      </c>
      <c r="I42" s="21">
        <f>0</f>
        <v>0</v>
      </c>
      <c r="J42" s="21">
        <f>0</f>
        <v>0</v>
      </c>
      <c r="K42" s="32">
        <f>IF(J42=0,0,(I42-J42)/J42)</f>
        <v>0</v>
      </c>
      <c r="L42" s="21">
        <f>0</f>
        <v>0</v>
      </c>
      <c r="M42" s="21">
        <f>0</f>
        <v>0</v>
      </c>
      <c r="N42" s="32">
        <f>IF(M42=0,0,(L42-M42)/M42)</f>
        <v>0</v>
      </c>
      <c r="O42" s="21">
        <f>0</f>
        <v>0</v>
      </c>
      <c r="P42" s="21">
        <f>0</f>
        <v>0</v>
      </c>
      <c r="Q42" s="32">
        <f>IF(P42=0,0,(O42-P42)/P42)</f>
        <v>0</v>
      </c>
      <c r="R42" s="21">
        <v>0</v>
      </c>
      <c r="S42" s="21">
        <v>0</v>
      </c>
      <c r="T42" s="32">
        <f>IF(S42=0,0,(R42-S42)/S42)</f>
        <v>0</v>
      </c>
    </row>
    <row r="43" spans="4:20" x14ac:dyDescent="0.25">
      <c r="D43" s="4">
        <v>22100</v>
      </c>
      <c r="E43" t="s">
        <v>18</v>
      </c>
      <c r="F43" s="22">
        <f>0</f>
        <v>0</v>
      </c>
      <c r="G43" s="22">
        <f>0</f>
        <v>0</v>
      </c>
      <c r="H43" s="31">
        <f>IF(G43=0,0,(F43-G43)/G43)</f>
        <v>0</v>
      </c>
      <c r="I43" s="22">
        <f>0</f>
        <v>0</v>
      </c>
      <c r="J43" s="22">
        <f>0</f>
        <v>0</v>
      </c>
      <c r="K43" s="31">
        <f>IF(J43=0,0,(I43-J43)/J43)</f>
        <v>0</v>
      </c>
      <c r="L43" s="22">
        <f>0</f>
        <v>0</v>
      </c>
      <c r="M43" s="22">
        <f>0</f>
        <v>0</v>
      </c>
      <c r="N43" s="31">
        <f>IF(M43=0,0,(L43-M43)/M43)</f>
        <v>0</v>
      </c>
      <c r="O43" s="22">
        <f>0</f>
        <v>0</v>
      </c>
      <c r="P43" s="22">
        <f>0</f>
        <v>0</v>
      </c>
      <c r="Q43" s="31">
        <f>IF(P43=0,0,(O43-P43)/P43)</f>
        <v>0</v>
      </c>
      <c r="R43" s="22">
        <v>0</v>
      </c>
      <c r="S43" s="22">
        <v>0</v>
      </c>
      <c r="T43" s="31">
        <f>IF(S43=0,0,(R43-S43)/S43)</f>
        <v>0</v>
      </c>
    </row>
    <row r="44" spans="4:20" x14ac:dyDescent="0.25">
      <c r="D44" s="4">
        <v>22200</v>
      </c>
      <c r="E44" t="s">
        <v>19</v>
      </c>
      <c r="F44" s="22">
        <f>0</f>
        <v>0</v>
      </c>
      <c r="G44" s="22">
        <f>0</f>
        <v>0</v>
      </c>
      <c r="H44" s="31">
        <f>IF(G44=0,0,(F44-G44)/G44)</f>
        <v>0</v>
      </c>
      <c r="I44" s="22">
        <f>0</f>
        <v>0</v>
      </c>
      <c r="J44" s="22">
        <f>0</f>
        <v>0</v>
      </c>
      <c r="K44" s="31">
        <f>IF(J44=0,0,(I44-J44)/J44)</f>
        <v>0</v>
      </c>
      <c r="L44" s="22">
        <f>0</f>
        <v>0</v>
      </c>
      <c r="M44" s="22">
        <f>0</f>
        <v>0</v>
      </c>
      <c r="N44" s="31">
        <f>IF(M44=0,0,(L44-M44)/M44)</f>
        <v>0</v>
      </c>
      <c r="O44" s="22">
        <f>0</f>
        <v>0</v>
      </c>
      <c r="P44" s="22">
        <f>0</f>
        <v>0</v>
      </c>
      <c r="Q44" s="31">
        <f>IF(P44=0,0,(O44-P44)/P44)</f>
        <v>0</v>
      </c>
      <c r="R44" s="22">
        <v>0</v>
      </c>
      <c r="S44" s="22">
        <v>0</v>
      </c>
      <c r="T44" s="31">
        <f>IF(S44=0,0,(R44-S44)/S44)</f>
        <v>0</v>
      </c>
    </row>
    <row r="45" spans="4:20" x14ac:dyDescent="0.25">
      <c r="D45" s="4">
        <v>22300</v>
      </c>
      <c r="E45" t="s">
        <v>20</v>
      </c>
      <c r="F45" s="22">
        <f>-1457076.26</f>
        <v>-1457076.26</v>
      </c>
      <c r="G45" s="22">
        <f>0</f>
        <v>0</v>
      </c>
      <c r="H45" s="31">
        <f>IF(G45=0,0,(F45-G45)/G45)</f>
        <v>0</v>
      </c>
      <c r="I45" s="22">
        <f>-18038.78</f>
        <v>-18038.78</v>
      </c>
      <c r="J45" s="22">
        <f>0</f>
        <v>0</v>
      </c>
      <c r="K45" s="31">
        <f>IF(J45=0,0,(I45-J45)/J45)</f>
        <v>0</v>
      </c>
      <c r="L45" s="22">
        <f>-10844.43</f>
        <v>-10844.43</v>
      </c>
      <c r="M45" s="22">
        <f>0</f>
        <v>0</v>
      </c>
      <c r="N45" s="31">
        <f>IF(M45=0,0,(L45-M45)/M45)</f>
        <v>0</v>
      </c>
      <c r="O45" s="22">
        <f>-19856.43</f>
        <v>-19856.43</v>
      </c>
      <c r="P45" s="22">
        <f>0</f>
        <v>0</v>
      </c>
      <c r="Q45" s="31">
        <f>IF(P45=0,0,(O45-P45)/P45)</f>
        <v>0</v>
      </c>
      <c r="R45" s="22">
        <v>-1408336.6199999999</v>
      </c>
      <c r="S45" s="22">
        <v>0</v>
      </c>
      <c r="T45" s="31">
        <f>IF(S45=0,0,(R45-S45)/S45)</f>
        <v>0</v>
      </c>
    </row>
    <row r="46" spans="4:20" x14ac:dyDescent="0.25">
      <c r="D46" s="4">
        <v>22400</v>
      </c>
      <c r="E46" t="s">
        <v>21</v>
      </c>
      <c r="F46" s="22">
        <f>-509760.45</f>
        <v>-509760.45</v>
      </c>
      <c r="G46" s="22">
        <f>0</f>
        <v>0</v>
      </c>
      <c r="H46" s="31">
        <f>IF(G46=0,0,(F46-G46)/G46)</f>
        <v>0</v>
      </c>
      <c r="I46" s="22">
        <f>0</f>
        <v>0</v>
      </c>
      <c r="J46" s="22">
        <f>0</f>
        <v>0</v>
      </c>
      <c r="K46" s="31">
        <f>IF(J46=0,0,(I46-J46)/J46)</f>
        <v>0</v>
      </c>
      <c r="L46" s="22">
        <f>0</f>
        <v>0</v>
      </c>
      <c r="M46" s="22">
        <f>0</f>
        <v>0</v>
      </c>
      <c r="N46" s="31">
        <f>IF(M46=0,0,(L46-M46)/M46)</f>
        <v>0</v>
      </c>
      <c r="O46" s="22">
        <f>0</f>
        <v>0</v>
      </c>
      <c r="P46" s="22">
        <f>0</f>
        <v>0</v>
      </c>
      <c r="Q46" s="31">
        <f>IF(P46=0,0,(O46-P46)/P46)</f>
        <v>0</v>
      </c>
      <c r="R46" s="22">
        <v>-509760.44999999995</v>
      </c>
      <c r="S46" s="22">
        <v>0</v>
      </c>
      <c r="T46" s="31">
        <f>IF(S46=0,0,(R46-S46)/S46)</f>
        <v>0</v>
      </c>
    </row>
    <row r="47" spans="4:20" x14ac:dyDescent="0.25">
      <c r="D47" s="4">
        <v>22425</v>
      </c>
      <c r="E47" t="s">
        <v>22</v>
      </c>
      <c r="F47" s="22">
        <f>0</f>
        <v>0</v>
      </c>
      <c r="G47" s="22">
        <f>0</f>
        <v>0</v>
      </c>
      <c r="H47" s="31">
        <f>IF(G47=0,0,(F47-G47)/G47)</f>
        <v>0</v>
      </c>
      <c r="I47" s="22">
        <f>0</f>
        <v>0</v>
      </c>
      <c r="J47" s="22">
        <f>0</f>
        <v>0</v>
      </c>
      <c r="K47" s="31">
        <f>IF(J47=0,0,(I47-J47)/J47)</f>
        <v>0</v>
      </c>
      <c r="L47" s="22">
        <f>0</f>
        <v>0</v>
      </c>
      <c r="M47" s="22">
        <f>0</f>
        <v>0</v>
      </c>
      <c r="N47" s="31">
        <f>IF(M47=0,0,(L47-M47)/M47)</f>
        <v>0</v>
      </c>
      <c r="O47" s="22">
        <f>0</f>
        <v>0</v>
      </c>
      <c r="P47" s="22">
        <f>0</f>
        <v>0</v>
      </c>
      <c r="Q47" s="31">
        <f>IF(P47=0,0,(O47-P47)/P47)</f>
        <v>0</v>
      </c>
      <c r="R47" s="22">
        <v>0</v>
      </c>
      <c r="S47" s="22">
        <v>0</v>
      </c>
      <c r="T47" s="31">
        <f>IF(S47=0,0,(R47-S47)/S47)</f>
        <v>0</v>
      </c>
    </row>
    <row r="48" spans="4:20" x14ac:dyDescent="0.25">
      <c r="D48" s="25">
        <v>22500</v>
      </c>
      <c r="E48" s="37" t="s">
        <v>23</v>
      </c>
      <c r="F48" s="26">
        <f>-1966836.71</f>
        <v>-1966836.71</v>
      </c>
      <c r="G48" s="26">
        <f>0</f>
        <v>0</v>
      </c>
      <c r="H48" s="34">
        <f>IF(G48=0,0,(F48-G48)/G48)</f>
        <v>0</v>
      </c>
      <c r="I48" s="26">
        <f>-18038.78</f>
        <v>-18038.78</v>
      </c>
      <c r="J48" s="26">
        <f>0</f>
        <v>0</v>
      </c>
      <c r="K48" s="34">
        <f>IF(J48=0,0,(I48-J48)/J48)</f>
        <v>0</v>
      </c>
      <c r="L48" s="26">
        <f>-10844.43</f>
        <v>-10844.43</v>
      </c>
      <c r="M48" s="26">
        <f>0</f>
        <v>0</v>
      </c>
      <c r="N48" s="34">
        <f>IF(M48=0,0,(L48-M48)/M48)</f>
        <v>0</v>
      </c>
      <c r="O48" s="26">
        <f>-19856.43</f>
        <v>-19856.43</v>
      </c>
      <c r="P48" s="26">
        <f>0</f>
        <v>0</v>
      </c>
      <c r="Q48" s="34">
        <f>IF(P48=0,0,(O48-P48)/P48)</f>
        <v>0</v>
      </c>
      <c r="R48" s="26">
        <v>-1918097.07</v>
      </c>
      <c r="S48" s="26">
        <v>0</v>
      </c>
      <c r="T48" s="34">
        <f>IF(S48=0,0,(R48-S48)/S48)</f>
        <v>0</v>
      </c>
    </row>
    <row r="49" spans="4:20" s="1" customFormat="1" x14ac:dyDescent="0.25">
      <c r="D49" s="27">
        <v>24500</v>
      </c>
      <c r="E49" s="28" t="s">
        <v>141</v>
      </c>
      <c r="F49" s="29">
        <f>0</f>
        <v>0</v>
      </c>
      <c r="G49" s="29">
        <f>0</f>
        <v>0</v>
      </c>
      <c r="H49" s="35">
        <f>IF(G49=0,0,(F49-G49)/G49)</f>
        <v>0</v>
      </c>
      <c r="I49" s="29">
        <f>0</f>
        <v>0</v>
      </c>
      <c r="J49" s="29">
        <f>0</f>
        <v>0</v>
      </c>
      <c r="K49" s="35">
        <f>IF(J49=0,0,(I49-J49)/J49)</f>
        <v>0</v>
      </c>
      <c r="L49" s="29">
        <f>0</f>
        <v>0</v>
      </c>
      <c r="M49" s="29">
        <f>0</f>
        <v>0</v>
      </c>
      <c r="N49" s="35">
        <f>IF(M49=0,0,(L49-M49)/M49)</f>
        <v>0</v>
      </c>
      <c r="O49" s="29">
        <f>0</f>
        <v>0</v>
      </c>
      <c r="P49" s="29">
        <f>0</f>
        <v>0</v>
      </c>
      <c r="Q49" s="35">
        <f>IF(P49=0,0,(O49-P49)/P49)</f>
        <v>0</v>
      </c>
      <c r="R49" s="29">
        <v>0</v>
      </c>
      <c r="S49" s="29">
        <v>0</v>
      </c>
      <c r="T49" s="35">
        <f>IF(S49=0,0,(R49-S49)/S49)</f>
        <v>0</v>
      </c>
    </row>
    <row r="50" spans="4:20" s="1" customFormat="1" x14ac:dyDescent="0.25">
      <c r="D50" s="5">
        <v>25000</v>
      </c>
      <c r="E50" s="1" t="s">
        <v>34</v>
      </c>
      <c r="F50" s="21">
        <f>0</f>
        <v>0</v>
      </c>
      <c r="G50" s="21">
        <f>0</f>
        <v>0</v>
      </c>
      <c r="H50" s="32">
        <f>IF(G50=0,0,(F50-G50)/G50)</f>
        <v>0</v>
      </c>
      <c r="I50" s="21">
        <f>0</f>
        <v>0</v>
      </c>
      <c r="J50" s="21">
        <f>0</f>
        <v>0</v>
      </c>
      <c r="K50" s="32">
        <f>IF(J50=0,0,(I50-J50)/J50)</f>
        <v>0</v>
      </c>
      <c r="L50" s="21">
        <f>0</f>
        <v>0</v>
      </c>
      <c r="M50" s="21">
        <f>0</f>
        <v>0</v>
      </c>
      <c r="N50" s="32">
        <f>IF(M50=0,0,(L50-M50)/M50)</f>
        <v>0</v>
      </c>
      <c r="O50" s="21">
        <f>0</f>
        <v>0</v>
      </c>
      <c r="P50" s="21">
        <f>0</f>
        <v>0</v>
      </c>
      <c r="Q50" s="32">
        <f>IF(P50=0,0,(O50-P50)/P50)</f>
        <v>0</v>
      </c>
      <c r="R50" s="21">
        <v>0</v>
      </c>
      <c r="S50" s="21">
        <v>0</v>
      </c>
      <c r="T50" s="32">
        <f>IF(S50=0,0,(R50-S50)/S50)</f>
        <v>0</v>
      </c>
    </row>
    <row r="51" spans="4:20" x14ac:dyDescent="0.25">
      <c r="D51" s="4">
        <v>25100</v>
      </c>
      <c r="E51" t="s">
        <v>35</v>
      </c>
      <c r="F51" s="22">
        <f>0</f>
        <v>0</v>
      </c>
      <c r="G51" s="22">
        <f>0</f>
        <v>0</v>
      </c>
      <c r="H51" s="31">
        <f>IF(G51=0,0,(F51-G51)/G51)</f>
        <v>0</v>
      </c>
      <c r="I51" s="22">
        <f>0</f>
        <v>0</v>
      </c>
      <c r="J51" s="22">
        <f>0</f>
        <v>0</v>
      </c>
      <c r="K51" s="31">
        <f>IF(J51=0,0,(I51-J51)/J51)</f>
        <v>0</v>
      </c>
      <c r="L51" s="22">
        <f>0</f>
        <v>0</v>
      </c>
      <c r="M51" s="22">
        <f>0</f>
        <v>0</v>
      </c>
      <c r="N51" s="31">
        <f>IF(M51=0,0,(L51-M51)/M51)</f>
        <v>0</v>
      </c>
      <c r="O51" s="22">
        <f>0</f>
        <v>0</v>
      </c>
      <c r="P51" s="22">
        <f>0</f>
        <v>0</v>
      </c>
      <c r="Q51" s="31">
        <f>IF(P51=0,0,(O51-P51)/P51)</f>
        <v>0</v>
      </c>
      <c r="R51" s="22">
        <v>0</v>
      </c>
      <c r="S51" s="22">
        <v>0</v>
      </c>
      <c r="T51" s="31">
        <f>IF(S51=0,0,(R51-S51)/S51)</f>
        <v>0</v>
      </c>
    </row>
    <row r="52" spans="4:20" x14ac:dyDescent="0.25">
      <c r="D52" s="4">
        <v>25200</v>
      </c>
      <c r="E52" t="s">
        <v>36</v>
      </c>
      <c r="F52" s="22">
        <f>0</f>
        <v>0</v>
      </c>
      <c r="G52" s="22">
        <f>0</f>
        <v>0</v>
      </c>
      <c r="H52" s="31">
        <f>IF(G52=0,0,(F52-G52)/G52)</f>
        <v>0</v>
      </c>
      <c r="I52" s="22">
        <f>0</f>
        <v>0</v>
      </c>
      <c r="J52" s="22">
        <f>0</f>
        <v>0</v>
      </c>
      <c r="K52" s="31">
        <f>IF(J52=0,0,(I52-J52)/J52)</f>
        <v>0</v>
      </c>
      <c r="L52" s="22">
        <f>0</f>
        <v>0</v>
      </c>
      <c r="M52" s="22">
        <f>0</f>
        <v>0</v>
      </c>
      <c r="N52" s="31">
        <f>IF(M52=0,0,(L52-M52)/M52)</f>
        <v>0</v>
      </c>
      <c r="O52" s="22">
        <f>0</f>
        <v>0</v>
      </c>
      <c r="P52" s="22">
        <f>0</f>
        <v>0</v>
      </c>
      <c r="Q52" s="31">
        <f>IF(P52=0,0,(O52-P52)/P52)</f>
        <v>0</v>
      </c>
      <c r="R52" s="22">
        <v>0</v>
      </c>
      <c r="S52" s="22">
        <v>0</v>
      </c>
      <c r="T52" s="31">
        <f>IF(S52=0,0,(R52-S52)/S52)</f>
        <v>0</v>
      </c>
    </row>
    <row r="53" spans="4:20" x14ac:dyDescent="0.25">
      <c r="D53" s="4">
        <v>25300</v>
      </c>
      <c r="E53" t="s">
        <v>37</v>
      </c>
      <c r="F53" s="22">
        <f>0</f>
        <v>0</v>
      </c>
      <c r="G53" s="22">
        <f>0</f>
        <v>0</v>
      </c>
      <c r="H53" s="31">
        <f>IF(G53=0,0,(F53-G53)/G53)</f>
        <v>0</v>
      </c>
      <c r="I53" s="22">
        <f>0</f>
        <v>0</v>
      </c>
      <c r="J53" s="22">
        <f>0</f>
        <v>0</v>
      </c>
      <c r="K53" s="31">
        <f>IF(J53=0,0,(I53-J53)/J53)</f>
        <v>0</v>
      </c>
      <c r="L53" s="22">
        <f>0</f>
        <v>0</v>
      </c>
      <c r="M53" s="22">
        <f>0</f>
        <v>0</v>
      </c>
      <c r="N53" s="31">
        <f>IF(M53=0,0,(L53-M53)/M53)</f>
        <v>0</v>
      </c>
      <c r="O53" s="22">
        <f>0</f>
        <v>0</v>
      </c>
      <c r="P53" s="22">
        <f>0</f>
        <v>0</v>
      </c>
      <c r="Q53" s="31">
        <f>IF(P53=0,0,(O53-P53)/P53)</f>
        <v>0</v>
      </c>
      <c r="R53" s="22">
        <v>0</v>
      </c>
      <c r="S53" s="22">
        <v>0</v>
      </c>
      <c r="T53" s="31">
        <f>IF(S53=0,0,(R53-S53)/S53)</f>
        <v>0</v>
      </c>
    </row>
    <row r="54" spans="4:20" s="1" customFormat="1" x14ac:dyDescent="0.25">
      <c r="D54" s="27">
        <v>25400</v>
      </c>
      <c r="E54" s="28" t="s">
        <v>38</v>
      </c>
      <c r="F54" s="29">
        <f>0</f>
        <v>0</v>
      </c>
      <c r="G54" s="29">
        <f>0</f>
        <v>0</v>
      </c>
      <c r="H54" s="35">
        <f>IF(G54=0,0,(F54-G54)/G54)</f>
        <v>0</v>
      </c>
      <c r="I54" s="29">
        <f>0</f>
        <v>0</v>
      </c>
      <c r="J54" s="29">
        <f>0</f>
        <v>0</v>
      </c>
      <c r="K54" s="35">
        <f>IF(J54=0,0,(I54-J54)/J54)</f>
        <v>0</v>
      </c>
      <c r="L54" s="29">
        <f>0</f>
        <v>0</v>
      </c>
      <c r="M54" s="29">
        <f>0</f>
        <v>0</v>
      </c>
      <c r="N54" s="35">
        <f>IF(M54=0,0,(L54-M54)/M54)</f>
        <v>0</v>
      </c>
      <c r="O54" s="29">
        <f>0</f>
        <v>0</v>
      </c>
      <c r="P54" s="29">
        <f>0</f>
        <v>0</v>
      </c>
      <c r="Q54" s="35">
        <f>IF(P54=0,0,(O54-P54)/P54)</f>
        <v>0</v>
      </c>
      <c r="R54" s="29">
        <v>0</v>
      </c>
      <c r="S54" s="29">
        <v>0</v>
      </c>
      <c r="T54" s="35">
        <f>IF(S54=0,0,(R54-S54)/S54)</f>
        <v>0</v>
      </c>
    </row>
    <row r="55" spans="4:20" s="3" customFormat="1" ht="15.75" x14ac:dyDescent="0.25">
      <c r="D55" s="43">
        <v>25995</v>
      </c>
      <c r="E55" s="40" t="s">
        <v>151</v>
      </c>
      <c r="F55" s="41">
        <f>-1966836.71</f>
        <v>-1966836.71</v>
      </c>
      <c r="G55" s="41">
        <f>0</f>
        <v>0</v>
      </c>
      <c r="H55" s="42">
        <f>IF(G55=0,0,(F55-G55)/G55)</f>
        <v>0</v>
      </c>
      <c r="I55" s="41">
        <f>-18038.78</f>
        <v>-18038.78</v>
      </c>
      <c r="J55" s="41">
        <f>0</f>
        <v>0</v>
      </c>
      <c r="K55" s="42">
        <f>IF(J55=0,0,(I55-J55)/J55)</f>
        <v>0</v>
      </c>
      <c r="L55" s="41">
        <f>-10844.43</f>
        <v>-10844.43</v>
      </c>
      <c r="M55" s="41">
        <f>0</f>
        <v>0</v>
      </c>
      <c r="N55" s="42">
        <f>IF(M55=0,0,(L55-M55)/M55)</f>
        <v>0</v>
      </c>
      <c r="O55" s="41">
        <f>-19856.43</f>
        <v>-19856.43</v>
      </c>
      <c r="P55" s="41">
        <f>0</f>
        <v>0</v>
      </c>
      <c r="Q55" s="42">
        <f>IF(P55=0,0,(O55-P55)/P55)</f>
        <v>0</v>
      </c>
      <c r="R55" s="41">
        <v>-1918097.07</v>
      </c>
      <c r="S55" s="41">
        <v>0</v>
      </c>
      <c r="T55" s="42">
        <f>IF(S55=0,0,(R55-S55)/S55)</f>
        <v>0</v>
      </c>
    </row>
    <row r="56" spans="4:20" ht="15.75" x14ac:dyDescent="0.25">
      <c r="D56" s="23"/>
      <c r="E56" s="3"/>
      <c r="F56" s="24"/>
      <c r="G56" s="24"/>
      <c r="H56" s="33"/>
      <c r="I56" s="24"/>
      <c r="J56" s="24"/>
      <c r="K56" s="31"/>
      <c r="L56" s="24"/>
      <c r="M56" s="24"/>
      <c r="N56" s="31"/>
      <c r="O56" s="24"/>
      <c r="P56" s="24"/>
      <c r="Q56" s="31"/>
      <c r="R56" s="24"/>
      <c r="S56" s="24"/>
      <c r="T56" s="31"/>
    </row>
    <row r="57" spans="4:20" s="1" customFormat="1" ht="15.75" x14ac:dyDescent="0.25">
      <c r="D57" s="43">
        <v>30000</v>
      </c>
      <c r="E57" s="46" t="s">
        <v>802</v>
      </c>
      <c r="F57" s="47"/>
      <c r="G57" s="47"/>
      <c r="H57" s="48"/>
      <c r="I57" s="47"/>
      <c r="J57" s="47"/>
      <c r="K57" s="49"/>
      <c r="L57" s="47"/>
      <c r="M57" s="47"/>
      <c r="N57" s="49"/>
      <c r="O57" s="47"/>
      <c r="P57" s="47"/>
      <c r="Q57" s="49"/>
      <c r="R57" s="47"/>
      <c r="S57" s="47"/>
      <c r="T57" s="49"/>
    </row>
    <row r="58" spans="4:20" x14ac:dyDescent="0.25">
      <c r="D58" s="4">
        <v>30100</v>
      </c>
      <c r="E58" t="s">
        <v>39</v>
      </c>
      <c r="F58" s="22">
        <f>0</f>
        <v>0</v>
      </c>
      <c r="G58" s="22">
        <f>0</f>
        <v>0</v>
      </c>
      <c r="H58" s="31">
        <f>IF(G58=0,0,(F58-G58)/G58)</f>
        <v>0</v>
      </c>
      <c r="I58" s="22">
        <f>0</f>
        <v>0</v>
      </c>
      <c r="J58" s="22">
        <f>0</f>
        <v>0</v>
      </c>
      <c r="K58" s="31">
        <f>IF(J58=0,0,(I58-J58)/J58)</f>
        <v>0</v>
      </c>
      <c r="L58" s="22">
        <f>0</f>
        <v>0</v>
      </c>
      <c r="M58" s="22">
        <f>0</f>
        <v>0</v>
      </c>
      <c r="N58" s="31">
        <f>IF(M58=0,0,(L58-M58)/M58)</f>
        <v>0</v>
      </c>
      <c r="O58" s="22">
        <f>0</f>
        <v>0</v>
      </c>
      <c r="P58" s="22">
        <f>0</f>
        <v>0</v>
      </c>
      <c r="Q58" s="31">
        <f>IF(P58=0,0,(O58-P58)/P58)</f>
        <v>0</v>
      </c>
      <c r="R58" s="22">
        <v>0</v>
      </c>
      <c r="S58" s="22">
        <v>0</v>
      </c>
      <c r="T58" s="31">
        <f>IF(S58=0,0,(R58-S58)/S58)</f>
        <v>0</v>
      </c>
    </row>
    <row r="59" spans="4:20" x14ac:dyDescent="0.25">
      <c r="D59" s="4">
        <v>30200</v>
      </c>
      <c r="E59" t="s">
        <v>40</v>
      </c>
      <c r="F59" s="22">
        <f>0</f>
        <v>0</v>
      </c>
      <c r="G59" s="22">
        <f>0</f>
        <v>0</v>
      </c>
      <c r="H59" s="31">
        <f>IF(G59=0,0,(F59-G59)/G59)</f>
        <v>0</v>
      </c>
      <c r="I59" s="22">
        <f>0</f>
        <v>0</v>
      </c>
      <c r="J59" s="22">
        <f>0</f>
        <v>0</v>
      </c>
      <c r="K59" s="31">
        <f>IF(J59=0,0,(I59-J59)/J59)</f>
        <v>0</v>
      </c>
      <c r="L59" s="22">
        <f>0</f>
        <v>0</v>
      </c>
      <c r="M59" s="22">
        <f>0</f>
        <v>0</v>
      </c>
      <c r="N59" s="31">
        <f>IF(M59=0,0,(L59-M59)/M59)</f>
        <v>0</v>
      </c>
      <c r="O59" s="22">
        <f>0</f>
        <v>0</v>
      </c>
      <c r="P59" s="22">
        <f>0</f>
        <v>0</v>
      </c>
      <c r="Q59" s="31">
        <f>IF(P59=0,0,(O59-P59)/P59)</f>
        <v>0</v>
      </c>
      <c r="R59" s="22">
        <v>0</v>
      </c>
      <c r="S59" s="22">
        <v>0</v>
      </c>
      <c r="T59" s="31">
        <f>IF(S59=0,0,(R59-S59)/S59)</f>
        <v>0</v>
      </c>
    </row>
    <row r="60" spans="4:20" x14ac:dyDescent="0.25">
      <c r="D60" s="25">
        <v>30400</v>
      </c>
      <c r="E60" s="37" t="s">
        <v>41</v>
      </c>
      <c r="F60" s="26">
        <f>215934.97</f>
        <v>215934.97</v>
      </c>
      <c r="G60" s="26">
        <f>68198.6</f>
        <v>68198.600000000006</v>
      </c>
      <c r="H60" s="34">
        <f>IF(G60=0,0,(F60-G60)/G60)</f>
        <v>2.1662669028396473</v>
      </c>
      <c r="I60" s="26">
        <f>-96947.52</f>
        <v>-96947.520000000004</v>
      </c>
      <c r="J60" s="26">
        <f>-217750.43</f>
        <v>-217750.43</v>
      </c>
      <c r="K60" s="34">
        <f>IF(J60=0,0,(I60-J60)/J60)</f>
        <v>-0.55477690675513247</v>
      </c>
      <c r="L60" s="26">
        <f>-35786.72</f>
        <v>-35786.720000000001</v>
      </c>
      <c r="M60" s="26">
        <f>-71006.5</f>
        <v>-71006.5</v>
      </c>
      <c r="N60" s="34">
        <f>IF(M60=0,0,(L60-M60)/M60)</f>
        <v>-0.49600783026905987</v>
      </c>
      <c r="O60" s="26">
        <f>-209212.12</f>
        <v>-209212.12</v>
      </c>
      <c r="P60" s="26">
        <f>-301127.68</f>
        <v>-301127.67999999999</v>
      </c>
      <c r="Q60" s="34">
        <f>IF(P60=0,0,(O60-P60)/P60)</f>
        <v>-0.30523783134117727</v>
      </c>
      <c r="R60" s="26">
        <v>557881.32999999996</v>
      </c>
      <c r="S60" s="26">
        <v>658083.21000000008</v>
      </c>
      <c r="T60" s="34">
        <f>IF(S60=0,0,(R60-S60)/S60)</f>
        <v>-0.15226323734957484</v>
      </c>
    </row>
    <row r="61" spans="4:20" s="3" customFormat="1" ht="15.75" x14ac:dyDescent="0.25">
      <c r="D61" s="43">
        <v>30500</v>
      </c>
      <c r="E61" s="40" t="s">
        <v>803</v>
      </c>
      <c r="F61" s="41">
        <f>0</f>
        <v>0</v>
      </c>
      <c r="G61" s="41">
        <f>0</f>
        <v>0</v>
      </c>
      <c r="H61" s="42">
        <f>IF(G61=0,0,(F61-G61)/G61)</f>
        <v>0</v>
      </c>
      <c r="I61" s="41">
        <f>0</f>
        <v>0</v>
      </c>
      <c r="J61" s="41">
        <f>0</f>
        <v>0</v>
      </c>
      <c r="K61" s="42">
        <f>IF(J61=0,0,(I61-J61)/J61)</f>
        <v>0</v>
      </c>
      <c r="L61" s="41">
        <f>0</f>
        <v>0</v>
      </c>
      <c r="M61" s="41">
        <f>0</f>
        <v>0</v>
      </c>
      <c r="N61" s="42">
        <f>IF(M61=0,0,(L61-M61)/M61)</f>
        <v>0</v>
      </c>
      <c r="O61" s="41">
        <f>0</f>
        <v>0</v>
      </c>
      <c r="P61" s="41">
        <f>0</f>
        <v>0</v>
      </c>
      <c r="Q61" s="42">
        <f>IF(P61=0,0,(O61-P61)/P61)</f>
        <v>0</v>
      </c>
      <c r="R61" s="41">
        <v>0</v>
      </c>
      <c r="S61" s="41">
        <v>0</v>
      </c>
      <c r="T61" s="42">
        <f>IF(S61=0,0,(R61-S61)/S61)</f>
        <v>0</v>
      </c>
    </row>
    <row r="62" spans="4:20" s="3" customFormat="1" ht="15.75" x14ac:dyDescent="0.25">
      <c r="D62" s="23"/>
      <c r="F62" s="24"/>
      <c r="G62" s="24"/>
      <c r="H62" s="33"/>
      <c r="I62" s="24"/>
      <c r="J62" s="24"/>
      <c r="K62" s="33"/>
      <c r="L62" s="24"/>
      <c r="M62" s="24"/>
      <c r="N62" s="33"/>
      <c r="O62" s="24"/>
      <c r="P62" s="24"/>
      <c r="Q62" s="33"/>
      <c r="R62" s="24"/>
      <c r="S62" s="24"/>
      <c r="T62" s="33"/>
    </row>
    <row r="63" spans="4:20" s="3" customFormat="1" ht="15.75" x14ac:dyDescent="0.25">
      <c r="D63" s="43">
        <v>39950</v>
      </c>
      <c r="E63" s="40" t="s">
        <v>804</v>
      </c>
      <c r="F63" s="41">
        <f>-1966836.71</f>
        <v>-1966836.71</v>
      </c>
      <c r="G63" s="41">
        <f>0</f>
        <v>0</v>
      </c>
      <c r="H63" s="42">
        <f>IF(G63=0,0,(F63-G63)/G63)</f>
        <v>0</v>
      </c>
      <c r="I63" s="41">
        <f>-18038.78</f>
        <v>-18038.78</v>
      </c>
      <c r="J63" s="41">
        <f>0</f>
        <v>0</v>
      </c>
      <c r="K63" s="42">
        <f>IF(J63=0,0,(I63-J63)/J63)</f>
        <v>0</v>
      </c>
      <c r="L63" s="41">
        <f>-10844.43</f>
        <v>-10844.43</v>
      </c>
      <c r="M63" s="41">
        <f>0</f>
        <v>0</v>
      </c>
      <c r="N63" s="42">
        <f>IF(M63=0,0,(L63-M63)/M63)</f>
        <v>0</v>
      </c>
      <c r="O63" s="41">
        <f>-19856.43</f>
        <v>-19856.43</v>
      </c>
      <c r="P63" s="41">
        <f>0</f>
        <v>0</v>
      </c>
      <c r="Q63" s="42">
        <f>IF(P63=0,0,(O63-P63)/P63)</f>
        <v>0</v>
      </c>
      <c r="R63" s="41">
        <v>-1918097.07</v>
      </c>
      <c r="S63" s="41">
        <v>0</v>
      </c>
      <c r="T63" s="42">
        <f>IF(S63=0,0,(R63-S63)/S63)</f>
        <v>0</v>
      </c>
    </row>
    <row r="64" spans="4:20" ht="15.75" x14ac:dyDescent="0.25">
      <c r="D64" s="23"/>
      <c r="E64" s="3"/>
      <c r="F64" s="24"/>
      <c r="G64" s="24"/>
      <c r="H64" s="33"/>
      <c r="I64" s="24"/>
      <c r="J64" s="24"/>
      <c r="K64" s="31"/>
      <c r="L64" s="24"/>
      <c r="M64" s="24"/>
      <c r="N64" s="31"/>
      <c r="O64" s="24"/>
      <c r="P64" s="24"/>
      <c r="Q64" s="31"/>
      <c r="R64" s="24"/>
      <c r="S64" s="24"/>
      <c r="T64" s="31"/>
    </row>
    <row r="65" spans="4:20" ht="15.75" x14ac:dyDescent="0.25">
      <c r="D65" s="43">
        <v>40000</v>
      </c>
      <c r="E65" s="40" t="s">
        <v>42</v>
      </c>
      <c r="F65" s="41"/>
      <c r="G65" s="41"/>
      <c r="H65" s="42"/>
      <c r="I65" s="41"/>
      <c r="J65" s="41"/>
      <c r="K65" s="45"/>
      <c r="L65" s="41"/>
      <c r="M65" s="41"/>
      <c r="N65" s="45"/>
      <c r="O65" s="41"/>
      <c r="P65" s="41"/>
      <c r="Q65" s="45"/>
      <c r="R65" s="41"/>
      <c r="S65" s="41"/>
      <c r="T65" s="45"/>
    </row>
    <row r="66" spans="4:20" s="1" customFormat="1" x14ac:dyDescent="0.25">
      <c r="D66" s="5">
        <v>44000</v>
      </c>
      <c r="E66" s="1" t="s">
        <v>43</v>
      </c>
      <c r="F66" s="21">
        <f>0</f>
        <v>0</v>
      </c>
      <c r="G66" s="21">
        <f>0</f>
        <v>0</v>
      </c>
      <c r="H66" s="32">
        <f>IF(G66=0,0,(F66-G66)/G66)</f>
        <v>0</v>
      </c>
      <c r="I66" s="21">
        <f>0</f>
        <v>0</v>
      </c>
      <c r="J66" s="21">
        <f>0</f>
        <v>0</v>
      </c>
      <c r="K66" s="32">
        <f>IF(J66=0,0,(I66-J66)/J66)</f>
        <v>0</v>
      </c>
      <c r="L66" s="21">
        <f>0</f>
        <v>0</v>
      </c>
      <c r="M66" s="21">
        <f>0</f>
        <v>0</v>
      </c>
      <c r="N66" s="32">
        <f>IF(M66=0,0,(L66-M66)/M66)</f>
        <v>0</v>
      </c>
      <c r="O66" s="21">
        <f>0</f>
        <v>0</v>
      </c>
      <c r="P66" s="21">
        <f>0</f>
        <v>0</v>
      </c>
      <c r="Q66" s="32">
        <f>IF(P66=0,0,(O66-P66)/P66)</f>
        <v>0</v>
      </c>
      <c r="R66" s="21">
        <v>0</v>
      </c>
      <c r="S66" s="21">
        <v>0</v>
      </c>
      <c r="T66" s="32">
        <f>IF(S66=0,0,(R66-S66)/S66)</f>
        <v>0</v>
      </c>
    </row>
    <row r="67" spans="4:20" x14ac:dyDescent="0.25">
      <c r="D67" s="4">
        <v>44100</v>
      </c>
      <c r="E67" t="s">
        <v>44</v>
      </c>
      <c r="F67" s="22">
        <f>-689115.89</f>
        <v>-689115.89</v>
      </c>
      <c r="G67" s="22">
        <f>-1344526.92</f>
        <v>-1344526.92</v>
      </c>
      <c r="H67" s="31">
        <f>IF(G67=0,0,(F67-G67)/G67)</f>
        <v>-0.48746590362058345</v>
      </c>
      <c r="I67" s="22">
        <f>-196008.44</f>
        <v>-196008.44</v>
      </c>
      <c r="J67" s="22">
        <f>-403045.88</f>
        <v>-403045.88</v>
      </c>
      <c r="K67" s="31">
        <f>IF(J67=0,0,(I67-J67)/J67)</f>
        <v>-0.51368206517828685</v>
      </c>
      <c r="L67" s="22">
        <f>-73061.04</f>
        <v>-73061.039999999994</v>
      </c>
      <c r="M67" s="22">
        <f>-174871.56</f>
        <v>-174871.56</v>
      </c>
      <c r="N67" s="31">
        <f>IF(M67=0,0,(L67-M67)/M67)</f>
        <v>-0.58220170278117267</v>
      </c>
      <c r="O67" s="22">
        <f>-414834.44</f>
        <v>-414834.44</v>
      </c>
      <c r="P67" s="22">
        <f>-766609.48</f>
        <v>-766609.48</v>
      </c>
      <c r="Q67" s="31">
        <f>IF(P67=0,0,(O67-P67)/P67)</f>
        <v>-0.45887123649971034</v>
      </c>
      <c r="R67" s="22">
        <v>-5211.97</v>
      </c>
      <c r="S67" s="22">
        <v>0</v>
      </c>
      <c r="T67" s="31">
        <f>IF(S67=0,0,(R67-S67)/S67)</f>
        <v>0</v>
      </c>
    </row>
    <row r="68" spans="4:20" x14ac:dyDescent="0.25">
      <c r="D68" s="4">
        <v>44200</v>
      </c>
      <c r="E68" t="s">
        <v>45</v>
      </c>
      <c r="F68" s="22">
        <f>-257865.8</f>
        <v>-257865.8</v>
      </c>
      <c r="G68" s="22">
        <f>-486239.17</f>
        <v>-486239.17</v>
      </c>
      <c r="H68" s="31">
        <f>IF(G68=0,0,(F68-G68)/G68)</f>
        <v>-0.46967291837060349</v>
      </c>
      <c r="I68" s="22">
        <f>-76497.08</f>
        <v>-76497.08</v>
      </c>
      <c r="J68" s="22">
        <f>-155556.63</f>
        <v>-155556.63</v>
      </c>
      <c r="K68" s="31">
        <f>IF(J68=0,0,(I68-J68)/J68)</f>
        <v>-0.50823645382392257</v>
      </c>
      <c r="L68" s="22">
        <f>-52312.41</f>
        <v>-52312.41</v>
      </c>
      <c r="M68" s="22">
        <f>-107429.63</f>
        <v>-107429.63</v>
      </c>
      <c r="N68" s="31">
        <f>IF(M68=0,0,(L68-M68)/M68)</f>
        <v>-0.51305417322948987</v>
      </c>
      <c r="O68" s="22">
        <f>-114383.81</f>
        <v>-114383.81</v>
      </c>
      <c r="P68" s="22">
        <f>-223252.91</f>
        <v>-223252.91</v>
      </c>
      <c r="Q68" s="31">
        <f>IF(P68=0,0,(O68-P68)/P68)</f>
        <v>-0.48764918674520302</v>
      </c>
      <c r="R68" s="22">
        <v>-14672.499999999998</v>
      </c>
      <c r="S68" s="22">
        <v>0</v>
      </c>
      <c r="T68" s="31">
        <f>IF(S68=0,0,(R68-S68)/S68)</f>
        <v>0</v>
      </c>
    </row>
    <row r="69" spans="4:20" x14ac:dyDescent="0.25">
      <c r="D69" s="4">
        <v>44300</v>
      </c>
      <c r="E69" t="s">
        <v>46</v>
      </c>
      <c r="F69" s="22">
        <f>0</f>
        <v>0</v>
      </c>
      <c r="G69" s="22">
        <f>0</f>
        <v>0</v>
      </c>
      <c r="H69" s="31">
        <f>IF(G69=0,0,(F69-G69)/G69)</f>
        <v>0</v>
      </c>
      <c r="I69" s="22">
        <f>0</f>
        <v>0</v>
      </c>
      <c r="J69" s="22">
        <f>0</f>
        <v>0</v>
      </c>
      <c r="K69" s="31">
        <f>IF(J69=0,0,(I69-J69)/J69)</f>
        <v>0</v>
      </c>
      <c r="L69" s="22">
        <f>0</f>
        <v>0</v>
      </c>
      <c r="M69" s="22">
        <f>0</f>
        <v>0</v>
      </c>
      <c r="N69" s="31">
        <f>IF(M69=0,0,(L69-M69)/M69)</f>
        <v>0</v>
      </c>
      <c r="O69" s="22">
        <f>0</f>
        <v>0</v>
      </c>
      <c r="P69" s="22">
        <f>0</f>
        <v>0</v>
      </c>
      <c r="Q69" s="31">
        <f>IF(P69=0,0,(O69-P69)/P69)</f>
        <v>0</v>
      </c>
      <c r="R69" s="22">
        <v>0</v>
      </c>
      <c r="S69" s="22">
        <v>0</v>
      </c>
      <c r="T69" s="31">
        <f>IF(S69=0,0,(R69-S69)/S69)</f>
        <v>0</v>
      </c>
    </row>
    <row r="70" spans="4:20" s="1" customFormat="1" x14ac:dyDescent="0.25">
      <c r="D70" s="27">
        <v>44500</v>
      </c>
      <c r="E70" s="28" t="s">
        <v>47</v>
      </c>
      <c r="F70" s="29">
        <f>-946981.69</f>
        <v>-946981.69</v>
      </c>
      <c r="G70" s="29">
        <f>-1830766.09</f>
        <v>-1830766.09</v>
      </c>
      <c r="H70" s="35">
        <f>IF(G70=0,0,(F70-G70)/G70)</f>
        <v>-0.48274020631439601</v>
      </c>
      <c r="I70" s="29">
        <f>-272505.52</f>
        <v>-272505.52</v>
      </c>
      <c r="J70" s="29">
        <f>-558602.51</f>
        <v>-558602.51</v>
      </c>
      <c r="K70" s="35">
        <f>IF(J70=0,0,(I70-J70)/J70)</f>
        <v>-0.51216560054483107</v>
      </c>
      <c r="L70" s="29">
        <f>-125373.45</f>
        <v>-125373.45</v>
      </c>
      <c r="M70" s="29">
        <f>-282301.19</f>
        <v>-282301.19</v>
      </c>
      <c r="N70" s="35">
        <f>IF(M70=0,0,(L70-M70)/M70)</f>
        <v>-0.55588763192957136</v>
      </c>
      <c r="O70" s="29">
        <f>-529218.25</f>
        <v>-529218.25</v>
      </c>
      <c r="P70" s="29">
        <f>-989862.39</f>
        <v>-989862.39</v>
      </c>
      <c r="Q70" s="35">
        <f>IF(P70=0,0,(O70-P70)/P70)</f>
        <v>-0.46536179640081082</v>
      </c>
      <c r="R70" s="29">
        <v>-19884.47</v>
      </c>
      <c r="S70" s="29">
        <v>0</v>
      </c>
      <c r="T70" s="35">
        <f>IF(S70=0,0,(R70-S70)/S70)</f>
        <v>0</v>
      </c>
    </row>
    <row r="71" spans="4:20" s="1" customFormat="1" x14ac:dyDescent="0.25">
      <c r="D71" s="5">
        <v>45000</v>
      </c>
      <c r="E71" s="1" t="s">
        <v>48</v>
      </c>
      <c r="F71" s="21">
        <f>0</f>
        <v>0</v>
      </c>
      <c r="G71" s="21">
        <f>0</f>
        <v>0</v>
      </c>
      <c r="H71" s="32">
        <f>IF(G71=0,0,(F71-G71)/G71)</f>
        <v>0</v>
      </c>
      <c r="I71" s="21">
        <f>0</f>
        <v>0</v>
      </c>
      <c r="J71" s="21">
        <f>0</f>
        <v>0</v>
      </c>
      <c r="K71" s="32">
        <f>IF(J71=0,0,(I71-J71)/J71)</f>
        <v>0</v>
      </c>
      <c r="L71" s="21">
        <f>0</f>
        <v>0</v>
      </c>
      <c r="M71" s="21">
        <f>0</f>
        <v>0</v>
      </c>
      <c r="N71" s="32">
        <f>IF(M71=0,0,(L71-M71)/M71)</f>
        <v>0</v>
      </c>
      <c r="O71" s="21">
        <f>0</f>
        <v>0</v>
      </c>
      <c r="P71" s="21">
        <f>0</f>
        <v>0</v>
      </c>
      <c r="Q71" s="32">
        <f>IF(P71=0,0,(O71-P71)/P71)</f>
        <v>0</v>
      </c>
      <c r="R71" s="21">
        <v>0</v>
      </c>
      <c r="S71" s="21">
        <v>0</v>
      </c>
      <c r="T71" s="32">
        <f>IF(S71=0,0,(R71-S71)/S71)</f>
        <v>0</v>
      </c>
    </row>
    <row r="72" spans="4:20" x14ac:dyDescent="0.25">
      <c r="D72" s="4">
        <v>45100</v>
      </c>
      <c r="E72" t="s">
        <v>49</v>
      </c>
      <c r="F72" s="22">
        <f>28140.64</f>
        <v>28140.639999999999</v>
      </c>
      <c r="G72" s="22">
        <f>61029.5</f>
        <v>61029.5</v>
      </c>
      <c r="H72" s="31">
        <f>IF(G72=0,0,(F72-G72)/G72)</f>
        <v>-0.53890102327562905</v>
      </c>
      <c r="I72" s="22">
        <f>8402.51</f>
        <v>8402.51</v>
      </c>
      <c r="J72" s="22">
        <f>15365.9</f>
        <v>15365.9</v>
      </c>
      <c r="K72" s="31">
        <f>IF(J72=0,0,(I72-J72)/J72)</f>
        <v>-0.45317163329189958</v>
      </c>
      <c r="L72" s="22">
        <f>3032.33</f>
        <v>3032.33</v>
      </c>
      <c r="M72" s="22">
        <f>7168.82</f>
        <v>7168.82</v>
      </c>
      <c r="N72" s="31">
        <f>IF(M72=0,0,(L72-M72)/M72)</f>
        <v>-0.57701127940163099</v>
      </c>
      <c r="O72" s="22">
        <f>16308.13</f>
        <v>16308.13</v>
      </c>
      <c r="P72" s="22">
        <f>38494.78</f>
        <v>38494.78</v>
      </c>
      <c r="Q72" s="31">
        <f>IF(P72=0,0,(O72-P72)/P72)</f>
        <v>-0.57635476810102571</v>
      </c>
      <c r="R72" s="22">
        <v>397.67</v>
      </c>
      <c r="S72" s="22">
        <v>0</v>
      </c>
      <c r="T72" s="31">
        <f>IF(S72=0,0,(R72-S72)/S72)</f>
        <v>0</v>
      </c>
    </row>
    <row r="73" spans="4:20" x14ac:dyDescent="0.25">
      <c r="D73" s="4">
        <v>45200</v>
      </c>
      <c r="E73" t="s">
        <v>50</v>
      </c>
      <c r="F73" s="22">
        <f>11802.49</f>
        <v>11802.49</v>
      </c>
      <c r="G73" s="22">
        <f>21402.5</f>
        <v>21402.5</v>
      </c>
      <c r="H73" s="31">
        <f>IF(G73=0,0,(F73-G73)/G73)</f>
        <v>-0.44854619787408012</v>
      </c>
      <c r="I73" s="22">
        <f>4258.62</f>
        <v>4258.62</v>
      </c>
      <c r="J73" s="22">
        <f>7384.87</f>
        <v>7384.87</v>
      </c>
      <c r="K73" s="31">
        <f>IF(J73=0,0,(I73-J73)/J73)</f>
        <v>-0.42333175804042589</v>
      </c>
      <c r="L73" s="22">
        <f>1049.93</f>
        <v>1049.93</v>
      </c>
      <c r="M73" s="22">
        <f>2062.01</f>
        <v>2062.0100000000002</v>
      </c>
      <c r="N73" s="31">
        <f>IF(M73=0,0,(L73-M73)/M73)</f>
        <v>-0.49082206196866168</v>
      </c>
      <c r="O73" s="22">
        <f>6493.94</f>
        <v>6493.94</v>
      </c>
      <c r="P73" s="22">
        <f>11955.62</f>
        <v>11955.62</v>
      </c>
      <c r="Q73" s="31">
        <f>IF(P73=0,0,(O73-P73)/P73)</f>
        <v>-0.45682950779633352</v>
      </c>
      <c r="R73" s="22">
        <v>0</v>
      </c>
      <c r="S73" s="22">
        <v>0</v>
      </c>
      <c r="T73" s="31">
        <f>IF(S73=0,0,(R73-S73)/S73)</f>
        <v>0</v>
      </c>
    </row>
    <row r="74" spans="4:20" x14ac:dyDescent="0.25">
      <c r="D74" s="4">
        <v>45300</v>
      </c>
      <c r="E74" t="s">
        <v>51</v>
      </c>
      <c r="F74" s="22">
        <f>0</f>
        <v>0</v>
      </c>
      <c r="G74" s="22">
        <f>0</f>
        <v>0</v>
      </c>
      <c r="H74" s="31">
        <f>IF(G74=0,0,(F74-G74)/G74)</f>
        <v>0</v>
      </c>
      <c r="I74" s="22">
        <f>0</f>
        <v>0</v>
      </c>
      <c r="J74" s="22">
        <f>0</f>
        <v>0</v>
      </c>
      <c r="K74" s="31">
        <f>IF(J74=0,0,(I74-J74)/J74)</f>
        <v>0</v>
      </c>
      <c r="L74" s="22">
        <f>0</f>
        <v>0</v>
      </c>
      <c r="M74" s="22">
        <f>0</f>
        <v>0</v>
      </c>
      <c r="N74" s="31">
        <f>IF(M74=0,0,(L74-M74)/M74)</f>
        <v>0</v>
      </c>
      <c r="O74" s="22">
        <f>0</f>
        <v>0</v>
      </c>
      <c r="P74" s="22">
        <f>0</f>
        <v>0</v>
      </c>
      <c r="Q74" s="31">
        <f>IF(P74=0,0,(O74-P74)/P74)</f>
        <v>0</v>
      </c>
      <c r="R74" s="22">
        <v>0</v>
      </c>
      <c r="S74" s="22">
        <v>0</v>
      </c>
      <c r="T74" s="31">
        <f>IF(S74=0,0,(R74-S74)/S74)</f>
        <v>0</v>
      </c>
    </row>
    <row r="75" spans="4:20" s="1" customFormat="1" x14ac:dyDescent="0.25">
      <c r="D75" s="27">
        <v>45999</v>
      </c>
      <c r="E75" s="28" t="s">
        <v>52</v>
      </c>
      <c r="F75" s="29">
        <f>39943.13</f>
        <v>39943.129999999997</v>
      </c>
      <c r="G75" s="29">
        <f>82432</f>
        <v>82432</v>
      </c>
      <c r="H75" s="35">
        <f>IF(G75=0,0,(F75-G75)/G75)</f>
        <v>-0.51544145477484471</v>
      </c>
      <c r="I75" s="29">
        <f>12661.13</f>
        <v>12661.13</v>
      </c>
      <c r="J75" s="29">
        <f>22750.77</f>
        <v>22750.77</v>
      </c>
      <c r="K75" s="35">
        <f>IF(J75=0,0,(I75-J75)/J75)</f>
        <v>-0.44348564905715282</v>
      </c>
      <c r="L75" s="29">
        <f>4082.26</f>
        <v>4082.26</v>
      </c>
      <c r="M75" s="29">
        <f>9230.83</f>
        <v>9230.83</v>
      </c>
      <c r="N75" s="35">
        <f>IF(M75=0,0,(L75-M75)/M75)</f>
        <v>-0.55775807809265254</v>
      </c>
      <c r="O75" s="29">
        <f>22802.07</f>
        <v>22802.07</v>
      </c>
      <c r="P75" s="29">
        <f>50450.4</f>
        <v>50450.400000000001</v>
      </c>
      <c r="Q75" s="35">
        <f>IF(P75=0,0,(O75-P75)/P75)</f>
        <v>-0.54802994624423196</v>
      </c>
      <c r="R75" s="29">
        <v>397.67</v>
      </c>
      <c r="S75" s="29">
        <v>0</v>
      </c>
      <c r="T75" s="35">
        <f>IF(S75=0,0,(R75-S75)/S75)</f>
        <v>0</v>
      </c>
    </row>
    <row r="76" spans="4:20" s="3" customFormat="1" ht="15.75" x14ac:dyDescent="0.25">
      <c r="D76" s="43">
        <v>49950</v>
      </c>
      <c r="E76" s="40" t="s">
        <v>154</v>
      </c>
      <c r="F76" s="41">
        <f>-907038.56</f>
        <v>-907038.56</v>
      </c>
      <c r="G76" s="41">
        <f>-1748334.09</f>
        <v>-1748334.09</v>
      </c>
      <c r="H76" s="42">
        <f>IF(G76=0,0,(F76-G76)/G76)</f>
        <v>-0.4811983789665738</v>
      </c>
      <c r="I76" s="41">
        <f>-259844.39</f>
        <v>-259844.39</v>
      </c>
      <c r="J76" s="41">
        <f>-535851.74</f>
        <v>-535851.74</v>
      </c>
      <c r="K76" s="42">
        <f>IF(J76=0,0,(I76-J76)/J76)</f>
        <v>-0.51508155968664016</v>
      </c>
      <c r="L76" s="41">
        <f>-121291.19</f>
        <v>-121291.19</v>
      </c>
      <c r="M76" s="41">
        <f>-273070.36</f>
        <v>-273070.36</v>
      </c>
      <c r="N76" s="42">
        <f>IF(M76=0,0,(L76-M76)/M76)</f>
        <v>-0.55582440364454055</v>
      </c>
      <c r="O76" s="41">
        <f>-506416.18</f>
        <v>-506416.18</v>
      </c>
      <c r="P76" s="41">
        <f>-939411.99</f>
        <v>-939411.99</v>
      </c>
      <c r="Q76" s="42">
        <f>IF(P76=0,0,(O76-P76)/P76)</f>
        <v>-0.46092216685460868</v>
      </c>
      <c r="R76" s="41">
        <v>-19486.8</v>
      </c>
      <c r="S76" s="41">
        <v>0</v>
      </c>
      <c r="T76" s="42">
        <f>IF(S76=0,0,(R76-S76)/S76)</f>
        <v>0</v>
      </c>
    </row>
    <row r="77" spans="4:20" ht="15.75" x14ac:dyDescent="0.25">
      <c r="D77" s="23"/>
      <c r="E77" s="3"/>
      <c r="F77" s="24"/>
      <c r="G77" s="24"/>
      <c r="H77" s="33"/>
      <c r="I77" s="24"/>
      <c r="J77" s="24"/>
      <c r="K77" s="31"/>
      <c r="L77" s="24"/>
      <c r="M77" s="24"/>
      <c r="N77" s="31"/>
      <c r="O77" s="24"/>
      <c r="P77" s="24"/>
      <c r="Q77" s="31"/>
      <c r="R77" s="24"/>
      <c r="S77" s="24"/>
      <c r="T77" s="31"/>
    </row>
    <row r="78" spans="4:20" s="3" customFormat="1" ht="15.75" x14ac:dyDescent="0.25">
      <c r="D78" s="43">
        <v>50000</v>
      </c>
      <c r="E78" s="40" t="s">
        <v>53</v>
      </c>
      <c r="F78" s="41"/>
      <c r="G78" s="41"/>
      <c r="H78" s="42"/>
      <c r="I78" s="41"/>
      <c r="J78" s="41"/>
      <c r="K78" s="42"/>
      <c r="L78" s="41"/>
      <c r="M78" s="41"/>
      <c r="N78" s="42"/>
      <c r="O78" s="41"/>
      <c r="P78" s="41"/>
      <c r="Q78" s="42"/>
      <c r="R78" s="41"/>
      <c r="S78" s="41"/>
      <c r="T78" s="42"/>
    </row>
    <row r="79" spans="4:20" s="1" customFormat="1" x14ac:dyDescent="0.25">
      <c r="D79" s="5">
        <v>52000</v>
      </c>
      <c r="E79" s="1" t="s">
        <v>54</v>
      </c>
      <c r="F79" s="21">
        <f>0</f>
        <v>0</v>
      </c>
      <c r="G79" s="21">
        <f>0</f>
        <v>0</v>
      </c>
      <c r="H79" s="32">
        <f>IF(G79=0,0,(F79-G79)/G79)</f>
        <v>0</v>
      </c>
      <c r="I79" s="21">
        <f>0</f>
        <v>0</v>
      </c>
      <c r="J79" s="21">
        <f>0</f>
        <v>0</v>
      </c>
      <c r="K79" s="32">
        <f>IF(J79=0,0,(I79-J79)/J79)</f>
        <v>0</v>
      </c>
      <c r="L79" s="21">
        <f>0</f>
        <v>0</v>
      </c>
      <c r="M79" s="21">
        <f>0</f>
        <v>0</v>
      </c>
      <c r="N79" s="32">
        <f>IF(M79=0,0,(L79-M79)/M79)</f>
        <v>0</v>
      </c>
      <c r="O79" s="21">
        <f>0</f>
        <v>0</v>
      </c>
      <c r="P79" s="21">
        <f>0</f>
        <v>0</v>
      </c>
      <c r="Q79" s="32">
        <f>IF(P79=0,0,(O79-P79)/P79)</f>
        <v>0</v>
      </c>
      <c r="R79" s="21">
        <v>0</v>
      </c>
      <c r="S79" s="21">
        <v>0</v>
      </c>
      <c r="T79" s="32">
        <f>IF(S79=0,0,(R79-S79)/S79)</f>
        <v>0</v>
      </c>
    </row>
    <row r="80" spans="4:20" x14ac:dyDescent="0.25">
      <c r="D80" s="4">
        <v>52100</v>
      </c>
      <c r="E80" t="s">
        <v>55</v>
      </c>
      <c r="F80" s="22">
        <f>398124.88</f>
        <v>398124.88</v>
      </c>
      <c r="G80" s="22">
        <f>776511.99</f>
        <v>776511.99</v>
      </c>
      <c r="H80" s="31">
        <f>IF(G80=0,0,(F80-G80)/G80)</f>
        <v>-0.48729075001147115</v>
      </c>
      <c r="I80" s="22">
        <f>103086.99</f>
        <v>103086.99</v>
      </c>
      <c r="J80" s="22">
        <f>193757.53</f>
        <v>193757.53</v>
      </c>
      <c r="K80" s="31">
        <f>IF(J80=0,0,(I80-J80)/J80)</f>
        <v>-0.46795879365307763</v>
      </c>
      <c r="L80" s="22">
        <f>62729.78</f>
        <v>62729.78</v>
      </c>
      <c r="M80" s="22">
        <f>139386.03</f>
        <v>139386.03</v>
      </c>
      <c r="N80" s="31">
        <f>IF(M80=0,0,(L80-M80)/M80)</f>
        <v>-0.54995647698696926</v>
      </c>
      <c r="O80" s="22">
        <f>218168.51</f>
        <v>218168.51</v>
      </c>
      <c r="P80" s="22">
        <f>443368.43</f>
        <v>443368.43</v>
      </c>
      <c r="Q80" s="31">
        <f>IF(P80=0,0,(O80-P80)/P80)</f>
        <v>-0.50792953390930429</v>
      </c>
      <c r="R80" s="22">
        <v>14139.6</v>
      </c>
      <c r="S80" s="22">
        <v>0</v>
      </c>
      <c r="T80" s="31">
        <f>IF(S80=0,0,(R80-S80)/S80)</f>
        <v>0</v>
      </c>
    </row>
    <row r="81" spans="4:20" x14ac:dyDescent="0.25">
      <c r="D81" s="4">
        <v>52300</v>
      </c>
      <c r="E81" t="s">
        <v>56</v>
      </c>
      <c r="F81" s="22">
        <f>112880.48</f>
        <v>112880.48</v>
      </c>
      <c r="G81" s="22">
        <f>225187.65</f>
        <v>225187.65</v>
      </c>
      <c r="H81" s="31">
        <f>IF(G81=0,0,(F81-G81)/G81)</f>
        <v>-0.49872703942689578</v>
      </c>
      <c r="I81" s="22">
        <f>41771.1</f>
        <v>41771.1</v>
      </c>
      <c r="J81" s="22">
        <f>79242.2</f>
        <v>79242.2</v>
      </c>
      <c r="K81" s="31">
        <f>IF(J81=0,0,(I81-J81)/J81)</f>
        <v>-0.47286799205473851</v>
      </c>
      <c r="L81" s="22">
        <f>11930.26</f>
        <v>11930.26</v>
      </c>
      <c r="M81" s="22">
        <f>27766.12</f>
        <v>27766.12</v>
      </c>
      <c r="N81" s="31">
        <f>IF(M81=0,0,(L81-M81)/M81)</f>
        <v>-0.57033031622711416</v>
      </c>
      <c r="O81" s="22">
        <f>59179.12</f>
        <v>59179.12</v>
      </c>
      <c r="P81" s="22">
        <f>118179.33</f>
        <v>118179.33</v>
      </c>
      <c r="Q81" s="31">
        <f>IF(P81=0,0,(O81-P81)/P81)</f>
        <v>-0.49924305714036454</v>
      </c>
      <c r="R81" s="22">
        <v>0</v>
      </c>
      <c r="S81" s="22">
        <v>0</v>
      </c>
      <c r="T81" s="31">
        <f>IF(S81=0,0,(R81-S81)/S81)</f>
        <v>0</v>
      </c>
    </row>
    <row r="82" spans="4:20" x14ac:dyDescent="0.25">
      <c r="D82" s="4">
        <v>52400</v>
      </c>
      <c r="E82" t="s">
        <v>57</v>
      </c>
      <c r="F82" s="22">
        <f>0</f>
        <v>0</v>
      </c>
      <c r="G82" s="22">
        <f>0</f>
        <v>0</v>
      </c>
      <c r="H82" s="31">
        <f>IF(G82=0,0,(F82-G82)/G82)</f>
        <v>0</v>
      </c>
      <c r="I82" s="22">
        <f>0</f>
        <v>0</v>
      </c>
      <c r="J82" s="22">
        <f>0</f>
        <v>0</v>
      </c>
      <c r="K82" s="31">
        <f>IF(J82=0,0,(I82-J82)/J82)</f>
        <v>0</v>
      </c>
      <c r="L82" s="22">
        <f>0</f>
        <v>0</v>
      </c>
      <c r="M82" s="22">
        <f>0</f>
        <v>0</v>
      </c>
      <c r="N82" s="31">
        <f>IF(M82=0,0,(L82-M82)/M82)</f>
        <v>0</v>
      </c>
      <c r="O82" s="22">
        <f>0</f>
        <v>0</v>
      </c>
      <c r="P82" s="22">
        <f>0</f>
        <v>0</v>
      </c>
      <c r="Q82" s="31">
        <f>IF(P82=0,0,(O82-P82)/P82)</f>
        <v>0</v>
      </c>
      <c r="R82" s="22">
        <v>0</v>
      </c>
      <c r="S82" s="22">
        <v>0</v>
      </c>
      <c r="T82" s="31">
        <f>IF(S82=0,0,(R82-S82)/S82)</f>
        <v>0</v>
      </c>
    </row>
    <row r="83" spans="4:20" s="1" customFormat="1" x14ac:dyDescent="0.25">
      <c r="D83" s="27">
        <v>52999</v>
      </c>
      <c r="E83" s="28" t="s">
        <v>58</v>
      </c>
      <c r="F83" s="29">
        <f>511005.36</f>
        <v>511005.36</v>
      </c>
      <c r="G83" s="29">
        <f>1001699.64</f>
        <v>1001699.64</v>
      </c>
      <c r="H83" s="35">
        <f>IF(G83=0,0,(F83-G83)/G83)</f>
        <v>-0.48986169147470193</v>
      </c>
      <c r="I83" s="29">
        <f>144858.09</f>
        <v>144858.09</v>
      </c>
      <c r="J83" s="29">
        <f>272999.73</f>
        <v>272999.73</v>
      </c>
      <c r="K83" s="35">
        <f>IF(J83=0,0,(I83-J83)/J83)</f>
        <v>-0.46938376092899431</v>
      </c>
      <c r="L83" s="29">
        <f>74660.04</f>
        <v>74660.039999999994</v>
      </c>
      <c r="M83" s="29">
        <f>167152.15</f>
        <v>167152.15</v>
      </c>
      <c r="N83" s="35">
        <f>IF(M83=0,0,(L83-M83)/M83)</f>
        <v>-0.55334083348613827</v>
      </c>
      <c r="O83" s="29">
        <f>277347.63</f>
        <v>277347.63</v>
      </c>
      <c r="P83" s="29">
        <f>561547.76</f>
        <v>561547.76</v>
      </c>
      <c r="Q83" s="35">
        <f>IF(P83=0,0,(O83-P83)/P83)</f>
        <v>-0.5061014400627295</v>
      </c>
      <c r="R83" s="29">
        <v>14139.6</v>
      </c>
      <c r="S83" s="29">
        <v>0</v>
      </c>
      <c r="T83" s="35">
        <f>IF(S83=0,0,(R83-S83)/S83)</f>
        <v>0</v>
      </c>
    </row>
    <row r="84" spans="4:20" s="1" customFormat="1" x14ac:dyDescent="0.25">
      <c r="D84" s="5">
        <v>54000</v>
      </c>
      <c r="E84" s="1" t="s">
        <v>59</v>
      </c>
      <c r="F84" s="21">
        <f>0</f>
        <v>0</v>
      </c>
      <c r="G84" s="21">
        <f>0</f>
        <v>0</v>
      </c>
      <c r="H84" s="32">
        <f>IF(G84=0,0,(F84-G84)/G84)</f>
        <v>0</v>
      </c>
      <c r="I84" s="21">
        <f>0</f>
        <v>0</v>
      </c>
      <c r="J84" s="21">
        <f>0</f>
        <v>0</v>
      </c>
      <c r="K84" s="32">
        <f>IF(J84=0,0,(I84-J84)/J84)</f>
        <v>0</v>
      </c>
      <c r="L84" s="21">
        <f>0</f>
        <v>0</v>
      </c>
      <c r="M84" s="21">
        <f>0</f>
        <v>0</v>
      </c>
      <c r="N84" s="32">
        <f>IF(M84=0,0,(L84-M84)/M84)</f>
        <v>0</v>
      </c>
      <c r="O84" s="21">
        <f>0</f>
        <v>0</v>
      </c>
      <c r="P84" s="21">
        <f>0</f>
        <v>0</v>
      </c>
      <c r="Q84" s="32">
        <f>IF(P84=0,0,(O84-P84)/P84)</f>
        <v>0</v>
      </c>
      <c r="R84" s="21">
        <v>0</v>
      </c>
      <c r="S84" s="21">
        <v>0</v>
      </c>
      <c r="T84" s="32">
        <f>IF(S84=0,0,(R84-S84)/S84)</f>
        <v>0</v>
      </c>
    </row>
    <row r="85" spans="4:20" x14ac:dyDescent="0.25">
      <c r="D85" s="4">
        <v>54100</v>
      </c>
      <c r="E85" t="s">
        <v>60</v>
      </c>
      <c r="F85" s="22">
        <f>1917289.86</f>
        <v>1917289.86</v>
      </c>
      <c r="G85" s="22">
        <f>0</f>
        <v>0</v>
      </c>
      <c r="H85" s="31">
        <f>IF(G85=0,0,(F85-G85)/G85)</f>
        <v>0</v>
      </c>
      <c r="I85" s="22">
        <f>0</f>
        <v>0</v>
      </c>
      <c r="J85" s="22">
        <f>0</f>
        <v>0</v>
      </c>
      <c r="K85" s="31">
        <f>IF(J85=0,0,(I85-J85)/J85)</f>
        <v>0</v>
      </c>
      <c r="L85" s="22">
        <f>0</f>
        <v>0</v>
      </c>
      <c r="M85" s="22">
        <f>0</f>
        <v>0</v>
      </c>
      <c r="N85" s="31">
        <f>IF(M85=0,0,(L85-M85)/M85)</f>
        <v>0</v>
      </c>
      <c r="O85" s="22">
        <f>0</f>
        <v>0</v>
      </c>
      <c r="P85" s="22">
        <f>0</f>
        <v>0</v>
      </c>
      <c r="Q85" s="31">
        <f>IF(P85=0,0,(O85-P85)/P85)</f>
        <v>0</v>
      </c>
      <c r="R85" s="22">
        <v>1917289.86</v>
      </c>
      <c r="S85" s="22">
        <v>0</v>
      </c>
      <c r="T85" s="31">
        <f>IF(S85=0,0,(R85-S85)/S85)</f>
        <v>0</v>
      </c>
    </row>
    <row r="86" spans="4:20" x14ac:dyDescent="0.25">
      <c r="D86" s="4">
        <v>54400</v>
      </c>
      <c r="E86" t="s">
        <v>61</v>
      </c>
      <c r="F86" s="22">
        <f>0</f>
        <v>0</v>
      </c>
      <c r="G86" s="22">
        <f>0</f>
        <v>0</v>
      </c>
      <c r="H86" s="31">
        <f>IF(G86=0,0,(F86-G86)/G86)</f>
        <v>0</v>
      </c>
      <c r="I86" s="22">
        <f>0</f>
        <v>0</v>
      </c>
      <c r="J86" s="22">
        <f>0</f>
        <v>0</v>
      </c>
      <c r="K86" s="31">
        <f>IF(J86=0,0,(I86-J86)/J86)</f>
        <v>0</v>
      </c>
      <c r="L86" s="22">
        <f>0</f>
        <v>0</v>
      </c>
      <c r="M86" s="22">
        <f>0</f>
        <v>0</v>
      </c>
      <c r="N86" s="31">
        <f>IF(M86=0,0,(L86-M86)/M86)</f>
        <v>0</v>
      </c>
      <c r="O86" s="22">
        <f>0</f>
        <v>0</v>
      </c>
      <c r="P86" s="22">
        <f>0</f>
        <v>0</v>
      </c>
      <c r="Q86" s="31">
        <f>IF(P86=0,0,(O86-P86)/P86)</f>
        <v>0</v>
      </c>
      <c r="R86" s="22">
        <v>0</v>
      </c>
      <c r="S86" s="22">
        <v>0</v>
      </c>
      <c r="T86" s="31">
        <f>IF(S86=0,0,(R86-S86)/S86)</f>
        <v>0</v>
      </c>
    </row>
    <row r="87" spans="4:20" x14ac:dyDescent="0.25">
      <c r="D87" s="4">
        <v>54500</v>
      </c>
      <c r="E87" t="s">
        <v>62</v>
      </c>
      <c r="F87" s="22">
        <f>0</f>
        <v>0</v>
      </c>
      <c r="G87" s="22">
        <f>0</f>
        <v>0</v>
      </c>
      <c r="H87" s="31">
        <f>IF(G87=0,0,(F87-G87)/G87)</f>
        <v>0</v>
      </c>
      <c r="I87" s="22">
        <f>0</f>
        <v>0</v>
      </c>
      <c r="J87" s="22">
        <f>0</f>
        <v>0</v>
      </c>
      <c r="K87" s="31">
        <f>IF(J87=0,0,(I87-J87)/J87)</f>
        <v>0</v>
      </c>
      <c r="L87" s="22">
        <f>0</f>
        <v>0</v>
      </c>
      <c r="M87" s="22">
        <f>0</f>
        <v>0</v>
      </c>
      <c r="N87" s="31">
        <f>IF(M87=0,0,(L87-M87)/M87)</f>
        <v>0</v>
      </c>
      <c r="O87" s="22">
        <f>0</f>
        <v>0</v>
      </c>
      <c r="P87" s="22">
        <f>0</f>
        <v>0</v>
      </c>
      <c r="Q87" s="31">
        <f>IF(P87=0,0,(O87-P87)/P87)</f>
        <v>0</v>
      </c>
      <c r="R87" s="22">
        <v>0</v>
      </c>
      <c r="S87" s="22">
        <v>0</v>
      </c>
      <c r="T87" s="31">
        <f>IF(S87=0,0,(R87-S87)/S87)</f>
        <v>0</v>
      </c>
    </row>
    <row r="88" spans="4:20" x14ac:dyDescent="0.25">
      <c r="D88" s="4">
        <v>54710</v>
      </c>
      <c r="E88" t="s">
        <v>63</v>
      </c>
      <c r="F88" s="22">
        <f>-1917299</f>
        <v>-1917299</v>
      </c>
      <c r="G88" s="22">
        <f>0</f>
        <v>0</v>
      </c>
      <c r="H88" s="31">
        <f>IF(G88=0,0,(F88-G88)/G88)</f>
        <v>0</v>
      </c>
      <c r="I88" s="22">
        <f>0</f>
        <v>0</v>
      </c>
      <c r="J88" s="22">
        <f>0</f>
        <v>0</v>
      </c>
      <c r="K88" s="31">
        <f>IF(J88=0,0,(I88-J88)/J88)</f>
        <v>0</v>
      </c>
      <c r="L88" s="22">
        <f>0</f>
        <v>0</v>
      </c>
      <c r="M88" s="22">
        <f>0</f>
        <v>0</v>
      </c>
      <c r="N88" s="31">
        <f>IF(M88=0,0,(L88-M88)/M88)</f>
        <v>0</v>
      </c>
      <c r="O88" s="22">
        <f>0</f>
        <v>0</v>
      </c>
      <c r="P88" s="22">
        <f>0</f>
        <v>0</v>
      </c>
      <c r="Q88" s="31">
        <f>IF(P88=0,0,(O88-P88)/P88)</f>
        <v>0</v>
      </c>
      <c r="R88" s="22">
        <v>-1917299</v>
      </c>
      <c r="S88" s="22">
        <v>0</v>
      </c>
      <c r="T88" s="31">
        <f>IF(S88=0,0,(R88-S88)/S88)</f>
        <v>0</v>
      </c>
    </row>
    <row r="89" spans="4:20" x14ac:dyDescent="0.25">
      <c r="D89" s="4">
        <v>54800</v>
      </c>
      <c r="E89" t="s">
        <v>64</v>
      </c>
      <c r="F89" s="22">
        <f>0</f>
        <v>0</v>
      </c>
      <c r="G89" s="22">
        <f>0</f>
        <v>0</v>
      </c>
      <c r="H89" s="31">
        <f>IF(G89=0,0,(F89-G89)/G89)</f>
        <v>0</v>
      </c>
      <c r="I89" s="22">
        <f>0</f>
        <v>0</v>
      </c>
      <c r="J89" s="22">
        <f>0</f>
        <v>0</v>
      </c>
      <c r="K89" s="31">
        <f>IF(J89=0,0,(I89-J89)/J89)</f>
        <v>0</v>
      </c>
      <c r="L89" s="22">
        <f>0</f>
        <v>0</v>
      </c>
      <c r="M89" s="22">
        <f>0</f>
        <v>0</v>
      </c>
      <c r="N89" s="31">
        <f>IF(M89=0,0,(L89-M89)/M89)</f>
        <v>0</v>
      </c>
      <c r="O89" s="22">
        <f>0</f>
        <v>0</v>
      </c>
      <c r="P89" s="22">
        <f>0</f>
        <v>0</v>
      </c>
      <c r="Q89" s="31">
        <f>IF(P89=0,0,(O89-P89)/P89)</f>
        <v>0</v>
      </c>
      <c r="R89" s="22">
        <v>0</v>
      </c>
      <c r="S89" s="22">
        <v>0</v>
      </c>
      <c r="T89" s="31">
        <f>IF(S89=0,0,(R89-S89)/S89)</f>
        <v>0</v>
      </c>
    </row>
    <row r="90" spans="4:20" s="1" customFormat="1" x14ac:dyDescent="0.25">
      <c r="D90" s="27">
        <v>54999</v>
      </c>
      <c r="E90" s="28" t="s">
        <v>65</v>
      </c>
      <c r="F90" s="29">
        <f>-93767.92</f>
        <v>-93767.92</v>
      </c>
      <c r="G90" s="29">
        <f>0</f>
        <v>0</v>
      </c>
      <c r="H90" s="35">
        <f>IF(G90=0,0,(F90-G90)/G90)</f>
        <v>0</v>
      </c>
      <c r="I90" s="29">
        <f>0</f>
        <v>0</v>
      </c>
      <c r="J90" s="29">
        <f>0</f>
        <v>0</v>
      </c>
      <c r="K90" s="35">
        <f>IF(J90=0,0,(I90-J90)/J90)</f>
        <v>0</v>
      </c>
      <c r="L90" s="29">
        <f>0</f>
        <v>0</v>
      </c>
      <c r="M90" s="29">
        <f>0</f>
        <v>0</v>
      </c>
      <c r="N90" s="35">
        <f>IF(M90=0,0,(L90-M90)/M90)</f>
        <v>0</v>
      </c>
      <c r="O90" s="29">
        <f>0</f>
        <v>0</v>
      </c>
      <c r="P90" s="29">
        <f>0</f>
        <v>0</v>
      </c>
      <c r="Q90" s="35">
        <f>IF(P90=0,0,(O90-P90)/P90)</f>
        <v>0</v>
      </c>
      <c r="R90" s="29">
        <v>-93767.92</v>
      </c>
      <c r="S90" s="29">
        <v>0</v>
      </c>
      <c r="T90" s="35">
        <f>IF(S90=0,0,(R90-S90)/S90)</f>
        <v>0</v>
      </c>
    </row>
    <row r="91" spans="4:20" s="3" customFormat="1" ht="15.75" x14ac:dyDescent="0.25">
      <c r="D91" s="43">
        <v>59950</v>
      </c>
      <c r="E91" s="40" t="s">
        <v>145</v>
      </c>
      <c r="F91" s="41">
        <f>417237.44</f>
        <v>417237.44</v>
      </c>
      <c r="G91" s="41">
        <f>1001699.64</f>
        <v>1001699.64</v>
      </c>
      <c r="H91" s="42">
        <f>IF(G91=0,0,(F91-G91)/G91)</f>
        <v>-0.58347051018207408</v>
      </c>
      <c r="I91" s="41">
        <f>144858.09</f>
        <v>144858.09</v>
      </c>
      <c r="J91" s="41">
        <f>272999.73</f>
        <v>272999.73</v>
      </c>
      <c r="K91" s="42">
        <f>IF(J91=0,0,(I91-J91)/J91)</f>
        <v>-0.46938376092899431</v>
      </c>
      <c r="L91" s="41">
        <f>74660.04</f>
        <v>74660.039999999994</v>
      </c>
      <c r="M91" s="41">
        <f>167152.15</f>
        <v>167152.15</v>
      </c>
      <c r="N91" s="42">
        <f>IF(M91=0,0,(L91-M91)/M91)</f>
        <v>-0.55334083348613827</v>
      </c>
      <c r="O91" s="41">
        <f>277347.63</f>
        <v>277347.63</v>
      </c>
      <c r="P91" s="41">
        <f>561547.76</f>
        <v>561547.76</v>
      </c>
      <c r="Q91" s="42">
        <f>IF(P91=0,0,(O91-P91)/P91)</f>
        <v>-0.5061014400627295</v>
      </c>
      <c r="R91" s="41">
        <v>-79628.320000000007</v>
      </c>
      <c r="S91" s="41">
        <v>0</v>
      </c>
      <c r="T91" s="42">
        <f>IF(S91=0,0,(R91-S91)/S91)</f>
        <v>0</v>
      </c>
    </row>
    <row r="92" spans="4:20" ht="15.75" x14ac:dyDescent="0.25">
      <c r="D92" s="23"/>
      <c r="E92" s="3"/>
      <c r="F92" s="24"/>
      <c r="G92" s="24"/>
      <c r="H92" s="33"/>
      <c r="I92" s="24"/>
      <c r="J92" s="24"/>
      <c r="K92" s="31"/>
      <c r="L92" s="24"/>
      <c r="M92" s="24"/>
      <c r="N92" s="31"/>
      <c r="O92" s="24"/>
      <c r="P92" s="24"/>
      <c r="Q92" s="31"/>
      <c r="R92" s="24"/>
      <c r="S92" s="24"/>
      <c r="T92" s="31"/>
    </row>
    <row r="93" spans="4:20" s="3" customFormat="1" ht="15.75" x14ac:dyDescent="0.25">
      <c r="D93" s="43">
        <v>59999</v>
      </c>
      <c r="E93" s="40" t="s">
        <v>66</v>
      </c>
      <c r="F93" s="41">
        <f>-489801.12</f>
        <v>-489801.12</v>
      </c>
      <c r="G93" s="41">
        <f>-746634.45</f>
        <v>-746634.45</v>
      </c>
      <c r="H93" s="42">
        <f>IF(G93=0,0,(F93-G93)/G93)</f>
        <v>-0.34398805198447507</v>
      </c>
      <c r="I93" s="41">
        <f>-114986.3</f>
        <v>-114986.3</v>
      </c>
      <c r="J93" s="41">
        <f>-262852.01</f>
        <v>-262852.01</v>
      </c>
      <c r="K93" s="42">
        <f>IF(J93=0,0,(I93-J93)/J93)</f>
        <v>-0.56254357727757154</v>
      </c>
      <c r="L93" s="41">
        <f>-46631.15</f>
        <v>-46631.15</v>
      </c>
      <c r="M93" s="41">
        <f>-105918.21</f>
        <v>-105918.21</v>
      </c>
      <c r="N93" s="42">
        <f>IF(M93=0,0,(L93-M93)/M93)</f>
        <v>-0.55974378721090545</v>
      </c>
      <c r="O93" s="41">
        <f>-229068.55</f>
        <v>-229068.55</v>
      </c>
      <c r="P93" s="41">
        <f>-377864.23</f>
        <v>-377864.23</v>
      </c>
      <c r="Q93" s="42">
        <f>IF(P93=0,0,(O93-P93)/P93)</f>
        <v>-0.39378080322659809</v>
      </c>
      <c r="R93" s="41">
        <v>-99115.12</v>
      </c>
      <c r="S93" s="41">
        <v>0</v>
      </c>
      <c r="T93" s="42">
        <f>IF(S93=0,0,(R93-S93)/S93)</f>
        <v>0</v>
      </c>
    </row>
    <row r="94" spans="4:20" ht="15.75" x14ac:dyDescent="0.25">
      <c r="D94" s="23"/>
      <c r="E94" s="3"/>
      <c r="F94" s="24"/>
      <c r="G94" s="24"/>
      <c r="H94" s="33"/>
      <c r="I94" s="24"/>
      <c r="J94" s="24"/>
      <c r="K94" s="31"/>
      <c r="L94" s="24"/>
      <c r="M94" s="24"/>
      <c r="N94" s="31"/>
      <c r="O94" s="24"/>
      <c r="P94" s="24"/>
      <c r="Q94" s="31"/>
      <c r="R94" s="24"/>
      <c r="S94" s="24"/>
      <c r="T94" s="31"/>
    </row>
    <row r="95" spans="4:20" ht="15.75" x14ac:dyDescent="0.25">
      <c r="D95" s="43">
        <v>60000</v>
      </c>
      <c r="E95" s="40" t="s">
        <v>155</v>
      </c>
      <c r="F95" s="50"/>
      <c r="G95" s="50"/>
      <c r="H95" s="49"/>
      <c r="I95" s="50"/>
      <c r="J95" s="50"/>
      <c r="K95" s="45"/>
      <c r="L95" s="50"/>
      <c r="M95" s="50"/>
      <c r="N95" s="45"/>
      <c r="O95" s="50"/>
      <c r="P95" s="50"/>
      <c r="Q95" s="45"/>
      <c r="R95" s="50"/>
      <c r="S95" s="50"/>
      <c r="T95" s="45"/>
    </row>
    <row r="96" spans="4:20" s="1" customFormat="1" x14ac:dyDescent="0.25">
      <c r="D96" s="5">
        <v>61000</v>
      </c>
      <c r="E96" s="1" t="s">
        <v>67</v>
      </c>
      <c r="F96" s="21">
        <f>0</f>
        <v>0</v>
      </c>
      <c r="G96" s="21">
        <f>0</f>
        <v>0</v>
      </c>
      <c r="H96" s="32">
        <f>IF(G96=0,0,(F96-G96)/G96)</f>
        <v>0</v>
      </c>
      <c r="I96" s="21">
        <f>0</f>
        <v>0</v>
      </c>
      <c r="J96" s="21">
        <f>0</f>
        <v>0</v>
      </c>
      <c r="K96" s="32">
        <f>IF(J96=0,0,(I96-J96)/J96)</f>
        <v>0</v>
      </c>
      <c r="L96" s="21">
        <f>0</f>
        <v>0</v>
      </c>
      <c r="M96" s="21">
        <f>0</f>
        <v>0</v>
      </c>
      <c r="N96" s="32">
        <f>IF(M96=0,0,(L96-M96)/M96)</f>
        <v>0</v>
      </c>
      <c r="O96" s="21">
        <f>0</f>
        <v>0</v>
      </c>
      <c r="P96" s="21">
        <f>0</f>
        <v>0</v>
      </c>
      <c r="Q96" s="32">
        <f>IF(P96=0,0,(O96-P96)/P96)</f>
        <v>0</v>
      </c>
      <c r="R96" s="21">
        <v>0</v>
      </c>
      <c r="S96" s="21">
        <v>0</v>
      </c>
      <c r="T96" s="32">
        <f>IF(S96=0,0,(R96-S96)/S96)</f>
        <v>0</v>
      </c>
    </row>
    <row r="97" spans="4:20" x14ac:dyDescent="0.25">
      <c r="D97" s="4">
        <v>61100</v>
      </c>
      <c r="E97" t="s">
        <v>68</v>
      </c>
      <c r="F97" s="22">
        <f>7322.35</f>
        <v>7322.35</v>
      </c>
      <c r="G97" s="22">
        <f>25179.27</f>
        <v>25179.27</v>
      </c>
      <c r="H97" s="31">
        <f>IF(G97=0,0,(F97-G97)/G97)</f>
        <v>-0.70919133080506302</v>
      </c>
      <c r="I97" s="22">
        <f>2777.79</f>
        <v>2777.79</v>
      </c>
      <c r="J97" s="22">
        <f>8246.98</f>
        <v>8246.98</v>
      </c>
      <c r="K97" s="31">
        <f>IF(J97=0,0,(I97-J97)/J97)</f>
        <v>-0.66317488341186714</v>
      </c>
      <c r="L97" s="22">
        <f>4171.83</f>
        <v>4171.83</v>
      </c>
      <c r="M97" s="22">
        <f>5459.89</f>
        <v>5459.89</v>
      </c>
      <c r="N97" s="31">
        <f>IF(M97=0,0,(L97-M97)/M97)</f>
        <v>-0.2359131777380131</v>
      </c>
      <c r="O97" s="22">
        <f>372.73</f>
        <v>372.73</v>
      </c>
      <c r="P97" s="22">
        <f>11472.4</f>
        <v>11472.4</v>
      </c>
      <c r="Q97" s="31">
        <f>IF(P97=0,0,(O97-P97)/P97)</f>
        <v>-0.96751072138349437</v>
      </c>
      <c r="R97" s="22">
        <v>0</v>
      </c>
      <c r="S97" s="22">
        <v>0</v>
      </c>
      <c r="T97" s="31">
        <f>IF(S97=0,0,(R97-S97)/S97)</f>
        <v>0</v>
      </c>
    </row>
    <row r="98" spans="4:20" x14ac:dyDescent="0.25">
      <c r="D98" s="4">
        <v>61150</v>
      </c>
      <c r="E98" t="s">
        <v>69</v>
      </c>
      <c r="F98" s="22">
        <f>37678.33</f>
        <v>37678.33</v>
      </c>
      <c r="G98" s="22">
        <f>70229.54</f>
        <v>70229.539999999994</v>
      </c>
      <c r="H98" s="31">
        <f>IF(G98=0,0,(F98-G98)/G98)</f>
        <v>-0.46349741148810025</v>
      </c>
      <c r="I98" s="22">
        <f>13946.03</f>
        <v>13946.03</v>
      </c>
      <c r="J98" s="22">
        <f>19230.92</f>
        <v>19230.919999999998</v>
      </c>
      <c r="K98" s="31">
        <f>IF(J98=0,0,(I98-J98)/J98)</f>
        <v>-0.27481212547293621</v>
      </c>
      <c r="L98" s="22">
        <f>5418.62</f>
        <v>5418.62</v>
      </c>
      <c r="M98" s="22">
        <f>14968.96</f>
        <v>14968.96</v>
      </c>
      <c r="N98" s="31">
        <f>IF(M98=0,0,(L98-M98)/M98)</f>
        <v>-0.63800958784043782</v>
      </c>
      <c r="O98" s="22">
        <f>18313.68</f>
        <v>18313.68</v>
      </c>
      <c r="P98" s="22">
        <f>36029.66</f>
        <v>36029.660000000003</v>
      </c>
      <c r="Q98" s="31">
        <f>IF(P98=0,0,(O98-P98)/P98)</f>
        <v>-0.49170544490289392</v>
      </c>
      <c r="R98" s="22">
        <v>0</v>
      </c>
      <c r="S98" s="22">
        <v>0</v>
      </c>
      <c r="T98" s="31">
        <f>IF(S98=0,0,(R98-S98)/S98)</f>
        <v>0</v>
      </c>
    </row>
    <row r="99" spans="4:20" x14ac:dyDescent="0.25">
      <c r="D99" s="4">
        <v>61200</v>
      </c>
      <c r="E99" t="s">
        <v>70</v>
      </c>
      <c r="F99" s="22">
        <f>1442.24</f>
        <v>1442.24</v>
      </c>
      <c r="G99" s="22">
        <f>5945.59</f>
        <v>5945.59</v>
      </c>
      <c r="H99" s="31">
        <f>IF(G99=0,0,(F99-G99)/G99)</f>
        <v>-0.75742693323959442</v>
      </c>
      <c r="I99" s="22">
        <f>237.62</f>
        <v>237.62</v>
      </c>
      <c r="J99" s="22">
        <f>1933.37</f>
        <v>1933.37</v>
      </c>
      <c r="K99" s="31">
        <f>IF(J99=0,0,(I99-J99)/J99)</f>
        <v>-0.87709543439693394</v>
      </c>
      <c r="L99" s="22">
        <f>34.6</f>
        <v>34.6</v>
      </c>
      <c r="M99" s="22">
        <f>1320.59</f>
        <v>1320.59</v>
      </c>
      <c r="N99" s="31">
        <f>IF(M99=0,0,(L99-M99)/M99)</f>
        <v>-0.97379958957738588</v>
      </c>
      <c r="O99" s="22">
        <f>1170.02</f>
        <v>1170.02</v>
      </c>
      <c r="P99" s="22">
        <f>2691.63</f>
        <v>2691.63</v>
      </c>
      <c r="Q99" s="31">
        <f>IF(P99=0,0,(O99-P99)/P99)</f>
        <v>-0.56531172560864607</v>
      </c>
      <c r="R99" s="22">
        <v>0</v>
      </c>
      <c r="S99" s="22">
        <v>0</v>
      </c>
      <c r="T99" s="31">
        <f>IF(S99=0,0,(R99-S99)/S99)</f>
        <v>0</v>
      </c>
    </row>
    <row r="100" spans="4:20" x14ac:dyDescent="0.25">
      <c r="D100" s="4">
        <v>61250</v>
      </c>
      <c r="E100" t="s">
        <v>71</v>
      </c>
      <c r="F100" s="22">
        <f>2296.72</f>
        <v>2296.7199999999998</v>
      </c>
      <c r="G100" s="22">
        <f>8949.16</f>
        <v>8949.16</v>
      </c>
      <c r="H100" s="31">
        <f>IF(G100=0,0,(F100-G100)/G100)</f>
        <v>-0.74335915326131174</v>
      </c>
      <c r="I100" s="22">
        <f>1077.34</f>
        <v>1077.3399999999999</v>
      </c>
      <c r="J100" s="22">
        <f>1836.68</f>
        <v>1836.68</v>
      </c>
      <c r="K100" s="31">
        <f>IF(J100=0,0,(I100-J100)/J100)</f>
        <v>-0.41343075549360808</v>
      </c>
      <c r="L100" s="22">
        <f>1219.38</f>
        <v>1219.3800000000001</v>
      </c>
      <c r="M100" s="22">
        <f>1723.1</f>
        <v>1723.1</v>
      </c>
      <c r="N100" s="31">
        <f>IF(M100=0,0,(L100-M100)/M100)</f>
        <v>-0.29233358481806038</v>
      </c>
      <c r="O100" s="22">
        <f>0</f>
        <v>0</v>
      </c>
      <c r="P100" s="22">
        <f>5389.38</f>
        <v>5389.38</v>
      </c>
      <c r="Q100" s="31">
        <f>IF(P100=0,0,(O100-P100)/P100)</f>
        <v>-1</v>
      </c>
      <c r="R100" s="22">
        <v>0</v>
      </c>
      <c r="S100" s="22">
        <v>0</v>
      </c>
      <c r="T100" s="31">
        <f>IF(S100=0,0,(R100-S100)/S100)</f>
        <v>0</v>
      </c>
    </row>
    <row r="101" spans="4:20" x14ac:dyDescent="0.25">
      <c r="D101" s="4">
        <v>61300</v>
      </c>
      <c r="E101" t="s">
        <v>72</v>
      </c>
      <c r="F101" s="22">
        <f>0</f>
        <v>0</v>
      </c>
      <c r="G101" s="22">
        <f>0</f>
        <v>0</v>
      </c>
      <c r="H101" s="31">
        <f>IF(G101=0,0,(F101-G101)/G101)</f>
        <v>0</v>
      </c>
      <c r="I101" s="22">
        <f>0</f>
        <v>0</v>
      </c>
      <c r="J101" s="22">
        <f>0</f>
        <v>0</v>
      </c>
      <c r="K101" s="31">
        <f>IF(J101=0,0,(I101-J101)/J101)</f>
        <v>0</v>
      </c>
      <c r="L101" s="22">
        <f>0</f>
        <v>0</v>
      </c>
      <c r="M101" s="22">
        <f>0</f>
        <v>0</v>
      </c>
      <c r="N101" s="31">
        <f>IF(M101=0,0,(L101-M101)/M101)</f>
        <v>0</v>
      </c>
      <c r="O101" s="22">
        <f>0</f>
        <v>0</v>
      </c>
      <c r="P101" s="22">
        <f>0</f>
        <v>0</v>
      </c>
      <c r="Q101" s="31">
        <f>IF(P101=0,0,(O101-P101)/P101)</f>
        <v>0</v>
      </c>
      <c r="R101" s="22">
        <v>0</v>
      </c>
      <c r="S101" s="22">
        <v>0</v>
      </c>
      <c r="T101" s="31">
        <f>IF(S101=0,0,(R101-S101)/S101)</f>
        <v>0</v>
      </c>
    </row>
    <row r="102" spans="4:20" x14ac:dyDescent="0.25">
      <c r="D102" s="4">
        <v>61350</v>
      </c>
      <c r="E102" t="s">
        <v>73</v>
      </c>
      <c r="F102" s="22">
        <f>0</f>
        <v>0</v>
      </c>
      <c r="G102" s="22">
        <f>0</f>
        <v>0</v>
      </c>
      <c r="H102" s="31">
        <f>IF(G102=0,0,(F102-G102)/G102)</f>
        <v>0</v>
      </c>
      <c r="I102" s="22">
        <f>0</f>
        <v>0</v>
      </c>
      <c r="J102" s="22">
        <f>0</f>
        <v>0</v>
      </c>
      <c r="K102" s="31">
        <f>IF(J102=0,0,(I102-J102)/J102)</f>
        <v>0</v>
      </c>
      <c r="L102" s="22">
        <f>0</f>
        <v>0</v>
      </c>
      <c r="M102" s="22">
        <f>0</f>
        <v>0</v>
      </c>
      <c r="N102" s="31">
        <f>IF(M102=0,0,(L102-M102)/M102)</f>
        <v>0</v>
      </c>
      <c r="O102" s="22">
        <f>0</f>
        <v>0</v>
      </c>
      <c r="P102" s="22">
        <f>0</f>
        <v>0</v>
      </c>
      <c r="Q102" s="31">
        <f>IF(P102=0,0,(O102-P102)/P102)</f>
        <v>0</v>
      </c>
      <c r="R102" s="22">
        <v>0</v>
      </c>
      <c r="S102" s="22">
        <v>0</v>
      </c>
      <c r="T102" s="31">
        <f>IF(S102=0,0,(R102-S102)/S102)</f>
        <v>0</v>
      </c>
    </row>
    <row r="103" spans="4:20" x14ac:dyDescent="0.25">
      <c r="D103" s="4">
        <v>61360</v>
      </c>
      <c r="E103" t="s">
        <v>74</v>
      </c>
      <c r="F103" s="22">
        <f>0</f>
        <v>0</v>
      </c>
      <c r="G103" s="22">
        <f>46446.29</f>
        <v>46446.29</v>
      </c>
      <c r="H103" s="31">
        <f>IF(G103=0,0,(F103-G103)/G103)</f>
        <v>-1</v>
      </c>
      <c r="I103" s="22">
        <f>0</f>
        <v>0</v>
      </c>
      <c r="J103" s="22">
        <f>13853.64</f>
        <v>13853.64</v>
      </c>
      <c r="K103" s="31">
        <f>IF(J103=0,0,(I103-J103)/J103)</f>
        <v>-1</v>
      </c>
      <c r="L103" s="22">
        <f>0</f>
        <v>0</v>
      </c>
      <c r="M103" s="22">
        <f>11439.17</f>
        <v>11439.17</v>
      </c>
      <c r="N103" s="31">
        <f>IF(M103=0,0,(L103-M103)/M103)</f>
        <v>-1</v>
      </c>
      <c r="O103" s="22">
        <f>0</f>
        <v>0</v>
      </c>
      <c r="P103" s="22">
        <f>21153.48</f>
        <v>21153.48</v>
      </c>
      <c r="Q103" s="31">
        <f>IF(P103=0,0,(O103-P103)/P103)</f>
        <v>-1</v>
      </c>
      <c r="R103" s="22">
        <v>0</v>
      </c>
      <c r="S103" s="22">
        <v>0</v>
      </c>
      <c r="T103" s="31">
        <f>IF(S103=0,0,(R103-S103)/S103)</f>
        <v>0</v>
      </c>
    </row>
    <row r="104" spans="4:20" s="1" customFormat="1" x14ac:dyDescent="0.25">
      <c r="D104" s="27">
        <v>61400</v>
      </c>
      <c r="E104" s="28" t="s">
        <v>75</v>
      </c>
      <c r="F104" s="29">
        <f>48739.64</f>
        <v>48739.64</v>
      </c>
      <c r="G104" s="29">
        <f>156749.85</f>
        <v>156749.85</v>
      </c>
      <c r="H104" s="35">
        <f>IF(G104=0,0,(F104-G104)/G104)</f>
        <v>-0.68906101026571953</v>
      </c>
      <c r="I104" s="29">
        <f>18038.78</f>
        <v>18038.78</v>
      </c>
      <c r="J104" s="29">
        <f>45101.59</f>
        <v>45101.59</v>
      </c>
      <c r="K104" s="35">
        <f>IF(J104=0,0,(I104-J104)/J104)</f>
        <v>-0.60004115154255089</v>
      </c>
      <c r="L104" s="29">
        <f>10844.43</f>
        <v>10844.43</v>
      </c>
      <c r="M104" s="29">
        <f>34911.71</f>
        <v>34911.71</v>
      </c>
      <c r="N104" s="35">
        <f>IF(M104=0,0,(L104-M104)/M104)</f>
        <v>-0.68937557054638687</v>
      </c>
      <c r="O104" s="29">
        <f>19856.43</f>
        <v>19856.43</v>
      </c>
      <c r="P104" s="29">
        <f>76736.55</f>
        <v>76736.55</v>
      </c>
      <c r="Q104" s="35">
        <f>IF(P104=0,0,(O104-P104)/P104)</f>
        <v>-0.74123895327585099</v>
      </c>
      <c r="R104" s="29">
        <v>0</v>
      </c>
      <c r="S104" s="29">
        <v>0</v>
      </c>
      <c r="T104" s="35">
        <f>IF(S104=0,0,(R104-S104)/S104)</f>
        <v>0</v>
      </c>
    </row>
    <row r="105" spans="4:20" s="1" customFormat="1" x14ac:dyDescent="0.25">
      <c r="D105" s="5">
        <v>62000</v>
      </c>
      <c r="E105" s="1" t="s">
        <v>76</v>
      </c>
      <c r="F105" s="21">
        <f>0</f>
        <v>0</v>
      </c>
      <c r="G105" s="21">
        <f>0</f>
        <v>0</v>
      </c>
      <c r="H105" s="32">
        <f>IF(G105=0,0,(F105-G105)/G105)</f>
        <v>0</v>
      </c>
      <c r="I105" s="21">
        <f>0</f>
        <v>0</v>
      </c>
      <c r="J105" s="21">
        <f>0</f>
        <v>0</v>
      </c>
      <c r="K105" s="32">
        <f>IF(J105=0,0,(I105-J105)/J105)</f>
        <v>0</v>
      </c>
      <c r="L105" s="21">
        <f>0</f>
        <v>0</v>
      </c>
      <c r="M105" s="21">
        <f>0</f>
        <v>0</v>
      </c>
      <c r="N105" s="32">
        <f>IF(M105=0,0,(L105-M105)/M105)</f>
        <v>0</v>
      </c>
      <c r="O105" s="21">
        <f>0</f>
        <v>0</v>
      </c>
      <c r="P105" s="21">
        <f>0</f>
        <v>0</v>
      </c>
      <c r="Q105" s="32">
        <f>IF(P105=0,0,(O105-P105)/P105)</f>
        <v>0</v>
      </c>
      <c r="R105" s="21">
        <v>0</v>
      </c>
      <c r="S105" s="21">
        <v>0</v>
      </c>
      <c r="T105" s="32">
        <f>IF(S105=0,0,(R105-S105)/S105)</f>
        <v>0</v>
      </c>
    </row>
    <row r="106" spans="4:20" x14ac:dyDescent="0.25">
      <c r="D106" s="4">
        <v>62100</v>
      </c>
      <c r="E106" t="s">
        <v>77</v>
      </c>
      <c r="F106" s="22">
        <f>140091.64</f>
        <v>140091.64000000001</v>
      </c>
      <c r="G106" s="22">
        <f>141492.56</f>
        <v>141492.56</v>
      </c>
      <c r="H106" s="31">
        <f>IF(G106=0,0,(F106-G106)/G106)</f>
        <v>-9.9010152901324536E-3</v>
      </c>
      <c r="I106" s="22">
        <f>0</f>
        <v>0</v>
      </c>
      <c r="J106" s="22">
        <f>0</f>
        <v>0</v>
      </c>
      <c r="K106" s="31">
        <f>IF(J106=0,0,(I106-J106)/J106)</f>
        <v>0</v>
      </c>
      <c r="L106" s="22">
        <f>0</f>
        <v>0</v>
      </c>
      <c r="M106" s="22">
        <f>0</f>
        <v>0</v>
      </c>
      <c r="N106" s="31">
        <f>IF(M106=0,0,(L106-M106)/M106)</f>
        <v>0</v>
      </c>
      <c r="O106" s="22">
        <f>0</f>
        <v>0</v>
      </c>
      <c r="P106" s="22">
        <f>0</f>
        <v>0</v>
      </c>
      <c r="Q106" s="31">
        <f>IF(P106=0,0,(O106-P106)/P106)</f>
        <v>0</v>
      </c>
      <c r="R106" s="22">
        <v>140091.64000000001</v>
      </c>
      <c r="S106" s="22">
        <v>141492.56</v>
      </c>
      <c r="T106" s="31">
        <f>IF(S106=0,0,(R106-S106)/S106)</f>
        <v>-9.9010152901324536E-3</v>
      </c>
    </row>
    <row r="107" spans="4:20" ht="15.75" customHeight="1" x14ac:dyDescent="0.25">
      <c r="D107" s="4">
        <v>62200</v>
      </c>
      <c r="E107" t="s">
        <v>78</v>
      </c>
      <c r="F107" s="22">
        <f>443623.52</f>
        <v>443623.52</v>
      </c>
      <c r="G107" s="22">
        <f>434751.05</f>
        <v>434751.05</v>
      </c>
      <c r="H107" s="31">
        <f>IF(G107=0,0,(F107-G107)/G107)</f>
        <v>2.0408162326462538E-2</v>
      </c>
      <c r="I107" s="22">
        <f>0</f>
        <v>0</v>
      </c>
      <c r="J107" s="22">
        <f>0</f>
        <v>0</v>
      </c>
      <c r="K107" s="31">
        <f>IF(J107=0,0,(I107-J107)/J107)</f>
        <v>0</v>
      </c>
      <c r="L107" s="22">
        <f>0</f>
        <v>0</v>
      </c>
      <c r="M107" s="22">
        <f>0</f>
        <v>0</v>
      </c>
      <c r="N107" s="31">
        <f>IF(M107=0,0,(L107-M107)/M107)</f>
        <v>0</v>
      </c>
      <c r="O107" s="22">
        <f>0</f>
        <v>0</v>
      </c>
      <c r="P107" s="22">
        <f>0</f>
        <v>0</v>
      </c>
      <c r="Q107" s="31">
        <f>IF(P107=0,0,(O107-P107)/P107)</f>
        <v>0</v>
      </c>
      <c r="R107" s="22">
        <v>443623.51999999996</v>
      </c>
      <c r="S107" s="22">
        <v>434751.05</v>
      </c>
      <c r="T107" s="31">
        <f>IF(S107=0,0,(R107-S107)/S107)</f>
        <v>2.0408162326462403E-2</v>
      </c>
    </row>
    <row r="108" spans="4:20" ht="15.75" customHeight="1" x14ac:dyDescent="0.25">
      <c r="D108" s="4">
        <v>62300</v>
      </c>
      <c r="E108" t="s">
        <v>79</v>
      </c>
      <c r="F108" s="22">
        <f>0</f>
        <v>0</v>
      </c>
      <c r="G108" s="22">
        <f>0</f>
        <v>0</v>
      </c>
      <c r="H108" s="31">
        <f>IF(G108=0,0,(F108-G108)/G108)</f>
        <v>0</v>
      </c>
      <c r="I108" s="22">
        <f>0</f>
        <v>0</v>
      </c>
      <c r="J108" s="22">
        <f>0</f>
        <v>0</v>
      </c>
      <c r="K108" s="31">
        <f>IF(J108=0,0,(I108-J108)/J108)</f>
        <v>0</v>
      </c>
      <c r="L108" s="22">
        <f>0</f>
        <v>0</v>
      </c>
      <c r="M108" s="22">
        <f>0</f>
        <v>0</v>
      </c>
      <c r="N108" s="31">
        <f>IF(M108=0,0,(L108-M108)/M108)</f>
        <v>0</v>
      </c>
      <c r="O108" s="22">
        <f>0</f>
        <v>0</v>
      </c>
      <c r="P108" s="22">
        <f>0</f>
        <v>0</v>
      </c>
      <c r="Q108" s="31">
        <f>IF(P108=0,0,(O108-P108)/P108)</f>
        <v>0</v>
      </c>
      <c r="R108" s="22">
        <v>0</v>
      </c>
      <c r="S108" s="22">
        <v>0</v>
      </c>
      <c r="T108" s="31">
        <f>IF(S108=0,0,(R108-S108)/S108)</f>
        <v>0</v>
      </c>
    </row>
    <row r="109" spans="4:20" ht="15.75" customHeight="1" x14ac:dyDescent="0.25">
      <c r="D109" s="4">
        <v>62400</v>
      </c>
      <c r="E109" t="s">
        <v>80</v>
      </c>
      <c r="F109" s="22">
        <f>9339.44</f>
        <v>9339.44</v>
      </c>
      <c r="G109" s="22">
        <f>8031.92</f>
        <v>8031.92</v>
      </c>
      <c r="H109" s="31">
        <f>IF(G109=0,0,(F109-G109)/G109)</f>
        <v>0.16279046604049846</v>
      </c>
      <c r="I109" s="22">
        <f>0</f>
        <v>0</v>
      </c>
      <c r="J109" s="22">
        <f>0</f>
        <v>0</v>
      </c>
      <c r="K109" s="31">
        <f>IF(J109=0,0,(I109-J109)/J109)</f>
        <v>0</v>
      </c>
      <c r="L109" s="22">
        <f>0</f>
        <v>0</v>
      </c>
      <c r="M109" s="22">
        <f>0</f>
        <v>0</v>
      </c>
      <c r="N109" s="31">
        <f>IF(M109=0,0,(L109-M109)/M109)</f>
        <v>0</v>
      </c>
      <c r="O109" s="22">
        <f>0</f>
        <v>0</v>
      </c>
      <c r="P109" s="22">
        <f>0</f>
        <v>0</v>
      </c>
      <c r="Q109" s="31">
        <f>IF(P109=0,0,(O109-P109)/P109)</f>
        <v>0</v>
      </c>
      <c r="R109" s="22">
        <v>9339.44</v>
      </c>
      <c r="S109" s="22">
        <v>8031.9199999999992</v>
      </c>
      <c r="T109" s="31">
        <f>IF(S109=0,0,(R109-S109)/S109)</f>
        <v>0.1627904660404986</v>
      </c>
    </row>
    <row r="110" spans="4:20" ht="15.75" customHeight="1" x14ac:dyDescent="0.25">
      <c r="D110" s="4">
        <v>62500</v>
      </c>
      <c r="E110" t="s">
        <v>81</v>
      </c>
      <c r="F110" s="22">
        <f>46697.22</f>
        <v>46697.22</v>
      </c>
      <c r="G110" s="22">
        <f>47164.19</f>
        <v>47164.19</v>
      </c>
      <c r="H110" s="31">
        <f>IF(G110=0,0,(F110-G110)/G110)</f>
        <v>-9.9009439152882971E-3</v>
      </c>
      <c r="I110" s="22">
        <f>0</f>
        <v>0</v>
      </c>
      <c r="J110" s="22">
        <f>0</f>
        <v>0</v>
      </c>
      <c r="K110" s="31">
        <f>IF(J110=0,0,(I110-J110)/J110)</f>
        <v>0</v>
      </c>
      <c r="L110" s="22">
        <f>0</f>
        <v>0</v>
      </c>
      <c r="M110" s="22">
        <f>0</f>
        <v>0</v>
      </c>
      <c r="N110" s="31">
        <f>IF(M110=0,0,(L110-M110)/M110)</f>
        <v>0</v>
      </c>
      <c r="O110" s="22">
        <f>0</f>
        <v>0</v>
      </c>
      <c r="P110" s="22">
        <f>0</f>
        <v>0</v>
      </c>
      <c r="Q110" s="31">
        <f>IF(P110=0,0,(O110-P110)/P110)</f>
        <v>0</v>
      </c>
      <c r="R110" s="22">
        <v>46697.22</v>
      </c>
      <c r="S110" s="22">
        <v>47164.19</v>
      </c>
      <c r="T110" s="31">
        <f>IF(S110=0,0,(R110-S110)/S110)</f>
        <v>-9.9009439152882971E-3</v>
      </c>
    </row>
    <row r="111" spans="4:20" ht="15.75" customHeight="1" x14ac:dyDescent="0.25">
      <c r="D111" s="4">
        <v>62600</v>
      </c>
      <c r="E111" t="s">
        <v>82</v>
      </c>
      <c r="F111" s="22">
        <f>7004.58</f>
        <v>7004.58</v>
      </c>
      <c r="G111" s="22">
        <f>6654.35</f>
        <v>6654.35</v>
      </c>
      <c r="H111" s="31">
        <f>IF(G111=0,0,(F111-G111)/G111)</f>
        <v>5.2631737134355656E-2</v>
      </c>
      <c r="I111" s="22">
        <f>0</f>
        <v>0</v>
      </c>
      <c r="J111" s="22">
        <f>0</f>
        <v>0</v>
      </c>
      <c r="K111" s="31">
        <f>IF(J111=0,0,(I111-J111)/J111)</f>
        <v>0</v>
      </c>
      <c r="L111" s="22">
        <f>0</f>
        <v>0</v>
      </c>
      <c r="M111" s="22">
        <f>0</f>
        <v>0</v>
      </c>
      <c r="N111" s="31">
        <f>IF(M111=0,0,(L111-M111)/M111)</f>
        <v>0</v>
      </c>
      <c r="O111" s="22">
        <f>0</f>
        <v>0</v>
      </c>
      <c r="P111" s="22">
        <f>0</f>
        <v>0</v>
      </c>
      <c r="Q111" s="31">
        <f>IF(P111=0,0,(O111-P111)/P111)</f>
        <v>0</v>
      </c>
      <c r="R111" s="22">
        <v>7004.58</v>
      </c>
      <c r="S111" s="22">
        <v>6654.35</v>
      </c>
      <c r="T111" s="31">
        <f>IF(S111=0,0,(R111-S111)/S111)</f>
        <v>5.2631737134355656E-2</v>
      </c>
    </row>
    <row r="112" spans="4:20" ht="15.75" customHeight="1" x14ac:dyDescent="0.25">
      <c r="D112" s="4">
        <v>62700</v>
      </c>
      <c r="E112" t="s">
        <v>83</v>
      </c>
      <c r="F112" s="22">
        <f>46.7</f>
        <v>46.7</v>
      </c>
      <c r="G112" s="22">
        <f>47.17</f>
        <v>47.17</v>
      </c>
      <c r="H112" s="31">
        <f>IF(G112=0,0,(F112-G112)/G112)</f>
        <v>-9.9639601441593988E-3</v>
      </c>
      <c r="I112" s="22">
        <f>0</f>
        <v>0</v>
      </c>
      <c r="J112" s="22">
        <f>0</f>
        <v>0</v>
      </c>
      <c r="K112" s="31">
        <f>IF(J112=0,0,(I112-J112)/J112)</f>
        <v>0</v>
      </c>
      <c r="L112" s="22">
        <f>0</f>
        <v>0</v>
      </c>
      <c r="M112" s="22">
        <f>0</f>
        <v>0</v>
      </c>
      <c r="N112" s="31">
        <f>IF(M112=0,0,(L112-M112)/M112)</f>
        <v>0</v>
      </c>
      <c r="O112" s="22">
        <f>0</f>
        <v>0</v>
      </c>
      <c r="P112" s="22">
        <f>0</f>
        <v>0</v>
      </c>
      <c r="Q112" s="31">
        <f>IF(P112=0,0,(O112-P112)/P112)</f>
        <v>0</v>
      </c>
      <c r="R112" s="22">
        <v>46.7</v>
      </c>
      <c r="S112" s="22">
        <v>47.169999999999995</v>
      </c>
      <c r="T112" s="31">
        <f>IF(S112=0,0,(R112-S112)/S112)</f>
        <v>-9.9639601441592496E-3</v>
      </c>
    </row>
    <row r="113" spans="4:20" ht="15.75" customHeight="1" x14ac:dyDescent="0.25">
      <c r="D113" s="4">
        <v>62800</v>
      </c>
      <c r="E113" t="s">
        <v>84</v>
      </c>
      <c r="F113" s="22">
        <f>46.7</f>
        <v>46.7</v>
      </c>
      <c r="G113" s="22">
        <f>45.3</f>
        <v>45.3</v>
      </c>
      <c r="H113" s="31">
        <f>IF(G113=0,0,(F113-G113)/G113)</f>
        <v>3.0905077262693283E-2</v>
      </c>
      <c r="I113" s="22">
        <f>0</f>
        <v>0</v>
      </c>
      <c r="J113" s="22">
        <f>0</f>
        <v>0</v>
      </c>
      <c r="K113" s="31">
        <f>IF(J113=0,0,(I113-J113)/J113)</f>
        <v>0</v>
      </c>
      <c r="L113" s="22">
        <f>0</f>
        <v>0</v>
      </c>
      <c r="M113" s="22">
        <f>0</f>
        <v>0</v>
      </c>
      <c r="N113" s="31">
        <f>IF(M113=0,0,(L113-M113)/M113)</f>
        <v>0</v>
      </c>
      <c r="O113" s="22">
        <f>0</f>
        <v>0</v>
      </c>
      <c r="P113" s="22">
        <f>0</f>
        <v>0</v>
      </c>
      <c r="Q113" s="31">
        <f>IF(P113=0,0,(O113-P113)/P113)</f>
        <v>0</v>
      </c>
      <c r="R113" s="22">
        <v>46.7</v>
      </c>
      <c r="S113" s="22">
        <v>45.3</v>
      </c>
      <c r="T113" s="31">
        <f>IF(S113=0,0,(R113-S113)/S113)</f>
        <v>3.0905077262693283E-2</v>
      </c>
    </row>
    <row r="114" spans="4:20" ht="15.75" customHeight="1" x14ac:dyDescent="0.25">
      <c r="D114" s="4">
        <v>62900</v>
      </c>
      <c r="E114" t="s">
        <v>85</v>
      </c>
      <c r="F114" s="22">
        <f>9339.44</f>
        <v>9339.44</v>
      </c>
      <c r="G114" s="22">
        <f>8312.1</f>
        <v>8312.1</v>
      </c>
      <c r="H114" s="31">
        <f>IF(G114=0,0,(F114-G114)/G114)</f>
        <v>0.12359572189939969</v>
      </c>
      <c r="I114" s="22">
        <f>0</f>
        <v>0</v>
      </c>
      <c r="J114" s="22">
        <f>0</f>
        <v>0</v>
      </c>
      <c r="K114" s="31">
        <f>IF(J114=0,0,(I114-J114)/J114)</f>
        <v>0</v>
      </c>
      <c r="L114" s="22">
        <f>0</f>
        <v>0</v>
      </c>
      <c r="M114" s="22">
        <f>0</f>
        <v>0</v>
      </c>
      <c r="N114" s="31">
        <f>IF(M114=0,0,(L114-M114)/M114)</f>
        <v>0</v>
      </c>
      <c r="O114" s="22">
        <f>0</f>
        <v>0</v>
      </c>
      <c r="P114" s="22">
        <f>0</f>
        <v>0</v>
      </c>
      <c r="Q114" s="31">
        <f>IF(P114=0,0,(O114-P114)/P114)</f>
        <v>0</v>
      </c>
      <c r="R114" s="22">
        <v>9339.44</v>
      </c>
      <c r="S114" s="22">
        <v>8312.1</v>
      </c>
      <c r="T114" s="31">
        <f>IF(S114=0,0,(R114-S114)/S114)</f>
        <v>0.12359572189939969</v>
      </c>
    </row>
    <row r="115" spans="4:20" s="1" customFormat="1" ht="15.75" customHeight="1" x14ac:dyDescent="0.25">
      <c r="D115" s="27">
        <v>62950</v>
      </c>
      <c r="E115" s="28" t="s">
        <v>86</v>
      </c>
      <c r="F115" s="29">
        <f>656189.24</f>
        <v>656189.24</v>
      </c>
      <c r="G115" s="29">
        <f>646498.64</f>
        <v>646498.64</v>
      </c>
      <c r="H115" s="35">
        <f>IF(G115=0,0,(F115-G115)/G115)</f>
        <v>1.4989358678310563E-2</v>
      </c>
      <c r="I115" s="29">
        <f>0</f>
        <v>0</v>
      </c>
      <c r="J115" s="29">
        <f>0</f>
        <v>0</v>
      </c>
      <c r="K115" s="35">
        <f>IF(J115=0,0,(I115-J115)/J115)</f>
        <v>0</v>
      </c>
      <c r="L115" s="29">
        <f>0</f>
        <v>0</v>
      </c>
      <c r="M115" s="29">
        <f>0</f>
        <v>0</v>
      </c>
      <c r="N115" s="35">
        <f>IF(M115=0,0,(L115-M115)/M115)</f>
        <v>0</v>
      </c>
      <c r="O115" s="29">
        <f>0</f>
        <v>0</v>
      </c>
      <c r="P115" s="29">
        <f>0</f>
        <v>0</v>
      </c>
      <c r="Q115" s="35">
        <f>IF(P115=0,0,(O115-P115)/P115)</f>
        <v>0</v>
      </c>
      <c r="R115" s="29">
        <v>656189.24</v>
      </c>
      <c r="S115" s="29">
        <v>646498.64</v>
      </c>
      <c r="T115" s="35">
        <f>IF(S115=0,0,(R115-S115)/S115)</f>
        <v>1.4989358678310563E-2</v>
      </c>
    </row>
    <row r="116" spans="4:20" s="1" customFormat="1" ht="15.75" customHeight="1" x14ac:dyDescent="0.25">
      <c r="D116" s="5">
        <v>64000</v>
      </c>
      <c r="E116" s="1" t="s">
        <v>87</v>
      </c>
      <c r="F116" s="21">
        <f>0</f>
        <v>0</v>
      </c>
      <c r="G116" s="21">
        <f>0</f>
        <v>0</v>
      </c>
      <c r="H116" s="32">
        <f>IF(G116=0,0,(F116-G116)/G116)</f>
        <v>0</v>
      </c>
      <c r="I116" s="21">
        <f>0</f>
        <v>0</v>
      </c>
      <c r="J116" s="21">
        <f>0</f>
        <v>0</v>
      </c>
      <c r="K116" s="32">
        <f>IF(J116=0,0,(I116-J116)/J116)</f>
        <v>0</v>
      </c>
      <c r="L116" s="21">
        <f>0</f>
        <v>0</v>
      </c>
      <c r="M116" s="21">
        <f>0</f>
        <v>0</v>
      </c>
      <c r="N116" s="32">
        <f>IF(M116=0,0,(L116-M116)/M116)</f>
        <v>0</v>
      </c>
      <c r="O116" s="21">
        <f>0</f>
        <v>0</v>
      </c>
      <c r="P116" s="21">
        <f>0</f>
        <v>0</v>
      </c>
      <c r="Q116" s="32">
        <f>IF(P116=0,0,(O116-P116)/P116)</f>
        <v>0</v>
      </c>
      <c r="R116" s="21">
        <v>0</v>
      </c>
      <c r="S116" s="21">
        <v>0</v>
      </c>
      <c r="T116" s="32">
        <f>IF(S116=0,0,(R116-S116)/S116)</f>
        <v>0</v>
      </c>
    </row>
    <row r="117" spans="4:20" ht="15.75" customHeight="1" x14ac:dyDescent="0.25">
      <c r="D117" s="4">
        <v>64100</v>
      </c>
      <c r="E117" t="s">
        <v>88</v>
      </c>
      <c r="F117" s="22">
        <f>0</f>
        <v>0</v>
      </c>
      <c r="G117" s="22">
        <f>1904</f>
        <v>1904</v>
      </c>
      <c r="H117" s="31">
        <f>IF(G117=0,0,(F117-G117)/G117)</f>
        <v>-1</v>
      </c>
      <c r="I117" s="22">
        <f>0</f>
        <v>0</v>
      </c>
      <c r="J117" s="22">
        <f>0</f>
        <v>0</v>
      </c>
      <c r="K117" s="31">
        <f>IF(J117=0,0,(I117-J117)/J117)</f>
        <v>0</v>
      </c>
      <c r="L117" s="22">
        <f>0</f>
        <v>0</v>
      </c>
      <c r="M117" s="22">
        <f>0</f>
        <v>0</v>
      </c>
      <c r="N117" s="31">
        <f>IF(M117=0,0,(L117-M117)/M117)</f>
        <v>0</v>
      </c>
      <c r="O117" s="22">
        <f>0</f>
        <v>0</v>
      </c>
      <c r="P117" s="22">
        <f>0</f>
        <v>0</v>
      </c>
      <c r="Q117" s="31">
        <f>IF(P117=0,0,(O117-P117)/P117)</f>
        <v>0</v>
      </c>
      <c r="R117" s="22">
        <v>0</v>
      </c>
      <c r="S117" s="22">
        <v>1904.0000000000002</v>
      </c>
      <c r="T117" s="31">
        <f>IF(S117=0,0,(R117-S117)/S117)</f>
        <v>-1</v>
      </c>
    </row>
    <row r="118" spans="4:20" ht="15.75" customHeight="1" x14ac:dyDescent="0.25">
      <c r="D118" s="4">
        <v>64200</v>
      </c>
      <c r="E118" t="s">
        <v>89</v>
      </c>
      <c r="F118" s="22">
        <f>0</f>
        <v>0</v>
      </c>
      <c r="G118" s="22">
        <f>2181.41</f>
        <v>2181.41</v>
      </c>
      <c r="H118" s="31">
        <f>IF(G118=0,0,(F118-G118)/G118)</f>
        <v>-1</v>
      </c>
      <c r="I118" s="22">
        <f>0</f>
        <v>0</v>
      </c>
      <c r="J118" s="22">
        <f>0</f>
        <v>0</v>
      </c>
      <c r="K118" s="31">
        <f>IF(J118=0,0,(I118-J118)/J118)</f>
        <v>0</v>
      </c>
      <c r="L118" s="22">
        <f>0</f>
        <v>0</v>
      </c>
      <c r="M118" s="22">
        <f>0</f>
        <v>0</v>
      </c>
      <c r="N118" s="31">
        <f>IF(M118=0,0,(L118-M118)/M118)</f>
        <v>0</v>
      </c>
      <c r="O118" s="22">
        <f>0</f>
        <v>0</v>
      </c>
      <c r="P118" s="22">
        <f>0</f>
        <v>0</v>
      </c>
      <c r="Q118" s="31">
        <f>IF(P118=0,0,(O118-P118)/P118)</f>
        <v>0</v>
      </c>
      <c r="R118" s="22">
        <v>0</v>
      </c>
      <c r="S118" s="22">
        <v>2181.41</v>
      </c>
      <c r="T118" s="31">
        <f>IF(S118=0,0,(R118-S118)/S118)</f>
        <v>-1</v>
      </c>
    </row>
    <row r="119" spans="4:20" ht="15.75" customHeight="1" x14ac:dyDescent="0.25">
      <c r="D119" s="4">
        <v>64300</v>
      </c>
      <c r="E119" t="s">
        <v>90</v>
      </c>
      <c r="F119" s="22">
        <f>0</f>
        <v>0</v>
      </c>
      <c r="G119" s="22">
        <f>0</f>
        <v>0</v>
      </c>
      <c r="H119" s="31">
        <f>IF(G119=0,0,(F119-G119)/G119)</f>
        <v>0</v>
      </c>
      <c r="I119" s="22">
        <f>0</f>
        <v>0</v>
      </c>
      <c r="J119" s="22">
        <f>0</f>
        <v>0</v>
      </c>
      <c r="K119" s="31">
        <f>IF(J119=0,0,(I119-J119)/J119)</f>
        <v>0</v>
      </c>
      <c r="L119" s="22">
        <f>0</f>
        <v>0</v>
      </c>
      <c r="M119" s="22">
        <f>0</f>
        <v>0</v>
      </c>
      <c r="N119" s="31">
        <f>IF(M119=0,0,(L119-M119)/M119)</f>
        <v>0</v>
      </c>
      <c r="O119" s="22">
        <f>0</f>
        <v>0</v>
      </c>
      <c r="P119" s="22">
        <f>0</f>
        <v>0</v>
      </c>
      <c r="Q119" s="31">
        <f>IF(P119=0,0,(O119-P119)/P119)</f>
        <v>0</v>
      </c>
      <c r="R119" s="22">
        <v>0</v>
      </c>
      <c r="S119" s="22">
        <v>0</v>
      </c>
      <c r="T119" s="31">
        <f>IF(S119=0,0,(R119-S119)/S119)</f>
        <v>0</v>
      </c>
    </row>
    <row r="120" spans="4:20" s="1" customFormat="1" ht="15.75" customHeight="1" x14ac:dyDescent="0.25">
      <c r="D120" s="27">
        <v>64400</v>
      </c>
      <c r="E120" s="28" t="s">
        <v>91</v>
      </c>
      <c r="F120" s="29">
        <f>0</f>
        <v>0</v>
      </c>
      <c r="G120" s="29">
        <f>4085.41</f>
        <v>4085.41</v>
      </c>
      <c r="H120" s="35">
        <f>IF(G120=0,0,(F120-G120)/G120)</f>
        <v>-1</v>
      </c>
      <c r="I120" s="29">
        <f>0</f>
        <v>0</v>
      </c>
      <c r="J120" s="29">
        <f>0</f>
        <v>0</v>
      </c>
      <c r="K120" s="35">
        <f>IF(J120=0,0,(I120-J120)/J120)</f>
        <v>0</v>
      </c>
      <c r="L120" s="29">
        <f>0</f>
        <v>0</v>
      </c>
      <c r="M120" s="29">
        <f>0</f>
        <v>0</v>
      </c>
      <c r="N120" s="35">
        <f>IF(M120=0,0,(L120-M120)/M120)</f>
        <v>0</v>
      </c>
      <c r="O120" s="29">
        <f>0</f>
        <v>0</v>
      </c>
      <c r="P120" s="29">
        <f>0</f>
        <v>0</v>
      </c>
      <c r="Q120" s="35">
        <f>IF(P120=0,0,(O120-P120)/P120)</f>
        <v>0</v>
      </c>
      <c r="R120" s="29">
        <v>0</v>
      </c>
      <c r="S120" s="29">
        <v>4085.41</v>
      </c>
      <c r="T120" s="35">
        <f>IF(S120=0,0,(R120-S120)/S120)</f>
        <v>-1</v>
      </c>
    </row>
    <row r="121" spans="4:20" s="1" customFormat="1" ht="15.75" customHeight="1" x14ac:dyDescent="0.25">
      <c r="D121" s="5">
        <v>65000</v>
      </c>
      <c r="E121" s="1" t="s">
        <v>92</v>
      </c>
      <c r="F121" s="21">
        <f>0</f>
        <v>0</v>
      </c>
      <c r="G121" s="21">
        <f>0</f>
        <v>0</v>
      </c>
      <c r="H121" s="32">
        <f>IF(G121=0,0,(F121-G121)/G121)</f>
        <v>0</v>
      </c>
      <c r="I121" s="21">
        <f>0</f>
        <v>0</v>
      </c>
      <c r="J121" s="21">
        <f>0</f>
        <v>0</v>
      </c>
      <c r="K121" s="32">
        <f>IF(J121=0,0,(I121-J121)/J121)</f>
        <v>0</v>
      </c>
      <c r="L121" s="21">
        <f>0</f>
        <v>0</v>
      </c>
      <c r="M121" s="21">
        <f>0</f>
        <v>0</v>
      </c>
      <c r="N121" s="32">
        <f>IF(M121=0,0,(L121-M121)/M121)</f>
        <v>0</v>
      </c>
      <c r="O121" s="21">
        <f>0</f>
        <v>0</v>
      </c>
      <c r="P121" s="21">
        <f>0</f>
        <v>0</v>
      </c>
      <c r="Q121" s="32">
        <f>IF(P121=0,0,(O121-P121)/P121)</f>
        <v>0</v>
      </c>
      <c r="R121" s="21">
        <v>0</v>
      </c>
      <c r="S121" s="21">
        <v>0</v>
      </c>
      <c r="T121" s="32">
        <f>IF(S121=0,0,(R121-S121)/S121)</f>
        <v>0</v>
      </c>
    </row>
    <row r="122" spans="4:20" ht="15.75" customHeight="1" x14ac:dyDescent="0.25">
      <c r="D122" s="4">
        <v>65100</v>
      </c>
      <c r="E122" t="s">
        <v>93</v>
      </c>
      <c r="F122" s="22">
        <f>807.21</f>
        <v>807.21</v>
      </c>
      <c r="G122" s="22">
        <f>734.56</f>
        <v>734.56</v>
      </c>
      <c r="H122" s="31">
        <f>IF(G122=0,0,(F122-G122)/G122)</f>
        <v>9.8902744500109038E-2</v>
      </c>
      <c r="I122" s="22">
        <f>0</f>
        <v>0</v>
      </c>
      <c r="J122" s="22">
        <f>0</f>
        <v>0</v>
      </c>
      <c r="K122" s="31">
        <f>IF(J122=0,0,(I122-J122)/J122)</f>
        <v>0</v>
      </c>
      <c r="L122" s="22">
        <f>0</f>
        <v>0</v>
      </c>
      <c r="M122" s="22">
        <f>0</f>
        <v>0</v>
      </c>
      <c r="N122" s="31">
        <f>IF(M122=0,0,(L122-M122)/M122)</f>
        <v>0</v>
      </c>
      <c r="O122" s="22">
        <f>0</f>
        <v>0</v>
      </c>
      <c r="P122" s="22">
        <f>0</f>
        <v>0</v>
      </c>
      <c r="Q122" s="31">
        <f>IF(P122=0,0,(O122-P122)/P122)</f>
        <v>0</v>
      </c>
      <c r="R122" s="22">
        <v>807.21</v>
      </c>
      <c r="S122" s="22">
        <v>734.56000000000006</v>
      </c>
      <c r="T122" s="31">
        <f>IF(S122=0,0,(R122-S122)/S122)</f>
        <v>9.8902744500108872E-2</v>
      </c>
    </row>
    <row r="123" spans="4:20" ht="15.75" customHeight="1" x14ac:dyDescent="0.25">
      <c r="D123" s="4">
        <v>65200</v>
      </c>
      <c r="E123" t="s">
        <v>94</v>
      </c>
      <c r="F123" s="22">
        <f>0</f>
        <v>0</v>
      </c>
      <c r="G123" s="22">
        <f>1984.28</f>
        <v>1984.28</v>
      </c>
      <c r="H123" s="31">
        <f>IF(G123=0,0,(F123-G123)/G123)</f>
        <v>-1</v>
      </c>
      <c r="I123" s="22">
        <f>0</f>
        <v>0</v>
      </c>
      <c r="J123" s="22">
        <f>0</f>
        <v>0</v>
      </c>
      <c r="K123" s="31">
        <f>IF(J123=0,0,(I123-J123)/J123)</f>
        <v>0</v>
      </c>
      <c r="L123" s="22">
        <f>0</f>
        <v>0</v>
      </c>
      <c r="M123" s="22">
        <f>0</f>
        <v>0</v>
      </c>
      <c r="N123" s="31">
        <f>IF(M123=0,0,(L123-M123)/M123)</f>
        <v>0</v>
      </c>
      <c r="O123" s="22">
        <f>0</f>
        <v>0</v>
      </c>
      <c r="P123" s="22">
        <f>0</f>
        <v>0</v>
      </c>
      <c r="Q123" s="31">
        <f>IF(P123=0,0,(O123-P123)/P123)</f>
        <v>0</v>
      </c>
      <c r="R123" s="22">
        <v>0</v>
      </c>
      <c r="S123" s="22">
        <v>1984.2799999999997</v>
      </c>
      <c r="T123" s="31">
        <f>IF(S123=0,0,(R123-S123)/S123)</f>
        <v>-1</v>
      </c>
    </row>
    <row r="124" spans="4:20" ht="15.75" customHeight="1" x14ac:dyDescent="0.25">
      <c r="D124" s="4">
        <v>65300</v>
      </c>
      <c r="E124" t="s">
        <v>95</v>
      </c>
      <c r="F124" s="22">
        <f>0</f>
        <v>0</v>
      </c>
      <c r="G124" s="22">
        <f>2114.21</f>
        <v>2114.21</v>
      </c>
      <c r="H124" s="31">
        <f>IF(G124=0,0,(F124-G124)/G124)</f>
        <v>-1</v>
      </c>
      <c r="I124" s="22">
        <f>0</f>
        <v>0</v>
      </c>
      <c r="J124" s="22">
        <f>0</f>
        <v>0</v>
      </c>
      <c r="K124" s="31">
        <f>IF(J124=0,0,(I124-J124)/J124)</f>
        <v>0</v>
      </c>
      <c r="L124" s="22">
        <f>0</f>
        <v>0</v>
      </c>
      <c r="M124" s="22">
        <f>0</f>
        <v>0</v>
      </c>
      <c r="N124" s="31">
        <f>IF(M124=0,0,(L124-M124)/M124)</f>
        <v>0</v>
      </c>
      <c r="O124" s="22">
        <f>0</f>
        <v>0</v>
      </c>
      <c r="P124" s="22">
        <f>0</f>
        <v>0</v>
      </c>
      <c r="Q124" s="31">
        <f>IF(P124=0,0,(O124-P124)/P124)</f>
        <v>0</v>
      </c>
      <c r="R124" s="22">
        <v>0</v>
      </c>
      <c r="S124" s="22">
        <v>2114.21</v>
      </c>
      <c r="T124" s="31">
        <f>IF(S124=0,0,(R124-S124)/S124)</f>
        <v>-1</v>
      </c>
    </row>
    <row r="125" spans="4:20" s="1" customFormat="1" ht="15.75" customHeight="1" x14ac:dyDescent="0.25">
      <c r="D125" s="27">
        <v>65400</v>
      </c>
      <c r="E125" s="28" t="s">
        <v>96</v>
      </c>
      <c r="F125" s="29">
        <f>807.21</f>
        <v>807.21</v>
      </c>
      <c r="G125" s="29">
        <f>4833.05</f>
        <v>4833.05</v>
      </c>
      <c r="H125" s="35">
        <f>IF(G125=0,0,(F125-G125)/G125)</f>
        <v>-0.83298124372808058</v>
      </c>
      <c r="I125" s="29">
        <f>0</f>
        <v>0</v>
      </c>
      <c r="J125" s="29">
        <f>0</f>
        <v>0</v>
      </c>
      <c r="K125" s="35">
        <f>IF(J125=0,0,(I125-J125)/J125)</f>
        <v>0</v>
      </c>
      <c r="L125" s="29">
        <f>0</f>
        <v>0</v>
      </c>
      <c r="M125" s="29">
        <f>0</f>
        <v>0</v>
      </c>
      <c r="N125" s="35">
        <f>IF(M125=0,0,(L125-M125)/M125)</f>
        <v>0</v>
      </c>
      <c r="O125" s="29">
        <f>0</f>
        <v>0</v>
      </c>
      <c r="P125" s="29">
        <f>0</f>
        <v>0</v>
      </c>
      <c r="Q125" s="35">
        <f>IF(P125=0,0,(O125-P125)/P125)</f>
        <v>0</v>
      </c>
      <c r="R125" s="29">
        <v>807.21</v>
      </c>
      <c r="S125" s="29">
        <v>4833.05</v>
      </c>
      <c r="T125" s="35">
        <f>IF(S125=0,0,(R125-S125)/S125)</f>
        <v>-0.83298124372808058</v>
      </c>
    </row>
    <row r="126" spans="4:20" s="1" customFormat="1" ht="15.75" customHeight="1" x14ac:dyDescent="0.25">
      <c r="D126" s="5">
        <v>65500</v>
      </c>
      <c r="E126" s="1" t="s">
        <v>97</v>
      </c>
      <c r="F126" s="21">
        <f>0</f>
        <v>0</v>
      </c>
      <c r="G126" s="21">
        <f>0</f>
        <v>0</v>
      </c>
      <c r="H126" s="32">
        <f>IF(G126=0,0,(F126-G126)/G126)</f>
        <v>0</v>
      </c>
      <c r="I126" s="21">
        <f>0</f>
        <v>0</v>
      </c>
      <c r="J126" s="21">
        <f>0</f>
        <v>0</v>
      </c>
      <c r="K126" s="32">
        <f>IF(J126=0,0,(I126-J126)/J126)</f>
        <v>0</v>
      </c>
      <c r="L126" s="21">
        <f>0</f>
        <v>0</v>
      </c>
      <c r="M126" s="21">
        <f>0</f>
        <v>0</v>
      </c>
      <c r="N126" s="32">
        <f>IF(M126=0,0,(L126-M126)/M126)</f>
        <v>0</v>
      </c>
      <c r="O126" s="21">
        <f>0</f>
        <v>0</v>
      </c>
      <c r="P126" s="21">
        <f>0</f>
        <v>0</v>
      </c>
      <c r="Q126" s="32">
        <f>IF(P126=0,0,(O126-P126)/P126)</f>
        <v>0</v>
      </c>
      <c r="R126" s="21">
        <v>0</v>
      </c>
      <c r="S126" s="21">
        <v>0</v>
      </c>
      <c r="T126" s="32">
        <f>IF(S126=0,0,(R126-S126)/S126)</f>
        <v>0</v>
      </c>
    </row>
    <row r="127" spans="4:20" ht="15.75" customHeight="1" x14ac:dyDescent="0.25">
      <c r="D127" s="4">
        <v>65600</v>
      </c>
      <c r="E127" t="s">
        <v>98</v>
      </c>
      <c r="F127" s="22">
        <f>0</f>
        <v>0</v>
      </c>
      <c r="G127" s="22">
        <f>84.27</f>
        <v>84.27</v>
      </c>
      <c r="H127" s="31">
        <f>IF(G127=0,0,(F127-G127)/G127)</f>
        <v>-1</v>
      </c>
      <c r="I127" s="22">
        <f>0</f>
        <v>0</v>
      </c>
      <c r="J127" s="22">
        <f>0</f>
        <v>0</v>
      </c>
      <c r="K127" s="31">
        <f>IF(J127=0,0,(I127-J127)/J127)</f>
        <v>0</v>
      </c>
      <c r="L127" s="22">
        <f>0</f>
        <v>0</v>
      </c>
      <c r="M127" s="22">
        <f>0</f>
        <v>0</v>
      </c>
      <c r="N127" s="31">
        <f>IF(M127=0,0,(L127-M127)/M127)</f>
        <v>0</v>
      </c>
      <c r="O127" s="22">
        <f>0</f>
        <v>0</v>
      </c>
      <c r="P127" s="22">
        <f>0</f>
        <v>0</v>
      </c>
      <c r="Q127" s="31">
        <f>IF(P127=0,0,(O127-P127)/P127)</f>
        <v>0</v>
      </c>
      <c r="R127" s="22">
        <v>0</v>
      </c>
      <c r="S127" s="22">
        <v>84.27</v>
      </c>
      <c r="T127" s="31">
        <f>IF(S127=0,0,(R127-S127)/S127)</f>
        <v>-1</v>
      </c>
    </row>
    <row r="128" spans="4:20" ht="15.75" customHeight="1" x14ac:dyDescent="0.25">
      <c r="D128" s="4">
        <v>65700</v>
      </c>
      <c r="E128" t="s">
        <v>99</v>
      </c>
      <c r="F128" s="22">
        <f>0</f>
        <v>0</v>
      </c>
      <c r="G128" s="22">
        <f>2193.19</f>
        <v>2193.19</v>
      </c>
      <c r="H128" s="31">
        <f>IF(G128=0,0,(F128-G128)/G128)</f>
        <v>-1</v>
      </c>
      <c r="I128" s="22">
        <f>0</f>
        <v>0</v>
      </c>
      <c r="J128" s="22">
        <f>0</f>
        <v>0</v>
      </c>
      <c r="K128" s="31">
        <f>IF(J128=0,0,(I128-J128)/J128)</f>
        <v>0</v>
      </c>
      <c r="L128" s="22">
        <f>0</f>
        <v>0</v>
      </c>
      <c r="M128" s="22">
        <f>0</f>
        <v>0</v>
      </c>
      <c r="N128" s="31">
        <f>IF(M128=0,0,(L128-M128)/M128)</f>
        <v>0</v>
      </c>
      <c r="O128" s="22">
        <f>0</f>
        <v>0</v>
      </c>
      <c r="P128" s="22">
        <f>0</f>
        <v>0</v>
      </c>
      <c r="Q128" s="31">
        <f>IF(P128=0,0,(O128-P128)/P128)</f>
        <v>0</v>
      </c>
      <c r="R128" s="22">
        <v>0</v>
      </c>
      <c r="S128" s="22">
        <v>2193.19</v>
      </c>
      <c r="T128" s="31">
        <f>IF(S128=0,0,(R128-S128)/S128)</f>
        <v>-1</v>
      </c>
    </row>
    <row r="129" spans="4:20" ht="15.75" customHeight="1" x14ac:dyDescent="0.25">
      <c r="D129" s="4">
        <v>65800</v>
      </c>
      <c r="E129" t="s">
        <v>100</v>
      </c>
      <c r="F129" s="22">
        <f>0</f>
        <v>0</v>
      </c>
      <c r="G129" s="22">
        <f>388.65</f>
        <v>388.65</v>
      </c>
      <c r="H129" s="31">
        <f>IF(G129=0,0,(F129-G129)/G129)</f>
        <v>-1</v>
      </c>
      <c r="I129" s="22">
        <f>0</f>
        <v>0</v>
      </c>
      <c r="J129" s="22">
        <f>0</f>
        <v>0</v>
      </c>
      <c r="K129" s="31">
        <f>IF(J129=0,0,(I129-J129)/J129)</f>
        <v>0</v>
      </c>
      <c r="L129" s="22">
        <f>0</f>
        <v>0</v>
      </c>
      <c r="M129" s="22">
        <f>0</f>
        <v>0</v>
      </c>
      <c r="N129" s="31">
        <f>IF(M129=0,0,(L129-M129)/M129)</f>
        <v>0</v>
      </c>
      <c r="O129" s="22">
        <f>0</f>
        <v>0</v>
      </c>
      <c r="P129" s="22">
        <f>0</f>
        <v>0</v>
      </c>
      <c r="Q129" s="31">
        <f>IF(P129=0,0,(O129-P129)/P129)</f>
        <v>0</v>
      </c>
      <c r="R129" s="22">
        <v>0</v>
      </c>
      <c r="S129" s="22">
        <v>388.65</v>
      </c>
      <c r="T129" s="31">
        <f>IF(S129=0,0,(R129-S129)/S129)</f>
        <v>-1</v>
      </c>
    </row>
    <row r="130" spans="4:20" s="1" customFormat="1" ht="15.75" customHeight="1" x14ac:dyDescent="0.25">
      <c r="D130" s="27">
        <v>65900</v>
      </c>
      <c r="E130" s="28" t="s">
        <v>101</v>
      </c>
      <c r="F130" s="29">
        <f>0</f>
        <v>0</v>
      </c>
      <c r="G130" s="29">
        <f>2666.11</f>
        <v>2666.11</v>
      </c>
      <c r="H130" s="35">
        <f>IF(G130=0,0,(F130-G130)/G130)</f>
        <v>-1</v>
      </c>
      <c r="I130" s="29">
        <f>0</f>
        <v>0</v>
      </c>
      <c r="J130" s="29">
        <f>0</f>
        <v>0</v>
      </c>
      <c r="K130" s="35">
        <f>IF(J130=0,0,(I130-J130)/J130)</f>
        <v>0</v>
      </c>
      <c r="L130" s="29">
        <f>0</f>
        <v>0</v>
      </c>
      <c r="M130" s="29">
        <f>0</f>
        <v>0</v>
      </c>
      <c r="N130" s="35">
        <f>IF(M130=0,0,(L130-M130)/M130)</f>
        <v>0</v>
      </c>
      <c r="O130" s="29">
        <f>0</f>
        <v>0</v>
      </c>
      <c r="P130" s="29">
        <f>0</f>
        <v>0</v>
      </c>
      <c r="Q130" s="35">
        <f>IF(P130=0,0,(O130-P130)/P130)</f>
        <v>0</v>
      </c>
      <c r="R130" s="29">
        <v>0</v>
      </c>
      <c r="S130" s="29">
        <v>2666.11</v>
      </c>
      <c r="T130" s="35">
        <f>IF(S130=0,0,(R130-S130)/S130)</f>
        <v>-1</v>
      </c>
    </row>
    <row r="131" spans="4:20" s="1" customFormat="1" ht="15.75" customHeight="1" x14ac:dyDescent="0.25">
      <c r="D131" s="5">
        <v>66000</v>
      </c>
      <c r="E131" s="1" t="s">
        <v>102</v>
      </c>
      <c r="F131" s="21">
        <f>0</f>
        <v>0</v>
      </c>
      <c r="G131" s="21">
        <f>0</f>
        <v>0</v>
      </c>
      <c r="H131" s="32">
        <f>IF(G131=0,0,(F131-G131)/G131)</f>
        <v>0</v>
      </c>
      <c r="I131" s="21">
        <f>0</f>
        <v>0</v>
      </c>
      <c r="J131" s="21">
        <f>0</f>
        <v>0</v>
      </c>
      <c r="K131" s="32">
        <f>IF(J131=0,0,(I131-J131)/J131)</f>
        <v>0</v>
      </c>
      <c r="L131" s="21">
        <f>0</f>
        <v>0</v>
      </c>
      <c r="M131" s="21">
        <f>0</f>
        <v>0</v>
      </c>
      <c r="N131" s="32">
        <f>IF(M131=0,0,(L131-M131)/M131)</f>
        <v>0</v>
      </c>
      <c r="O131" s="21">
        <f>0</f>
        <v>0</v>
      </c>
      <c r="P131" s="21">
        <f>0</f>
        <v>0</v>
      </c>
      <c r="Q131" s="32">
        <f>IF(P131=0,0,(O131-P131)/P131)</f>
        <v>0</v>
      </c>
      <c r="R131" s="21">
        <v>0</v>
      </c>
      <c r="S131" s="21">
        <v>0</v>
      </c>
      <c r="T131" s="32">
        <f>IF(S131=0,0,(R131-S131)/S131)</f>
        <v>0</v>
      </c>
    </row>
    <row r="132" spans="4:20" ht="15.75" customHeight="1" x14ac:dyDescent="0.25">
      <c r="D132" s="4">
        <v>66300</v>
      </c>
      <c r="E132" t="s">
        <v>103</v>
      </c>
      <c r="F132" s="22">
        <f>0</f>
        <v>0</v>
      </c>
      <c r="G132" s="22">
        <f>0</f>
        <v>0</v>
      </c>
      <c r="H132" s="31">
        <f>IF(G132=0,0,(F132-G132)/G132)</f>
        <v>0</v>
      </c>
      <c r="I132" s="22">
        <f>0</f>
        <v>0</v>
      </c>
      <c r="J132" s="22">
        <f>0</f>
        <v>0</v>
      </c>
      <c r="K132" s="31">
        <f>IF(J132=0,0,(I132-J132)/J132)</f>
        <v>0</v>
      </c>
      <c r="L132" s="22">
        <f>0</f>
        <v>0</v>
      </c>
      <c r="M132" s="22">
        <f>0</f>
        <v>0</v>
      </c>
      <c r="N132" s="31">
        <f>IF(M132=0,0,(L132-M132)/M132)</f>
        <v>0</v>
      </c>
      <c r="O132" s="22">
        <f>0</f>
        <v>0</v>
      </c>
      <c r="P132" s="22">
        <f>0</f>
        <v>0</v>
      </c>
      <c r="Q132" s="31">
        <f>IF(P132=0,0,(O132-P132)/P132)</f>
        <v>0</v>
      </c>
      <c r="R132" s="22">
        <v>0</v>
      </c>
      <c r="S132" s="22">
        <v>0</v>
      </c>
      <c r="T132" s="31">
        <f>IF(S132=0,0,(R132-S132)/S132)</f>
        <v>0</v>
      </c>
    </row>
    <row r="133" spans="4:20" s="1" customFormat="1" ht="15.75" customHeight="1" x14ac:dyDescent="0.25">
      <c r="D133" s="27">
        <v>66400</v>
      </c>
      <c r="E133" s="28" t="s">
        <v>104</v>
      </c>
      <c r="F133" s="29">
        <f>0</f>
        <v>0</v>
      </c>
      <c r="G133" s="29">
        <f>0</f>
        <v>0</v>
      </c>
      <c r="H133" s="35">
        <f>IF(G133=0,0,(F133-G133)/G133)</f>
        <v>0</v>
      </c>
      <c r="I133" s="29">
        <f>0</f>
        <v>0</v>
      </c>
      <c r="J133" s="29">
        <f>0</f>
        <v>0</v>
      </c>
      <c r="K133" s="35">
        <f>IF(J133=0,0,(I133-J133)/J133)</f>
        <v>0</v>
      </c>
      <c r="L133" s="29">
        <f>0</f>
        <v>0</v>
      </c>
      <c r="M133" s="29">
        <f>0</f>
        <v>0</v>
      </c>
      <c r="N133" s="35">
        <f>IF(M133=0,0,(L133-M133)/M133)</f>
        <v>0</v>
      </c>
      <c r="O133" s="29">
        <f>0</f>
        <v>0</v>
      </c>
      <c r="P133" s="29">
        <f>0</f>
        <v>0</v>
      </c>
      <c r="Q133" s="35">
        <f>IF(P133=0,0,(O133-P133)/P133)</f>
        <v>0</v>
      </c>
      <c r="R133" s="29">
        <v>0</v>
      </c>
      <c r="S133" s="29">
        <v>0</v>
      </c>
      <c r="T133" s="35">
        <f>IF(S133=0,0,(R133-S133)/S133)</f>
        <v>0</v>
      </c>
    </row>
    <row r="134" spans="4:20" s="3" customFormat="1" ht="15.75" customHeight="1" x14ac:dyDescent="0.25">
      <c r="D134" s="43">
        <v>69950</v>
      </c>
      <c r="E134" s="40" t="s">
        <v>156</v>
      </c>
      <c r="F134" s="41">
        <f>705736.09</f>
        <v>705736.09</v>
      </c>
      <c r="G134" s="41">
        <f>814833.06</f>
        <v>814833.06</v>
      </c>
      <c r="H134" s="42">
        <f>IF(G134=0,0,(F134-G134)/G134)</f>
        <v>-0.13388873789681544</v>
      </c>
      <c r="I134" s="41">
        <f>18038.78</f>
        <v>18038.78</v>
      </c>
      <c r="J134" s="41">
        <f>45101.59</f>
        <v>45101.59</v>
      </c>
      <c r="K134" s="42">
        <f>IF(J134=0,0,(I134-J134)/J134)</f>
        <v>-0.60004115154255089</v>
      </c>
      <c r="L134" s="41">
        <f>10844.43</f>
        <v>10844.43</v>
      </c>
      <c r="M134" s="41">
        <f>34911.71</f>
        <v>34911.71</v>
      </c>
      <c r="N134" s="42">
        <f>IF(M134=0,0,(L134-M134)/M134)</f>
        <v>-0.68937557054638687</v>
      </c>
      <c r="O134" s="41">
        <f>19856.43</f>
        <v>19856.43</v>
      </c>
      <c r="P134" s="41">
        <f>76736.55</f>
        <v>76736.55</v>
      </c>
      <c r="Q134" s="42">
        <f>IF(P134=0,0,(O134-P134)/P134)</f>
        <v>-0.74123895327585099</v>
      </c>
      <c r="R134" s="41">
        <v>656996.45000000007</v>
      </c>
      <c r="S134" s="41">
        <v>658083.21000000008</v>
      </c>
      <c r="T134" s="42">
        <f>IF(S134=0,0,(R134-S134)/S134)</f>
        <v>-1.6514021076453375E-3</v>
      </c>
    </row>
    <row r="135" spans="4:20" ht="15.75" customHeight="1" x14ac:dyDescent="0.25">
      <c r="D135" s="25"/>
      <c r="E135" s="1"/>
      <c r="F135" s="26"/>
      <c r="G135" s="26"/>
      <c r="H135" s="34"/>
      <c r="I135" s="26"/>
      <c r="J135" s="26"/>
      <c r="K135" s="34"/>
      <c r="L135" s="26"/>
      <c r="M135" s="26"/>
      <c r="N135" s="34"/>
      <c r="O135" s="26"/>
      <c r="P135" s="26"/>
      <c r="Q135" s="34"/>
      <c r="R135" s="26"/>
      <c r="S135" s="26"/>
      <c r="T135" s="34"/>
    </row>
    <row r="136" spans="4:20" s="3" customFormat="1" ht="15.75" customHeight="1" x14ac:dyDescent="0.25">
      <c r="D136" s="43">
        <v>69999</v>
      </c>
      <c r="E136" s="40" t="s">
        <v>157</v>
      </c>
      <c r="F136" s="41">
        <f>215934.97</f>
        <v>215934.97</v>
      </c>
      <c r="G136" s="41">
        <f>68198.61</f>
        <v>68198.61</v>
      </c>
      <c r="H136" s="42">
        <f>IF(G136=0,0,(F136-G136)/G136)</f>
        <v>2.1662664385681758</v>
      </c>
      <c r="I136" s="41">
        <f>-96947.52</f>
        <v>-96947.520000000004</v>
      </c>
      <c r="J136" s="41">
        <f>-217750.42</f>
        <v>-217750.42</v>
      </c>
      <c r="K136" s="42">
        <f>IF(J136=0,0,(I136-J136)/J136)</f>
        <v>-0.55477688630864641</v>
      </c>
      <c r="L136" s="41">
        <f>-35786.72</f>
        <v>-35786.720000000001</v>
      </c>
      <c r="M136" s="41">
        <f>-71006.5</f>
        <v>-71006.5</v>
      </c>
      <c r="N136" s="42">
        <f>IF(M136=0,0,(L136-M136)/M136)</f>
        <v>-0.49600783026905987</v>
      </c>
      <c r="O136" s="41">
        <f>-209212.12</f>
        <v>-209212.12</v>
      </c>
      <c r="P136" s="41">
        <f>-301127.68</f>
        <v>-301127.67999999999</v>
      </c>
      <c r="Q136" s="42">
        <f>IF(P136=0,0,(O136-P136)/P136)</f>
        <v>-0.30523783134117727</v>
      </c>
      <c r="R136" s="41">
        <v>557881.32999999996</v>
      </c>
      <c r="S136" s="41">
        <v>658083.21000000008</v>
      </c>
      <c r="T136" s="42">
        <f>IF(S136=0,0,(R136-S136)/S136)</f>
        <v>-0.15226323734957484</v>
      </c>
    </row>
    <row r="137" spans="4:20" ht="15.75" customHeight="1" x14ac:dyDescent="0.25">
      <c r="D137" s="27"/>
      <c r="E137" s="28"/>
      <c r="F137" s="29"/>
      <c r="G137" s="29"/>
      <c r="H137" s="35"/>
      <c r="I137" s="29"/>
      <c r="J137" s="29"/>
      <c r="K137" s="34"/>
      <c r="L137" s="29"/>
      <c r="M137" s="29"/>
      <c r="N137" s="34"/>
      <c r="O137" s="29"/>
      <c r="P137" s="29"/>
      <c r="Q137" s="34"/>
      <c r="R137" s="29"/>
      <c r="S137" s="29"/>
      <c r="T137" s="34"/>
    </row>
    <row r="138" spans="4:20" ht="15.75" customHeight="1" x14ac:dyDescent="0.25">
      <c r="D138" s="43">
        <v>70000</v>
      </c>
      <c r="E138" s="40" t="s">
        <v>158</v>
      </c>
      <c r="F138" s="50"/>
      <c r="G138" s="50"/>
      <c r="H138" s="49"/>
      <c r="I138" s="50"/>
      <c r="J138" s="50"/>
      <c r="K138" s="45"/>
      <c r="L138" s="50"/>
      <c r="M138" s="50"/>
      <c r="N138" s="45"/>
      <c r="O138" s="50"/>
      <c r="P138" s="50"/>
      <c r="Q138" s="45"/>
      <c r="R138" s="50"/>
      <c r="S138" s="50"/>
      <c r="T138" s="45"/>
    </row>
    <row r="139" spans="4:20" s="1" customFormat="1" ht="15.75" customHeight="1" x14ac:dyDescent="0.25">
      <c r="D139" s="5">
        <v>70100</v>
      </c>
      <c r="E139" s="1" t="s">
        <v>105</v>
      </c>
      <c r="F139" s="21">
        <f>0</f>
        <v>0</v>
      </c>
      <c r="G139" s="21">
        <f>0</f>
        <v>0</v>
      </c>
      <c r="H139" s="32">
        <f>IF(G139=0,0,(F139-G139)/G139)</f>
        <v>0</v>
      </c>
      <c r="I139" s="21">
        <f>0</f>
        <v>0</v>
      </c>
      <c r="J139" s="21">
        <f>0</f>
        <v>0</v>
      </c>
      <c r="K139" s="32">
        <f>IF(J139=0,0,(I139-J139)/J139)</f>
        <v>0</v>
      </c>
      <c r="L139" s="21">
        <f>0</f>
        <v>0</v>
      </c>
      <c r="M139" s="21">
        <f>0</f>
        <v>0</v>
      </c>
      <c r="N139" s="32">
        <f>IF(M139=0,0,(L139-M139)/M139)</f>
        <v>0</v>
      </c>
      <c r="O139" s="21">
        <f>0</f>
        <v>0</v>
      </c>
      <c r="P139" s="21">
        <f>0</f>
        <v>0</v>
      </c>
      <c r="Q139" s="32">
        <f>IF(P139=0,0,(O139-P139)/P139)</f>
        <v>0</v>
      </c>
      <c r="R139" s="21">
        <v>0</v>
      </c>
      <c r="S139" s="21">
        <v>0</v>
      </c>
      <c r="T139" s="32">
        <f>IF(S139=0,0,(R139-S139)/S139)</f>
        <v>0</v>
      </c>
    </row>
    <row r="140" spans="4:20" ht="15.75" customHeight="1" x14ac:dyDescent="0.25">
      <c r="D140" s="4">
        <v>70200</v>
      </c>
      <c r="E140" t="s">
        <v>106</v>
      </c>
      <c r="F140" s="22">
        <f>0</f>
        <v>0</v>
      </c>
      <c r="G140" s="22">
        <f>0</f>
        <v>0</v>
      </c>
      <c r="H140" s="31">
        <f>IF(G140=0,0,(F140-G140)/G140)</f>
        <v>0</v>
      </c>
      <c r="I140" s="22">
        <f>0</f>
        <v>0</v>
      </c>
      <c r="J140" s="22">
        <f>0</f>
        <v>0</v>
      </c>
      <c r="K140" s="31">
        <f>IF(J140=0,0,(I140-J140)/J140)</f>
        <v>0</v>
      </c>
      <c r="L140" s="22">
        <f>0</f>
        <v>0</v>
      </c>
      <c r="M140" s="22">
        <f>0</f>
        <v>0</v>
      </c>
      <c r="N140" s="31">
        <f>IF(M140=0,0,(L140-M140)/M140)</f>
        <v>0</v>
      </c>
      <c r="O140" s="22">
        <f>0</f>
        <v>0</v>
      </c>
      <c r="P140" s="22">
        <f>0</f>
        <v>0</v>
      </c>
      <c r="Q140" s="31">
        <f>IF(P140=0,0,(O140-P140)/P140)</f>
        <v>0</v>
      </c>
      <c r="R140" s="22">
        <v>0</v>
      </c>
      <c r="S140" s="22">
        <v>0</v>
      </c>
      <c r="T140" s="31">
        <f>IF(S140=0,0,(R140-S140)/S140)</f>
        <v>0</v>
      </c>
    </row>
    <row r="141" spans="4:20" ht="15.75" customHeight="1" x14ac:dyDescent="0.25">
      <c r="D141" s="4">
        <v>70400</v>
      </c>
      <c r="E141" t="s">
        <v>107</v>
      </c>
      <c r="F141" s="22">
        <f>0</f>
        <v>0</v>
      </c>
      <c r="G141" s="22">
        <f>-0.01</f>
        <v>-0.01</v>
      </c>
      <c r="H141" s="31">
        <f>IF(G141=0,0,(F141-G141)/G141)</f>
        <v>-1</v>
      </c>
      <c r="I141" s="22">
        <f>0</f>
        <v>0</v>
      </c>
      <c r="J141" s="22">
        <f>-0.01</f>
        <v>-0.01</v>
      </c>
      <c r="K141" s="31">
        <f>IF(J141=0,0,(I141-J141)/J141)</f>
        <v>-1</v>
      </c>
      <c r="L141" s="22">
        <f>0</f>
        <v>0</v>
      </c>
      <c r="M141" s="22">
        <f>0</f>
        <v>0</v>
      </c>
      <c r="N141" s="31">
        <f>IF(M141=0,0,(L141-M141)/M141)</f>
        <v>0</v>
      </c>
      <c r="O141" s="22">
        <f>0</f>
        <v>0</v>
      </c>
      <c r="P141" s="22">
        <f>0</f>
        <v>0</v>
      </c>
      <c r="Q141" s="31">
        <f>IF(P141=0,0,(O141-P141)/P141)</f>
        <v>0</v>
      </c>
      <c r="R141" s="22">
        <v>0</v>
      </c>
      <c r="S141" s="22">
        <v>0</v>
      </c>
      <c r="T141" s="31">
        <f>IF(S141=0,0,(R141-S141)/S141)</f>
        <v>0</v>
      </c>
    </row>
    <row r="142" spans="4:20" ht="15.75" customHeight="1" x14ac:dyDescent="0.25">
      <c r="D142" s="4">
        <v>70500</v>
      </c>
      <c r="E142" t="s">
        <v>108</v>
      </c>
      <c r="F142" s="22">
        <f>0</f>
        <v>0</v>
      </c>
      <c r="G142" s="22">
        <f>0</f>
        <v>0</v>
      </c>
      <c r="H142" s="31">
        <f>IF(G142=0,0,(F142-G142)/G142)</f>
        <v>0</v>
      </c>
      <c r="I142" s="22">
        <f>0</f>
        <v>0</v>
      </c>
      <c r="J142" s="22">
        <f>0</f>
        <v>0</v>
      </c>
      <c r="K142" s="31">
        <f>IF(J142=0,0,(I142-J142)/J142)</f>
        <v>0</v>
      </c>
      <c r="L142" s="22">
        <f>0</f>
        <v>0</v>
      </c>
      <c r="M142" s="22">
        <f>0</f>
        <v>0</v>
      </c>
      <c r="N142" s="31">
        <f>IF(M142=0,0,(L142-M142)/M142)</f>
        <v>0</v>
      </c>
      <c r="O142" s="22">
        <f>0</f>
        <v>0</v>
      </c>
      <c r="P142" s="22">
        <f>0</f>
        <v>0</v>
      </c>
      <c r="Q142" s="31">
        <f>IF(P142=0,0,(O142-P142)/P142)</f>
        <v>0</v>
      </c>
      <c r="R142" s="22">
        <v>0</v>
      </c>
      <c r="S142" s="22">
        <v>0</v>
      </c>
      <c r="T142" s="31">
        <f>IF(S142=0,0,(R142-S142)/S142)</f>
        <v>0</v>
      </c>
    </row>
    <row r="143" spans="4:20" s="1" customFormat="1" ht="15.75" customHeight="1" x14ac:dyDescent="0.25">
      <c r="D143" s="27">
        <v>79950</v>
      </c>
      <c r="E143" s="28" t="s">
        <v>109</v>
      </c>
      <c r="F143" s="29">
        <f>0</f>
        <v>0</v>
      </c>
      <c r="G143" s="29">
        <f>-0.01</f>
        <v>-0.01</v>
      </c>
      <c r="H143" s="35">
        <f>IF(G143=0,0,(F143-G143)/G143)</f>
        <v>-1</v>
      </c>
      <c r="I143" s="29">
        <f>0</f>
        <v>0</v>
      </c>
      <c r="J143" s="29">
        <f>-0.01</f>
        <v>-0.01</v>
      </c>
      <c r="K143" s="35">
        <f>IF(J143=0,0,(I143-J143)/J143)</f>
        <v>-1</v>
      </c>
      <c r="L143" s="29">
        <f>0</f>
        <v>0</v>
      </c>
      <c r="M143" s="29">
        <f>0</f>
        <v>0</v>
      </c>
      <c r="N143" s="35">
        <f>IF(M143=0,0,(L143-M143)/M143)</f>
        <v>0</v>
      </c>
      <c r="O143" s="29">
        <f>0</f>
        <v>0</v>
      </c>
      <c r="P143" s="29">
        <f>0</f>
        <v>0</v>
      </c>
      <c r="Q143" s="35">
        <f>IF(P143=0,0,(O143-P143)/P143)</f>
        <v>0</v>
      </c>
      <c r="R143" s="29">
        <v>0</v>
      </c>
      <c r="S143" s="29">
        <v>0</v>
      </c>
      <c r="T143" s="35">
        <f>IF(S143=0,0,(R143-S143)/S143)</f>
        <v>0</v>
      </c>
    </row>
    <row r="144" spans="4:20" ht="15.75" customHeight="1" x14ac:dyDescent="0.25">
      <c r="D144" s="27"/>
      <c r="E144" s="28"/>
      <c r="F144" s="29"/>
      <c r="G144" s="29"/>
      <c r="H144" s="35"/>
      <c r="I144" s="29"/>
      <c r="J144" s="29"/>
      <c r="K144" s="34"/>
      <c r="L144" s="29"/>
      <c r="M144" s="29"/>
      <c r="N144" s="34"/>
      <c r="O144" s="29"/>
      <c r="P144" s="29"/>
      <c r="Q144" s="34"/>
      <c r="R144" s="29"/>
      <c r="S144" s="29"/>
      <c r="T144" s="34"/>
    </row>
    <row r="145" spans="4:20" ht="15.75" customHeight="1" x14ac:dyDescent="0.25">
      <c r="D145" s="43">
        <v>80700</v>
      </c>
      <c r="E145" s="40" t="s">
        <v>159</v>
      </c>
      <c r="F145" s="50"/>
      <c r="G145" s="50"/>
      <c r="H145" s="49"/>
      <c r="I145" s="50"/>
      <c r="J145" s="50"/>
      <c r="K145" s="45"/>
      <c r="L145" s="50"/>
      <c r="M145" s="50"/>
      <c r="N145" s="45"/>
      <c r="O145" s="50"/>
      <c r="P145" s="50"/>
      <c r="Q145" s="45"/>
      <c r="R145" s="50"/>
      <c r="S145" s="50"/>
      <c r="T145" s="45"/>
    </row>
    <row r="146" spans="4:20" ht="15.75" customHeight="1" x14ac:dyDescent="0.25">
      <c r="D146" s="4">
        <v>80800</v>
      </c>
      <c r="E146" t="s">
        <v>110</v>
      </c>
      <c r="F146" s="22">
        <f>0</f>
        <v>0</v>
      </c>
      <c r="G146" s="22">
        <f>0</f>
        <v>0</v>
      </c>
      <c r="H146" s="31">
        <f>IF(G146=0,0,(F146-G146)/G146)</f>
        <v>0</v>
      </c>
      <c r="I146" s="22">
        <f>0</f>
        <v>0</v>
      </c>
      <c r="J146" s="22">
        <f>0</f>
        <v>0</v>
      </c>
      <c r="K146" s="31">
        <f>IF(J146=0,0,(I146-J146)/J146)</f>
        <v>0</v>
      </c>
      <c r="L146" s="22">
        <f>0</f>
        <v>0</v>
      </c>
      <c r="M146" s="22">
        <f>0</f>
        <v>0</v>
      </c>
      <c r="N146" s="31">
        <f>IF(M146=0,0,(L146-M146)/M146)</f>
        <v>0</v>
      </c>
      <c r="O146" s="22">
        <f>0</f>
        <v>0</v>
      </c>
      <c r="P146" s="22">
        <f>0</f>
        <v>0</v>
      </c>
      <c r="Q146" s="31">
        <f>IF(P146=0,0,(O146-P146)/P146)</f>
        <v>0</v>
      </c>
      <c r="R146" s="22">
        <v>0</v>
      </c>
      <c r="S146" s="22">
        <v>0</v>
      </c>
      <c r="T146" s="31">
        <f>IF(S146=0,0,(R146-S146)/S146)</f>
        <v>0</v>
      </c>
    </row>
    <row r="147" spans="4:20" ht="15.75" customHeight="1" x14ac:dyDescent="0.25">
      <c r="D147" s="4">
        <v>80900</v>
      </c>
      <c r="E147" t="s">
        <v>111</v>
      </c>
      <c r="F147" s="22">
        <f>0</f>
        <v>0</v>
      </c>
      <c r="G147" s="22">
        <f>0</f>
        <v>0</v>
      </c>
      <c r="H147" s="31">
        <f>IF(G147=0,0,(F147-G147)/G147)</f>
        <v>0</v>
      </c>
      <c r="I147" s="22">
        <f>0</f>
        <v>0</v>
      </c>
      <c r="J147" s="22">
        <f>0</f>
        <v>0</v>
      </c>
      <c r="K147" s="31">
        <f>IF(J147=0,0,(I147-J147)/J147)</f>
        <v>0</v>
      </c>
      <c r="L147" s="22">
        <f>0</f>
        <v>0</v>
      </c>
      <c r="M147" s="22">
        <f>0</f>
        <v>0</v>
      </c>
      <c r="N147" s="31">
        <f>IF(M147=0,0,(L147-M147)/M147)</f>
        <v>0</v>
      </c>
      <c r="O147" s="22">
        <f>0</f>
        <v>0</v>
      </c>
      <c r="P147" s="22">
        <f>0</f>
        <v>0</v>
      </c>
      <c r="Q147" s="31">
        <f>IF(P147=0,0,(O147-P147)/P147)</f>
        <v>0</v>
      </c>
      <c r="R147" s="22">
        <v>0</v>
      </c>
      <c r="S147" s="22">
        <v>0</v>
      </c>
      <c r="T147" s="31">
        <f>IF(S147=0,0,(R147-S147)/S147)</f>
        <v>0</v>
      </c>
    </row>
    <row r="148" spans="4:20" ht="15.75" customHeight="1" x14ac:dyDescent="0.25">
      <c r="D148" s="4">
        <v>81000</v>
      </c>
      <c r="E148" t="s">
        <v>112</v>
      </c>
      <c r="F148" s="22">
        <f>0</f>
        <v>0</v>
      </c>
      <c r="G148" s="22">
        <f>0</f>
        <v>0</v>
      </c>
      <c r="H148" s="31">
        <f>IF(G148=0,0,(F148-G148)/G148)</f>
        <v>0</v>
      </c>
      <c r="I148" s="22">
        <f>0</f>
        <v>0</v>
      </c>
      <c r="J148" s="22">
        <f>0</f>
        <v>0</v>
      </c>
      <c r="K148" s="31">
        <f>IF(J148=0,0,(I148-J148)/J148)</f>
        <v>0</v>
      </c>
      <c r="L148" s="22">
        <f>0</f>
        <v>0</v>
      </c>
      <c r="M148" s="22">
        <f>0</f>
        <v>0</v>
      </c>
      <c r="N148" s="31">
        <f>IF(M148=0,0,(L148-M148)/M148)</f>
        <v>0</v>
      </c>
      <c r="O148" s="22">
        <f>0</f>
        <v>0</v>
      </c>
      <c r="P148" s="22">
        <f>0</f>
        <v>0</v>
      </c>
      <c r="Q148" s="31">
        <f>IF(P148=0,0,(O148-P148)/P148)</f>
        <v>0</v>
      </c>
      <c r="R148" s="22">
        <v>0</v>
      </c>
      <c r="S148" s="22">
        <v>0</v>
      </c>
      <c r="T148" s="31">
        <f>IF(S148=0,0,(R148-S148)/S148)</f>
        <v>0</v>
      </c>
    </row>
    <row r="149" spans="4:20" ht="15.75" customHeight="1" x14ac:dyDescent="0.25">
      <c r="D149" s="4">
        <v>81100</v>
      </c>
      <c r="E149" t="s">
        <v>113</v>
      </c>
      <c r="F149" s="22">
        <f>0</f>
        <v>0</v>
      </c>
      <c r="G149" s="22">
        <f>0</f>
        <v>0</v>
      </c>
      <c r="H149" s="31">
        <f>IF(G149=0,0,(F149-G149)/G149)</f>
        <v>0</v>
      </c>
      <c r="I149" s="22">
        <f>0</f>
        <v>0</v>
      </c>
      <c r="J149" s="22">
        <f>0</f>
        <v>0</v>
      </c>
      <c r="K149" s="31">
        <f>IF(J149=0,0,(I149-J149)/J149)</f>
        <v>0</v>
      </c>
      <c r="L149" s="22">
        <f>0</f>
        <v>0</v>
      </c>
      <c r="M149" s="22">
        <f>0</f>
        <v>0</v>
      </c>
      <c r="N149" s="31">
        <f>IF(M149=0,0,(L149-M149)/M149)</f>
        <v>0</v>
      </c>
      <c r="O149" s="22">
        <f>0</f>
        <v>0</v>
      </c>
      <c r="P149" s="22">
        <f>0</f>
        <v>0</v>
      </c>
      <c r="Q149" s="31">
        <f>IF(P149=0,0,(O149-P149)/P149)</f>
        <v>0</v>
      </c>
      <c r="R149" s="22">
        <v>0</v>
      </c>
      <c r="S149" s="22">
        <v>0</v>
      </c>
      <c r="T149" s="31">
        <f>IF(S149=0,0,(R149-S149)/S149)</f>
        <v>0</v>
      </c>
    </row>
    <row r="150" spans="4:20" ht="15.75" customHeight="1" x14ac:dyDescent="0.25">
      <c r="D150" s="4">
        <v>81200</v>
      </c>
      <c r="E150" t="s">
        <v>114</v>
      </c>
      <c r="F150" s="22">
        <f>0</f>
        <v>0</v>
      </c>
      <c r="G150" s="22">
        <f>0</f>
        <v>0</v>
      </c>
      <c r="H150" s="31">
        <f>IF(G150=0,0,(F150-G150)/G150)</f>
        <v>0</v>
      </c>
      <c r="I150" s="22">
        <f>0</f>
        <v>0</v>
      </c>
      <c r="J150" s="22">
        <f>0</f>
        <v>0</v>
      </c>
      <c r="K150" s="31">
        <f>IF(J150=0,0,(I150-J150)/J150)</f>
        <v>0</v>
      </c>
      <c r="L150" s="22">
        <f>0</f>
        <v>0</v>
      </c>
      <c r="M150" s="22">
        <f>0</f>
        <v>0</v>
      </c>
      <c r="N150" s="31">
        <f>IF(M150=0,0,(L150-M150)/M150)</f>
        <v>0</v>
      </c>
      <c r="O150" s="22">
        <f>0</f>
        <v>0</v>
      </c>
      <c r="P150" s="22">
        <f>0</f>
        <v>0</v>
      </c>
      <c r="Q150" s="31">
        <f>IF(P150=0,0,(O150-P150)/P150)</f>
        <v>0</v>
      </c>
      <c r="R150" s="22">
        <v>0</v>
      </c>
      <c r="S150" s="22">
        <v>0</v>
      </c>
      <c r="T150" s="31">
        <f>IF(S150=0,0,(R150-S150)/S150)</f>
        <v>0</v>
      </c>
    </row>
    <row r="151" spans="4:20" s="1" customFormat="1" ht="15.75" customHeight="1" x14ac:dyDescent="0.25">
      <c r="D151" s="27">
        <v>81300</v>
      </c>
      <c r="E151" s="28" t="s">
        <v>152</v>
      </c>
      <c r="F151" s="29">
        <f>0</f>
        <v>0</v>
      </c>
      <c r="G151" s="29">
        <f>0</f>
        <v>0</v>
      </c>
      <c r="H151" s="35">
        <f>IF(G151=0,0,(F151-G151)/G151)</f>
        <v>0</v>
      </c>
      <c r="I151" s="29">
        <f>0</f>
        <v>0</v>
      </c>
      <c r="J151" s="29">
        <f>0</f>
        <v>0</v>
      </c>
      <c r="K151" s="35">
        <f>IF(J151=0,0,(I151-J151)/J151)</f>
        <v>0</v>
      </c>
      <c r="L151" s="29">
        <f>0</f>
        <v>0</v>
      </c>
      <c r="M151" s="29">
        <f>0</f>
        <v>0</v>
      </c>
      <c r="N151" s="35">
        <f>IF(M151=0,0,(L151-M151)/M151)</f>
        <v>0</v>
      </c>
      <c r="O151" s="29">
        <f>0</f>
        <v>0</v>
      </c>
      <c r="P151" s="29">
        <f>0</f>
        <v>0</v>
      </c>
      <c r="Q151" s="35">
        <f>IF(P151=0,0,(O151-P151)/P151)</f>
        <v>0</v>
      </c>
      <c r="R151" s="29">
        <v>0</v>
      </c>
      <c r="S151" s="29">
        <v>0</v>
      </c>
      <c r="T151" s="35">
        <f>IF(S151=0,0,(R151-S151)/S151)</f>
        <v>0</v>
      </c>
    </row>
    <row r="152" spans="4:20" ht="15.75" customHeight="1" x14ac:dyDescent="0.25">
      <c r="D152" s="27"/>
      <c r="E152" s="28"/>
      <c r="F152" s="29"/>
      <c r="G152" s="29"/>
      <c r="H152" s="35"/>
      <c r="I152" s="29"/>
      <c r="J152" s="29"/>
      <c r="K152" s="34"/>
      <c r="L152" s="29"/>
      <c r="M152" s="29"/>
      <c r="N152" s="34"/>
      <c r="O152" s="29"/>
      <c r="P152" s="29"/>
      <c r="Q152" s="34"/>
      <c r="R152" s="29"/>
      <c r="S152" s="29"/>
      <c r="T152" s="34"/>
    </row>
    <row r="153" spans="4:20" s="3" customFormat="1" ht="15.75" customHeight="1" x14ac:dyDescent="0.25">
      <c r="D153" s="43">
        <v>99495</v>
      </c>
      <c r="E153" s="40" t="s">
        <v>161</v>
      </c>
      <c r="F153" s="41">
        <f>215934.97</f>
        <v>215934.97</v>
      </c>
      <c r="G153" s="41">
        <f>68198.6</f>
        <v>68198.600000000006</v>
      </c>
      <c r="H153" s="42">
        <f>IF(G153=0,0,(F153-G153)/G153)</f>
        <v>2.1662669028396473</v>
      </c>
      <c r="I153" s="41">
        <f>-96947.52</f>
        <v>-96947.520000000004</v>
      </c>
      <c r="J153" s="41">
        <f>-217750.43</f>
        <v>-217750.43</v>
      </c>
      <c r="K153" s="42">
        <f>IF(J153=0,0,(I153-J153)/J153)</f>
        <v>-0.55477690675513247</v>
      </c>
      <c r="L153" s="41">
        <f>-35786.72</f>
        <v>-35786.720000000001</v>
      </c>
      <c r="M153" s="41">
        <f>-71006.5</f>
        <v>-71006.5</v>
      </c>
      <c r="N153" s="42">
        <f>IF(M153=0,0,(L153-M153)/M153)</f>
        <v>-0.49600783026905987</v>
      </c>
      <c r="O153" s="41">
        <f>-209212.12</f>
        <v>-209212.12</v>
      </c>
      <c r="P153" s="41">
        <f>-301127.68</f>
        <v>-301127.67999999999</v>
      </c>
      <c r="Q153" s="42">
        <f>IF(P153=0,0,(O153-P153)/P153)</f>
        <v>-0.30523783134117727</v>
      </c>
      <c r="R153" s="41">
        <v>557881.32999999996</v>
      </c>
      <c r="S153" s="41">
        <v>658083.21000000008</v>
      </c>
      <c r="T153" s="42">
        <f>IF(S153=0,0,(R153-S153)/S153)</f>
        <v>-0.15226323734957484</v>
      </c>
    </row>
    <row r="154" spans="4:20" ht="15.75" customHeight="1" x14ac:dyDescent="0.25">
      <c r="D154" s="27"/>
      <c r="E154" s="28"/>
      <c r="F154" s="29"/>
      <c r="G154" s="29"/>
      <c r="H154" s="35"/>
      <c r="I154" s="29"/>
      <c r="J154" s="29"/>
      <c r="K154" s="34"/>
      <c r="L154" s="29"/>
      <c r="M154" s="29"/>
      <c r="N154" s="34"/>
      <c r="O154" s="29"/>
      <c r="P154" s="29"/>
      <c r="Q154" s="34"/>
      <c r="R154" s="29"/>
      <c r="S154" s="29"/>
      <c r="T154" s="34"/>
    </row>
    <row r="155" spans="4:20" ht="15.75" customHeight="1" x14ac:dyDescent="0.25">
      <c r="D155" s="23">
        <v>84000</v>
      </c>
      <c r="E155" s="3" t="s">
        <v>160</v>
      </c>
      <c r="F155" s="22"/>
      <c r="G155" s="22"/>
      <c r="H155" s="31"/>
      <c r="I155" s="22"/>
      <c r="J155" s="22"/>
      <c r="K155" s="31"/>
      <c r="L155" s="22"/>
      <c r="M155" s="22"/>
      <c r="N155" s="31"/>
      <c r="O155" s="22"/>
      <c r="P155" s="22"/>
      <c r="Q155" s="31"/>
      <c r="R155" s="22"/>
      <c r="S155" s="22"/>
      <c r="T155" s="31"/>
    </row>
    <row r="156" spans="4:20" ht="15.75" customHeight="1" x14ac:dyDescent="0.25">
      <c r="D156" s="4">
        <v>84100</v>
      </c>
      <c r="E156" t="s">
        <v>115</v>
      </c>
      <c r="F156" s="22">
        <f>0</f>
        <v>0</v>
      </c>
      <c r="G156" s="22">
        <f>0</f>
        <v>0</v>
      </c>
      <c r="H156" s="31">
        <f>IF(G156=0,0,(F156-G156)/G156)</f>
        <v>0</v>
      </c>
      <c r="I156" s="22">
        <f>0</f>
        <v>0</v>
      </c>
      <c r="J156" s="22">
        <f>0</f>
        <v>0</v>
      </c>
      <c r="K156" s="31">
        <f>IF(J156=0,0,(I156-J156)/J156)</f>
        <v>0</v>
      </c>
      <c r="L156" s="22">
        <f>0</f>
        <v>0</v>
      </c>
      <c r="M156" s="22">
        <f>0</f>
        <v>0</v>
      </c>
      <c r="N156" s="31">
        <f>IF(M156=0,0,(L156-M156)/M156)</f>
        <v>0</v>
      </c>
      <c r="O156" s="22">
        <f>0</f>
        <v>0</v>
      </c>
      <c r="P156" s="22">
        <f>0</f>
        <v>0</v>
      </c>
      <c r="Q156" s="31">
        <f>IF(P156=0,0,(O156-P156)/P156)</f>
        <v>0</v>
      </c>
      <c r="R156" s="22">
        <v>0</v>
      </c>
      <c r="S156" s="22">
        <v>0</v>
      </c>
      <c r="T156" s="31">
        <f>IF(S156=0,0,(R156-S156)/S156)</f>
        <v>0</v>
      </c>
    </row>
    <row r="157" spans="4:20" ht="15.75" customHeight="1" x14ac:dyDescent="0.25">
      <c r="D157" s="4">
        <v>84200</v>
      </c>
      <c r="E157" t="s">
        <v>116</v>
      </c>
      <c r="F157" s="22">
        <f>0</f>
        <v>0</v>
      </c>
      <c r="G157" s="22">
        <f>0</f>
        <v>0</v>
      </c>
      <c r="H157" s="31">
        <f>IF(G157=0,0,(F157-G157)/G157)</f>
        <v>0</v>
      </c>
      <c r="I157" s="22">
        <f>0</f>
        <v>0</v>
      </c>
      <c r="J157" s="22">
        <f>0</f>
        <v>0</v>
      </c>
      <c r="K157" s="31">
        <f>IF(J157=0,0,(I157-J157)/J157)</f>
        <v>0</v>
      </c>
      <c r="L157" s="22">
        <f>0</f>
        <v>0</v>
      </c>
      <c r="M157" s="22">
        <f>0</f>
        <v>0</v>
      </c>
      <c r="N157" s="31">
        <f>IF(M157=0,0,(L157-M157)/M157)</f>
        <v>0</v>
      </c>
      <c r="O157" s="22">
        <f>0</f>
        <v>0</v>
      </c>
      <c r="P157" s="22">
        <f>0</f>
        <v>0</v>
      </c>
      <c r="Q157" s="31">
        <f>IF(P157=0,0,(O157-P157)/P157)</f>
        <v>0</v>
      </c>
      <c r="R157" s="22">
        <v>0</v>
      </c>
      <c r="S157" s="22">
        <v>0</v>
      </c>
      <c r="T157" s="31">
        <f>IF(S157=0,0,(R157-S157)/S157)</f>
        <v>0</v>
      </c>
    </row>
    <row r="158" spans="4:20" s="1" customFormat="1" ht="15.75" customHeight="1" x14ac:dyDescent="0.25">
      <c r="D158" s="27">
        <v>84300</v>
      </c>
      <c r="E158" s="28" t="s">
        <v>117</v>
      </c>
      <c r="F158" s="29">
        <f>0</f>
        <v>0</v>
      </c>
      <c r="G158" s="29">
        <f>0</f>
        <v>0</v>
      </c>
      <c r="H158" s="35">
        <f>IF(G158=0,0,(F158-G158)/G158)</f>
        <v>0</v>
      </c>
      <c r="I158" s="29">
        <f>0</f>
        <v>0</v>
      </c>
      <c r="J158" s="29">
        <f>0</f>
        <v>0</v>
      </c>
      <c r="K158" s="35">
        <f>IF(J158=0,0,(I158-J158)/J158)</f>
        <v>0</v>
      </c>
      <c r="L158" s="29">
        <f>0</f>
        <v>0</v>
      </c>
      <c r="M158" s="29">
        <f>0</f>
        <v>0</v>
      </c>
      <c r="N158" s="35">
        <f>IF(M158=0,0,(L158-M158)/M158)</f>
        <v>0</v>
      </c>
      <c r="O158" s="29">
        <f>0</f>
        <v>0</v>
      </c>
      <c r="P158" s="29">
        <f>0</f>
        <v>0</v>
      </c>
      <c r="Q158" s="35">
        <f>IF(P158=0,0,(O158-P158)/P158)</f>
        <v>0</v>
      </c>
      <c r="R158" s="29">
        <v>0</v>
      </c>
      <c r="S158" s="29">
        <v>0</v>
      </c>
      <c r="T158" s="35">
        <f>IF(S158=0,0,(R158-S158)/S158)</f>
        <v>0</v>
      </c>
    </row>
    <row r="159" spans="4:20" ht="15.75" customHeight="1" x14ac:dyDescent="0.25">
      <c r="H159" s="38"/>
      <c r="K159" s="38"/>
      <c r="N159" s="38"/>
      <c r="Q159" s="38"/>
      <c r="T159" s="38"/>
    </row>
    <row r="160" spans="4:20" ht="15.75" customHeight="1" x14ac:dyDescent="0.25">
      <c r="D160" s="23"/>
      <c r="E160" s="3"/>
      <c r="F160" s="24"/>
      <c r="G160" s="24"/>
      <c r="H160" s="33"/>
      <c r="I160" s="24"/>
      <c r="J160" s="24"/>
      <c r="K160" s="31"/>
      <c r="L160" s="24"/>
      <c r="M160" s="24"/>
      <c r="N160" s="31"/>
      <c r="O160" s="24"/>
      <c r="P160" s="24"/>
      <c r="Q160" s="36"/>
      <c r="R160" s="24"/>
      <c r="S160" s="24"/>
      <c r="T160" s="33"/>
    </row>
    <row r="161" spans="4:29" s="3" customFormat="1" ht="15.75" customHeight="1" x14ac:dyDescent="0.25">
      <c r="D161" s="51">
        <v>99999</v>
      </c>
      <c r="E161" s="52" t="s">
        <v>162</v>
      </c>
      <c r="F161" s="53">
        <f>215934.97</f>
        <v>215934.97</v>
      </c>
      <c r="G161" s="53">
        <f>68198.6</f>
        <v>68198.600000000006</v>
      </c>
      <c r="H161" s="54">
        <f>IF(G161=0,0,(F161-G161)/G161)</f>
        <v>2.1662669028396473</v>
      </c>
      <c r="I161" s="53">
        <f>-96947.52</f>
        <v>-96947.520000000004</v>
      </c>
      <c r="J161" s="53">
        <f>-217750.43</f>
        <v>-217750.43</v>
      </c>
      <c r="K161" s="54">
        <f>IF(J161=0,0,(I161-J161)/J161)</f>
        <v>-0.55477690675513247</v>
      </c>
      <c r="L161" s="53">
        <f>-35786.72</f>
        <v>-35786.720000000001</v>
      </c>
      <c r="M161" s="53">
        <f>-71006.5</f>
        <v>-71006.5</v>
      </c>
      <c r="N161" s="54">
        <f>IF(M161=0,0,(L161-M161)/M161)</f>
        <v>-0.49600783026905987</v>
      </c>
      <c r="O161" s="53">
        <f>-209212.12</f>
        <v>-209212.12</v>
      </c>
      <c r="P161" s="53">
        <f>-301127.68</f>
        <v>-301127.67999999999</v>
      </c>
      <c r="Q161" s="54">
        <f>IF(P161=0,0,(O161-P161)/P161)</f>
        <v>-0.30523783134117727</v>
      </c>
      <c r="R161" s="53">
        <v>557881.32999999996</v>
      </c>
      <c r="S161" s="53">
        <v>658083.21000000008</v>
      </c>
      <c r="T161" s="55">
        <f>IF(S161=0,0,(R161-S161)/S161)</f>
        <v>-0.15226323734957484</v>
      </c>
    </row>
    <row r="162" spans="4:29" x14ac:dyDescent="0.25">
      <c r="Z162" s="2"/>
    </row>
    <row r="163" spans="4:29" x14ac:dyDescent="0.25">
      <c r="AA163" s="2"/>
    </row>
    <row r="164" spans="4:29" x14ac:dyDescent="0.25">
      <c r="AB164" s="2"/>
    </row>
    <row r="165" spans="4:29" x14ac:dyDescent="0.25">
      <c r="AC165" s="2"/>
    </row>
  </sheetData>
  <mergeCells count="1">
    <mergeCell ref="C13:C14"/>
  </mergeCells>
  <conditionalFormatting sqref="D15">
    <cfRule type="expression" dxfId="0" priority="169">
      <formula>AccountType&lt;&gt;"Posting"</formula>
    </cfRule>
  </conditionalFormatting>
  <pageMargins left="0.25" right="0.25" top="0.75" bottom="0.75" header="0.3" footer="0.3"/>
  <pageSetup scale="41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70" id="{E3D49A7F-0562-4BE9-BB56-3F6B176D08E6}">
            <x14:iconSet iconSet="3Triangles" custom="1">
              <x14:cfvo type="percent">
                <xm:f>0</xm:f>
              </x14:cfvo>
              <x14:cfvo type="formula">
                <xm:f>-(Options!$D$11)/100</xm:f>
              </x14:cfvo>
              <x14:cfvo type="formula">
                <xm:f>Options!$D$11/100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H16:H161</xm:sqref>
        </x14:conditionalFormatting>
        <x14:conditionalFormatting xmlns:xm="http://schemas.microsoft.com/office/excel/2006/main">
          <x14:cfRule type="iconSet" priority="171" id="{C0AC5A3F-EE7D-4687-B0B7-31322D6002ED}">
            <x14:iconSet iconSet="3Triangles" custom="1">
              <x14:cfvo type="percent">
                <xm:f>0</xm:f>
              </x14:cfvo>
              <x14:cfvo type="formula">
                <xm:f>-(Options!$D$11)/100</xm:f>
              </x14:cfvo>
              <x14:cfvo type="formula">
                <xm:f>Options!$D$11/100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K15:K161</xm:sqref>
        </x14:conditionalFormatting>
        <x14:conditionalFormatting xmlns:xm="http://schemas.microsoft.com/office/excel/2006/main">
          <x14:cfRule type="iconSet" priority="172" id="{8B02F98F-959A-465C-9367-4E5E9A7039B5}">
            <x14:iconSet iconSet="3Triangles" custom="1">
              <x14:cfvo type="percent">
                <xm:f>0</xm:f>
              </x14:cfvo>
              <x14:cfvo type="formula">
                <xm:f>-(Options!$D$11)/100</xm:f>
              </x14:cfvo>
              <x14:cfvo type="formula">
                <xm:f>Options!$D$11/100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N15:N161</xm:sqref>
        </x14:conditionalFormatting>
        <x14:conditionalFormatting xmlns:xm="http://schemas.microsoft.com/office/excel/2006/main">
          <x14:cfRule type="iconSet" priority="174" id="{4D08DB4A-5CAB-418F-AF15-BBF1D1F94BF4}">
            <x14:iconSet iconSet="3Triangles" custom="1">
              <x14:cfvo type="percent">
                <xm:f>0</xm:f>
              </x14:cfvo>
              <x14:cfvo type="formula">
                <xm:f>-(Options!$D$11)/100</xm:f>
              </x14:cfvo>
              <x14:cfvo type="formula">
                <xm:f>Options!$D$11/100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Q15:Q161</xm:sqref>
        </x14:conditionalFormatting>
        <x14:conditionalFormatting xmlns:xm="http://schemas.microsoft.com/office/excel/2006/main">
          <x14:cfRule type="iconSet" priority="173" id="{B5ADE407-F051-4E47-A5A8-03AD424C8155}">
            <x14:iconSet iconSet="3Triangles" custom="1">
              <x14:cfvo type="percent">
                <xm:f>0</xm:f>
              </x14:cfvo>
              <x14:cfvo type="formula">
                <xm:f>-(Options!$D$11)/100</xm:f>
              </x14:cfvo>
              <x14:cfvo type="formula">
                <xm:f>Options!$D$11/100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T15:T161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61"/>
  <sheetViews>
    <sheetView workbookViewId="0"/>
  </sheetViews>
  <sheetFormatPr defaultRowHeight="15" x14ac:dyDescent="0.25"/>
  <sheetData>
    <row r="1" spans="1:19" x14ac:dyDescent="0.25">
      <c r="A1" s="30" t="s">
        <v>2127</v>
      </c>
      <c r="C1" s="30" t="s">
        <v>125</v>
      </c>
      <c r="F1" s="30" t="s">
        <v>129</v>
      </c>
      <c r="G1" s="30" t="s">
        <v>129</v>
      </c>
      <c r="I1" s="30" t="s">
        <v>129</v>
      </c>
      <c r="J1" s="30" t="s">
        <v>129</v>
      </c>
      <c r="L1" s="30" t="s">
        <v>129</v>
      </c>
      <c r="M1" s="30" t="s">
        <v>129</v>
      </c>
      <c r="O1" s="30" t="s">
        <v>129</v>
      </c>
      <c r="P1" s="30" t="s">
        <v>129</v>
      </c>
      <c r="R1" s="30" t="s">
        <v>129</v>
      </c>
      <c r="S1" s="30" t="s">
        <v>129</v>
      </c>
    </row>
    <row r="2" spans="1:19" x14ac:dyDescent="0.25">
      <c r="A2" s="30" t="s">
        <v>149</v>
      </c>
      <c r="C2" s="30" t="s">
        <v>150</v>
      </c>
      <c r="G2" s="30" t="s">
        <v>163</v>
      </c>
      <c r="J2" s="30" t="s">
        <v>164</v>
      </c>
      <c r="M2" s="30" t="s">
        <v>164</v>
      </c>
      <c r="P2" s="30" t="s">
        <v>164</v>
      </c>
      <c r="S2" s="30" t="s">
        <v>164</v>
      </c>
    </row>
    <row r="3" spans="1:19" x14ac:dyDescent="0.25">
      <c r="D3" s="30" t="s">
        <v>2124</v>
      </c>
    </row>
    <row r="4" spans="1:19" x14ac:dyDescent="0.25">
      <c r="D4" s="30" t="s">
        <v>142</v>
      </c>
    </row>
    <row r="6" spans="1:19" x14ac:dyDescent="0.25">
      <c r="D6" s="30" t="s">
        <v>144</v>
      </c>
      <c r="E6" s="30" t="s">
        <v>165</v>
      </c>
      <c r="O6" s="30" t="s">
        <v>126</v>
      </c>
      <c r="R6" s="30" t="s">
        <v>166</v>
      </c>
    </row>
    <row r="7" spans="1:19" x14ac:dyDescent="0.25">
      <c r="D7" s="30" t="s">
        <v>131</v>
      </c>
      <c r="E7" s="30" t="s">
        <v>167</v>
      </c>
    </row>
    <row r="8" spans="1:19" x14ac:dyDescent="0.25">
      <c r="D8" s="30" t="s">
        <v>132</v>
      </c>
      <c r="E8" s="30" t="s">
        <v>168</v>
      </c>
    </row>
    <row r="9" spans="1:19" x14ac:dyDescent="0.25">
      <c r="D9" s="30" t="s">
        <v>2123</v>
      </c>
      <c r="E9" s="30" t="s">
        <v>837</v>
      </c>
    </row>
    <row r="12" spans="1:19" x14ac:dyDescent="0.25">
      <c r="A12" s="30" t="s">
        <v>125</v>
      </c>
      <c r="C12" s="30" t="s">
        <v>836</v>
      </c>
      <c r="E12" s="30" t="s">
        <v>147</v>
      </c>
    </row>
    <row r="13" spans="1:19" x14ac:dyDescent="0.25">
      <c r="C13" s="30" t="s">
        <v>140</v>
      </c>
      <c r="F13" s="30" t="s">
        <v>130</v>
      </c>
      <c r="I13" s="30" t="s">
        <v>134</v>
      </c>
      <c r="L13" s="30" t="s">
        <v>135</v>
      </c>
      <c r="O13" s="30" t="s">
        <v>136</v>
      </c>
      <c r="R13" s="30" t="s">
        <v>143</v>
      </c>
    </row>
    <row r="14" spans="1:19" x14ac:dyDescent="0.25">
      <c r="D14" s="30" t="s">
        <v>24</v>
      </c>
      <c r="E14" s="30" t="s">
        <v>0</v>
      </c>
      <c r="F14" s="30" t="s">
        <v>127</v>
      </c>
      <c r="G14" s="30" t="s">
        <v>131</v>
      </c>
      <c r="I14" s="30" t="s">
        <v>127</v>
      </c>
      <c r="J14" s="30" t="s">
        <v>131</v>
      </c>
      <c r="L14" s="30" t="s">
        <v>127</v>
      </c>
      <c r="M14" s="30" t="s">
        <v>131</v>
      </c>
      <c r="O14" s="30" t="s">
        <v>127</v>
      </c>
      <c r="P14" s="30" t="s">
        <v>131</v>
      </c>
      <c r="R14" s="30" t="s">
        <v>127</v>
      </c>
      <c r="S14" s="30" t="s">
        <v>131</v>
      </c>
    </row>
    <row r="15" spans="1:19" x14ac:dyDescent="0.25">
      <c r="D15" s="30" t="s">
        <v>169</v>
      </c>
      <c r="E15" s="30" t="s">
        <v>1</v>
      </c>
    </row>
    <row r="16" spans="1:19" x14ac:dyDescent="0.25">
      <c r="D16" s="30" t="s">
        <v>170</v>
      </c>
      <c r="E16" s="30" t="s">
        <v>5</v>
      </c>
    </row>
    <row r="17" spans="4:20" x14ac:dyDescent="0.25">
      <c r="D17" s="30" t="s">
        <v>171</v>
      </c>
      <c r="E17" s="30" t="s">
        <v>10</v>
      </c>
      <c r="F17" s="30" t="s">
        <v>838</v>
      </c>
      <c r="G17" s="30" t="s">
        <v>839</v>
      </c>
      <c r="H17" s="30" t="s">
        <v>302</v>
      </c>
      <c r="I17" s="30" t="s">
        <v>840</v>
      </c>
      <c r="J17" s="30" t="s">
        <v>841</v>
      </c>
      <c r="K17" s="30" t="s">
        <v>303</v>
      </c>
      <c r="L17" s="30" t="s">
        <v>842</v>
      </c>
      <c r="M17" s="30" t="s">
        <v>843</v>
      </c>
      <c r="N17" s="30" t="s">
        <v>304</v>
      </c>
      <c r="O17" s="30" t="s">
        <v>844</v>
      </c>
      <c r="P17" s="30" t="s">
        <v>845</v>
      </c>
      <c r="Q17" s="30" t="s">
        <v>305</v>
      </c>
      <c r="R17" s="30" t="s">
        <v>846</v>
      </c>
      <c r="S17" s="30" t="s">
        <v>847</v>
      </c>
      <c r="T17" s="30" t="s">
        <v>306</v>
      </c>
    </row>
    <row r="18" spans="4:20" x14ac:dyDescent="0.25">
      <c r="D18" s="30" t="s">
        <v>172</v>
      </c>
      <c r="E18" s="30" t="s">
        <v>11</v>
      </c>
      <c r="F18" s="30" t="s">
        <v>848</v>
      </c>
      <c r="G18" s="30" t="s">
        <v>849</v>
      </c>
      <c r="H18" s="30" t="s">
        <v>307</v>
      </c>
      <c r="I18" s="30" t="s">
        <v>850</v>
      </c>
      <c r="J18" s="30" t="s">
        <v>851</v>
      </c>
      <c r="K18" s="30" t="s">
        <v>308</v>
      </c>
      <c r="L18" s="30" t="s">
        <v>852</v>
      </c>
      <c r="M18" s="30" t="s">
        <v>853</v>
      </c>
      <c r="N18" s="30" t="s">
        <v>309</v>
      </c>
      <c r="O18" s="30" t="s">
        <v>854</v>
      </c>
      <c r="P18" s="30" t="s">
        <v>855</v>
      </c>
      <c r="Q18" s="30" t="s">
        <v>310</v>
      </c>
      <c r="R18" s="30" t="s">
        <v>856</v>
      </c>
      <c r="S18" s="30" t="s">
        <v>857</v>
      </c>
      <c r="T18" s="30" t="s">
        <v>311</v>
      </c>
    </row>
    <row r="19" spans="4:20" x14ac:dyDescent="0.25">
      <c r="D19" s="30" t="s">
        <v>173</v>
      </c>
      <c r="E19" s="30" t="s">
        <v>12</v>
      </c>
      <c r="F19" s="30" t="s">
        <v>858</v>
      </c>
      <c r="G19" s="30" t="s">
        <v>859</v>
      </c>
      <c r="H19" s="30" t="s">
        <v>312</v>
      </c>
      <c r="I19" s="30" t="s">
        <v>860</v>
      </c>
      <c r="J19" s="30" t="s">
        <v>861</v>
      </c>
      <c r="K19" s="30" t="s">
        <v>313</v>
      </c>
      <c r="L19" s="30" t="s">
        <v>862</v>
      </c>
      <c r="M19" s="30" t="s">
        <v>863</v>
      </c>
      <c r="N19" s="30" t="s">
        <v>314</v>
      </c>
      <c r="O19" s="30" t="s">
        <v>864</v>
      </c>
      <c r="P19" s="30" t="s">
        <v>865</v>
      </c>
      <c r="Q19" s="30" t="s">
        <v>315</v>
      </c>
      <c r="R19" s="30" t="s">
        <v>866</v>
      </c>
      <c r="S19" s="30" t="s">
        <v>867</v>
      </c>
      <c r="T19" s="30" t="s">
        <v>316</v>
      </c>
    </row>
    <row r="20" spans="4:20" x14ac:dyDescent="0.25">
      <c r="D20" s="30" t="s">
        <v>174</v>
      </c>
      <c r="E20" s="30" t="s">
        <v>8</v>
      </c>
      <c r="F20" s="30" t="s">
        <v>868</v>
      </c>
      <c r="G20" s="30" t="s">
        <v>869</v>
      </c>
      <c r="H20" s="30" t="s">
        <v>317</v>
      </c>
      <c r="I20" s="30" t="s">
        <v>870</v>
      </c>
      <c r="J20" s="30" t="s">
        <v>871</v>
      </c>
      <c r="K20" s="30" t="s">
        <v>318</v>
      </c>
      <c r="L20" s="30" t="s">
        <v>872</v>
      </c>
      <c r="M20" s="30" t="s">
        <v>873</v>
      </c>
      <c r="N20" s="30" t="s">
        <v>319</v>
      </c>
      <c r="O20" s="30" t="s">
        <v>874</v>
      </c>
      <c r="P20" s="30" t="s">
        <v>875</v>
      </c>
      <c r="Q20" s="30" t="s">
        <v>320</v>
      </c>
      <c r="R20" s="30" t="s">
        <v>876</v>
      </c>
      <c r="S20" s="30" t="s">
        <v>877</v>
      </c>
      <c r="T20" s="30" t="s">
        <v>321</v>
      </c>
    </row>
    <row r="21" spans="4:20" x14ac:dyDescent="0.25">
      <c r="D21" s="30" t="s">
        <v>175</v>
      </c>
      <c r="E21" s="30" t="s">
        <v>25</v>
      </c>
      <c r="F21" s="30" t="s">
        <v>878</v>
      </c>
      <c r="G21" s="30" t="s">
        <v>879</v>
      </c>
      <c r="H21" s="30" t="s">
        <v>322</v>
      </c>
      <c r="I21" s="30" t="s">
        <v>880</v>
      </c>
      <c r="J21" s="30" t="s">
        <v>881</v>
      </c>
      <c r="K21" s="30" t="s">
        <v>323</v>
      </c>
      <c r="L21" s="30" t="s">
        <v>882</v>
      </c>
      <c r="M21" s="30" t="s">
        <v>883</v>
      </c>
      <c r="N21" s="30" t="s">
        <v>324</v>
      </c>
      <c r="O21" s="30" t="s">
        <v>884</v>
      </c>
      <c r="P21" s="30" t="s">
        <v>885</v>
      </c>
      <c r="Q21" s="30" t="s">
        <v>325</v>
      </c>
      <c r="R21" s="30" t="s">
        <v>886</v>
      </c>
      <c r="S21" s="30" t="s">
        <v>887</v>
      </c>
      <c r="T21" s="30" t="s">
        <v>326</v>
      </c>
    </row>
    <row r="22" spans="4:20" x14ac:dyDescent="0.25">
      <c r="D22" s="30" t="s">
        <v>176</v>
      </c>
      <c r="E22" s="30" t="s">
        <v>26</v>
      </c>
      <c r="F22" s="30" t="s">
        <v>888</v>
      </c>
      <c r="G22" s="30" t="s">
        <v>889</v>
      </c>
      <c r="H22" s="30" t="s">
        <v>327</v>
      </c>
      <c r="I22" s="30" t="s">
        <v>890</v>
      </c>
      <c r="J22" s="30" t="s">
        <v>891</v>
      </c>
      <c r="K22" s="30" t="s">
        <v>328</v>
      </c>
      <c r="L22" s="30" t="s">
        <v>892</v>
      </c>
      <c r="M22" s="30" t="s">
        <v>893</v>
      </c>
      <c r="N22" s="30" t="s">
        <v>329</v>
      </c>
      <c r="O22" s="30" t="s">
        <v>894</v>
      </c>
      <c r="P22" s="30" t="s">
        <v>895</v>
      </c>
      <c r="Q22" s="30" t="s">
        <v>330</v>
      </c>
      <c r="R22" s="30" t="s">
        <v>896</v>
      </c>
      <c r="S22" s="30" t="s">
        <v>897</v>
      </c>
      <c r="T22" s="30" t="s">
        <v>331</v>
      </c>
    </row>
    <row r="23" spans="4:20" x14ac:dyDescent="0.25">
      <c r="D23" s="30" t="s">
        <v>177</v>
      </c>
      <c r="E23" s="30" t="s">
        <v>9</v>
      </c>
      <c r="F23" s="30" t="s">
        <v>898</v>
      </c>
      <c r="G23" s="30" t="s">
        <v>899</v>
      </c>
      <c r="H23" s="30" t="s">
        <v>332</v>
      </c>
      <c r="I23" s="30" t="s">
        <v>900</v>
      </c>
      <c r="J23" s="30" t="s">
        <v>901</v>
      </c>
      <c r="K23" s="30" t="s">
        <v>333</v>
      </c>
      <c r="L23" s="30" t="s">
        <v>902</v>
      </c>
      <c r="M23" s="30" t="s">
        <v>903</v>
      </c>
      <c r="N23" s="30" t="s">
        <v>334</v>
      </c>
      <c r="O23" s="30" t="s">
        <v>904</v>
      </c>
      <c r="P23" s="30" t="s">
        <v>905</v>
      </c>
      <c r="Q23" s="30" t="s">
        <v>335</v>
      </c>
      <c r="R23" s="30" t="s">
        <v>906</v>
      </c>
      <c r="S23" s="30" t="s">
        <v>907</v>
      </c>
      <c r="T23" s="30" t="s">
        <v>336</v>
      </c>
    </row>
    <row r="24" spans="4:20" x14ac:dyDescent="0.25">
      <c r="D24" s="30" t="s">
        <v>178</v>
      </c>
      <c r="E24" s="30" t="s">
        <v>6</v>
      </c>
      <c r="F24" s="30" t="s">
        <v>908</v>
      </c>
      <c r="G24" s="30" t="s">
        <v>909</v>
      </c>
      <c r="H24" s="30" t="s">
        <v>337</v>
      </c>
      <c r="I24" s="30" t="s">
        <v>910</v>
      </c>
      <c r="J24" s="30" t="s">
        <v>911</v>
      </c>
      <c r="K24" s="30" t="s">
        <v>338</v>
      </c>
      <c r="L24" s="30" t="s">
        <v>912</v>
      </c>
      <c r="M24" s="30" t="s">
        <v>913</v>
      </c>
      <c r="N24" s="30" t="s">
        <v>339</v>
      </c>
      <c r="O24" s="30" t="s">
        <v>914</v>
      </c>
      <c r="P24" s="30" t="s">
        <v>915</v>
      </c>
      <c r="Q24" s="30" t="s">
        <v>340</v>
      </c>
      <c r="R24" s="30" t="s">
        <v>916</v>
      </c>
      <c r="S24" s="30" t="s">
        <v>917</v>
      </c>
      <c r="T24" s="30" t="s">
        <v>341</v>
      </c>
    </row>
    <row r="25" spans="4:20" x14ac:dyDescent="0.25">
      <c r="D25" s="30" t="s">
        <v>179</v>
      </c>
      <c r="E25" s="30" t="s">
        <v>27</v>
      </c>
      <c r="F25" s="30" t="s">
        <v>918</v>
      </c>
      <c r="G25" s="30" t="s">
        <v>919</v>
      </c>
      <c r="H25" s="30" t="s">
        <v>342</v>
      </c>
      <c r="I25" s="30" t="s">
        <v>920</v>
      </c>
      <c r="J25" s="30" t="s">
        <v>921</v>
      </c>
      <c r="K25" s="30" t="s">
        <v>343</v>
      </c>
      <c r="L25" s="30" t="s">
        <v>922</v>
      </c>
      <c r="M25" s="30" t="s">
        <v>923</v>
      </c>
      <c r="N25" s="30" t="s">
        <v>344</v>
      </c>
      <c r="O25" s="30" t="s">
        <v>924</v>
      </c>
      <c r="P25" s="30" t="s">
        <v>925</v>
      </c>
      <c r="Q25" s="30" t="s">
        <v>345</v>
      </c>
      <c r="R25" s="30" t="s">
        <v>926</v>
      </c>
      <c r="S25" s="30" t="s">
        <v>927</v>
      </c>
      <c r="T25" s="30" t="s">
        <v>346</v>
      </c>
    </row>
    <row r="26" spans="4:20" x14ac:dyDescent="0.25">
      <c r="D26" s="30" t="s">
        <v>180</v>
      </c>
      <c r="E26" s="30" t="s">
        <v>153</v>
      </c>
      <c r="F26" s="30" t="s">
        <v>928</v>
      </c>
      <c r="G26" s="30" t="s">
        <v>929</v>
      </c>
      <c r="H26" s="30" t="s">
        <v>347</v>
      </c>
      <c r="I26" s="30" t="s">
        <v>930</v>
      </c>
      <c r="J26" s="30" t="s">
        <v>931</v>
      </c>
      <c r="K26" s="30" t="s">
        <v>348</v>
      </c>
      <c r="L26" s="30" t="s">
        <v>932</v>
      </c>
      <c r="M26" s="30" t="s">
        <v>933</v>
      </c>
      <c r="N26" s="30" t="s">
        <v>349</v>
      </c>
      <c r="O26" s="30" t="s">
        <v>934</v>
      </c>
      <c r="P26" s="30" t="s">
        <v>935</v>
      </c>
      <c r="Q26" s="30" t="s">
        <v>350</v>
      </c>
      <c r="R26" s="30" t="s">
        <v>936</v>
      </c>
      <c r="S26" s="30" t="s">
        <v>937</v>
      </c>
      <c r="T26" s="30" t="s">
        <v>351</v>
      </c>
    </row>
    <row r="27" spans="4:20" x14ac:dyDescent="0.25">
      <c r="D27" s="30" t="s">
        <v>181</v>
      </c>
      <c r="E27" s="30" t="s">
        <v>28</v>
      </c>
      <c r="F27" s="30" t="s">
        <v>938</v>
      </c>
      <c r="G27" s="30" t="s">
        <v>939</v>
      </c>
      <c r="H27" s="30" t="s">
        <v>352</v>
      </c>
      <c r="I27" s="30" t="s">
        <v>940</v>
      </c>
      <c r="J27" s="30" t="s">
        <v>941</v>
      </c>
      <c r="K27" s="30" t="s">
        <v>353</v>
      </c>
      <c r="L27" s="30" t="s">
        <v>942</v>
      </c>
      <c r="M27" s="30" t="s">
        <v>943</v>
      </c>
      <c r="N27" s="30" t="s">
        <v>354</v>
      </c>
      <c r="O27" s="30" t="s">
        <v>944</v>
      </c>
      <c r="P27" s="30" t="s">
        <v>945</v>
      </c>
      <c r="Q27" s="30" t="s">
        <v>355</v>
      </c>
      <c r="R27" s="30" t="s">
        <v>946</v>
      </c>
      <c r="S27" s="30" t="s">
        <v>947</v>
      </c>
      <c r="T27" s="30" t="s">
        <v>356</v>
      </c>
    </row>
    <row r="28" spans="4:20" x14ac:dyDescent="0.25">
      <c r="D28" s="30" t="s">
        <v>182</v>
      </c>
      <c r="E28" s="30" t="s">
        <v>7</v>
      </c>
      <c r="F28" s="30" t="s">
        <v>948</v>
      </c>
      <c r="G28" s="30" t="s">
        <v>949</v>
      </c>
      <c r="H28" s="30" t="s">
        <v>357</v>
      </c>
      <c r="I28" s="30" t="s">
        <v>950</v>
      </c>
      <c r="J28" s="30" t="s">
        <v>951</v>
      </c>
      <c r="K28" s="30" t="s">
        <v>358</v>
      </c>
      <c r="L28" s="30" t="s">
        <v>952</v>
      </c>
      <c r="M28" s="30" t="s">
        <v>953</v>
      </c>
      <c r="N28" s="30" t="s">
        <v>359</v>
      </c>
      <c r="O28" s="30" t="s">
        <v>954</v>
      </c>
      <c r="P28" s="30" t="s">
        <v>955</v>
      </c>
      <c r="Q28" s="30" t="s">
        <v>360</v>
      </c>
      <c r="R28" s="30" t="s">
        <v>956</v>
      </c>
      <c r="S28" s="30" t="s">
        <v>957</v>
      </c>
      <c r="T28" s="30" t="s">
        <v>361</v>
      </c>
    </row>
    <row r="29" spans="4:20" x14ac:dyDescent="0.25">
      <c r="D29" s="30" t="s">
        <v>183</v>
      </c>
      <c r="E29" s="30" t="s">
        <v>13</v>
      </c>
      <c r="F29" s="30" t="s">
        <v>958</v>
      </c>
      <c r="G29" s="30" t="s">
        <v>959</v>
      </c>
      <c r="H29" s="30" t="s">
        <v>960</v>
      </c>
      <c r="I29" s="30" t="s">
        <v>961</v>
      </c>
      <c r="J29" s="30" t="s">
        <v>962</v>
      </c>
      <c r="K29" s="30" t="s">
        <v>963</v>
      </c>
      <c r="L29" s="30" t="s">
        <v>964</v>
      </c>
      <c r="M29" s="30" t="s">
        <v>965</v>
      </c>
      <c r="N29" s="30" t="s">
        <v>966</v>
      </c>
      <c r="O29" s="30" t="s">
        <v>967</v>
      </c>
      <c r="P29" s="30" t="s">
        <v>968</v>
      </c>
      <c r="Q29" s="30" t="s">
        <v>969</v>
      </c>
      <c r="R29" s="30" t="s">
        <v>970</v>
      </c>
      <c r="S29" s="30" t="s">
        <v>971</v>
      </c>
      <c r="T29" s="30" t="s">
        <v>972</v>
      </c>
    </row>
    <row r="30" spans="4:20" x14ac:dyDescent="0.25">
      <c r="D30" s="30" t="s">
        <v>184</v>
      </c>
      <c r="E30" s="30" t="s">
        <v>2</v>
      </c>
    </row>
    <row r="31" spans="4:20" x14ac:dyDescent="0.25">
      <c r="D31" s="30" t="s">
        <v>185</v>
      </c>
      <c r="E31" s="30" t="s">
        <v>29</v>
      </c>
      <c r="F31" s="30" t="s">
        <v>973</v>
      </c>
      <c r="G31" s="30" t="s">
        <v>974</v>
      </c>
      <c r="H31" s="30" t="s">
        <v>362</v>
      </c>
      <c r="I31" s="30" t="s">
        <v>975</v>
      </c>
      <c r="J31" s="30" t="s">
        <v>976</v>
      </c>
      <c r="K31" s="30" t="s">
        <v>363</v>
      </c>
      <c r="L31" s="30" t="s">
        <v>977</v>
      </c>
      <c r="M31" s="30" t="s">
        <v>978</v>
      </c>
      <c r="N31" s="30" t="s">
        <v>364</v>
      </c>
      <c r="O31" s="30" t="s">
        <v>979</v>
      </c>
      <c r="P31" s="30" t="s">
        <v>980</v>
      </c>
      <c r="Q31" s="30" t="s">
        <v>365</v>
      </c>
      <c r="R31" s="30" t="s">
        <v>981</v>
      </c>
      <c r="S31" s="30" t="s">
        <v>982</v>
      </c>
      <c r="T31" s="30" t="s">
        <v>366</v>
      </c>
    </row>
    <row r="32" spans="4:20" x14ac:dyDescent="0.25">
      <c r="D32" s="30" t="s">
        <v>186</v>
      </c>
      <c r="E32" s="30" t="s">
        <v>3</v>
      </c>
      <c r="F32" s="30" t="s">
        <v>983</v>
      </c>
      <c r="G32" s="30" t="s">
        <v>984</v>
      </c>
      <c r="H32" s="30" t="s">
        <v>367</v>
      </c>
      <c r="I32" s="30" t="s">
        <v>985</v>
      </c>
      <c r="J32" s="30" t="s">
        <v>986</v>
      </c>
      <c r="K32" s="30" t="s">
        <v>368</v>
      </c>
      <c r="L32" s="30" t="s">
        <v>987</v>
      </c>
      <c r="M32" s="30" t="s">
        <v>988</v>
      </c>
      <c r="N32" s="30" t="s">
        <v>369</v>
      </c>
      <c r="O32" s="30" t="s">
        <v>989</v>
      </c>
      <c r="P32" s="30" t="s">
        <v>990</v>
      </c>
      <c r="Q32" s="30" t="s">
        <v>370</v>
      </c>
      <c r="R32" s="30" t="s">
        <v>991</v>
      </c>
      <c r="S32" s="30" t="s">
        <v>992</v>
      </c>
      <c r="T32" s="30" t="s">
        <v>371</v>
      </c>
    </row>
    <row r="33" spans="4:20" x14ac:dyDescent="0.25">
      <c r="D33" s="30" t="s">
        <v>187</v>
      </c>
      <c r="E33" s="30" t="s">
        <v>30</v>
      </c>
      <c r="F33" s="30" t="s">
        <v>993</v>
      </c>
      <c r="G33" s="30" t="s">
        <v>994</v>
      </c>
      <c r="H33" s="30" t="s">
        <v>372</v>
      </c>
      <c r="I33" s="30" t="s">
        <v>995</v>
      </c>
      <c r="J33" s="30" t="s">
        <v>996</v>
      </c>
      <c r="K33" s="30" t="s">
        <v>373</v>
      </c>
      <c r="L33" s="30" t="s">
        <v>997</v>
      </c>
      <c r="M33" s="30" t="s">
        <v>998</v>
      </c>
      <c r="N33" s="30" t="s">
        <v>374</v>
      </c>
      <c r="O33" s="30" t="s">
        <v>999</v>
      </c>
      <c r="P33" s="30" t="s">
        <v>1000</v>
      </c>
      <c r="Q33" s="30" t="s">
        <v>375</v>
      </c>
      <c r="R33" s="30" t="s">
        <v>1001</v>
      </c>
      <c r="S33" s="30" t="s">
        <v>1002</v>
      </c>
      <c r="T33" s="30" t="s">
        <v>376</v>
      </c>
    </row>
    <row r="34" spans="4:20" x14ac:dyDescent="0.25">
      <c r="D34" s="30" t="s">
        <v>188</v>
      </c>
      <c r="E34" s="30" t="s">
        <v>31</v>
      </c>
      <c r="F34" s="30" t="s">
        <v>1003</v>
      </c>
      <c r="G34" s="30" t="s">
        <v>1004</v>
      </c>
      <c r="H34" s="30" t="s">
        <v>377</v>
      </c>
      <c r="I34" s="30" t="s">
        <v>1005</v>
      </c>
      <c r="J34" s="30" t="s">
        <v>1006</v>
      </c>
      <c r="K34" s="30" t="s">
        <v>378</v>
      </c>
      <c r="L34" s="30" t="s">
        <v>1007</v>
      </c>
      <c r="M34" s="30" t="s">
        <v>1008</v>
      </c>
      <c r="N34" s="30" t="s">
        <v>379</v>
      </c>
      <c r="O34" s="30" t="s">
        <v>1009</v>
      </c>
      <c r="P34" s="30" t="s">
        <v>1010</v>
      </c>
      <c r="Q34" s="30" t="s">
        <v>380</v>
      </c>
      <c r="R34" s="30" t="s">
        <v>1011</v>
      </c>
      <c r="S34" s="30" t="s">
        <v>1012</v>
      </c>
      <c r="T34" s="30" t="s">
        <v>381</v>
      </c>
    </row>
    <row r="35" spans="4:20" x14ac:dyDescent="0.25">
      <c r="D35" s="30" t="s">
        <v>189</v>
      </c>
      <c r="E35" s="30" t="s">
        <v>32</v>
      </c>
      <c r="F35" s="30" t="s">
        <v>1013</v>
      </c>
      <c r="G35" s="30" t="s">
        <v>1014</v>
      </c>
      <c r="H35" s="30" t="s">
        <v>382</v>
      </c>
      <c r="I35" s="30" t="s">
        <v>1015</v>
      </c>
      <c r="J35" s="30" t="s">
        <v>1016</v>
      </c>
      <c r="K35" s="30" t="s">
        <v>383</v>
      </c>
      <c r="L35" s="30" t="s">
        <v>1017</v>
      </c>
      <c r="M35" s="30" t="s">
        <v>1018</v>
      </c>
      <c r="N35" s="30" t="s">
        <v>384</v>
      </c>
      <c r="O35" s="30" t="s">
        <v>1019</v>
      </c>
      <c r="P35" s="30" t="s">
        <v>1020</v>
      </c>
      <c r="Q35" s="30" t="s">
        <v>385</v>
      </c>
      <c r="R35" s="30" t="s">
        <v>1021</v>
      </c>
      <c r="S35" s="30" t="s">
        <v>1022</v>
      </c>
      <c r="T35" s="30" t="s">
        <v>386</v>
      </c>
    </row>
    <row r="36" spans="4:20" x14ac:dyDescent="0.25">
      <c r="D36" s="30" t="s">
        <v>190</v>
      </c>
      <c r="E36" s="30" t="s">
        <v>33</v>
      </c>
      <c r="F36" s="30" t="s">
        <v>1023</v>
      </c>
      <c r="G36" s="30" t="s">
        <v>1024</v>
      </c>
      <c r="H36" s="30" t="s">
        <v>387</v>
      </c>
      <c r="I36" s="30" t="s">
        <v>1025</v>
      </c>
      <c r="J36" s="30" t="s">
        <v>1026</v>
      </c>
      <c r="K36" s="30" t="s">
        <v>388</v>
      </c>
      <c r="L36" s="30" t="s">
        <v>1027</v>
      </c>
      <c r="M36" s="30" t="s">
        <v>1028</v>
      </c>
      <c r="N36" s="30" t="s">
        <v>389</v>
      </c>
      <c r="O36" s="30" t="s">
        <v>1029</v>
      </c>
      <c r="P36" s="30" t="s">
        <v>1030</v>
      </c>
      <c r="Q36" s="30" t="s">
        <v>390</v>
      </c>
      <c r="R36" s="30" t="s">
        <v>1031</v>
      </c>
      <c r="S36" s="30" t="s">
        <v>1032</v>
      </c>
      <c r="T36" s="30" t="s">
        <v>391</v>
      </c>
    </row>
    <row r="37" spans="4:20" x14ac:dyDescent="0.25">
      <c r="D37" s="30" t="s">
        <v>191</v>
      </c>
      <c r="E37" s="30" t="s">
        <v>4</v>
      </c>
      <c r="F37" s="30" t="s">
        <v>1033</v>
      </c>
      <c r="G37" s="30" t="s">
        <v>1034</v>
      </c>
      <c r="H37" s="30" t="s">
        <v>392</v>
      </c>
      <c r="I37" s="30" t="s">
        <v>1035</v>
      </c>
      <c r="J37" s="30" t="s">
        <v>1036</v>
      </c>
      <c r="K37" s="30" t="s">
        <v>393</v>
      </c>
      <c r="L37" s="30" t="s">
        <v>1037</v>
      </c>
      <c r="M37" s="30" t="s">
        <v>1038</v>
      </c>
      <c r="N37" s="30" t="s">
        <v>394</v>
      </c>
      <c r="O37" s="30" t="s">
        <v>1039</v>
      </c>
      <c r="P37" s="30" t="s">
        <v>1040</v>
      </c>
      <c r="Q37" s="30" t="s">
        <v>395</v>
      </c>
      <c r="R37" s="30" t="s">
        <v>1041</v>
      </c>
      <c r="S37" s="30" t="s">
        <v>1042</v>
      </c>
      <c r="T37" s="30" t="s">
        <v>396</v>
      </c>
    </row>
    <row r="38" spans="4:20" x14ac:dyDescent="0.25">
      <c r="D38" s="30" t="s">
        <v>192</v>
      </c>
      <c r="E38" s="30" t="s">
        <v>14</v>
      </c>
      <c r="F38" s="30" t="s">
        <v>1043</v>
      </c>
      <c r="G38" s="30" t="s">
        <v>1044</v>
      </c>
      <c r="H38" s="30" t="s">
        <v>1045</v>
      </c>
      <c r="I38" s="30" t="s">
        <v>1046</v>
      </c>
      <c r="J38" s="30" t="s">
        <v>1047</v>
      </c>
      <c r="K38" s="30" t="s">
        <v>1048</v>
      </c>
      <c r="L38" s="30" t="s">
        <v>1049</v>
      </c>
      <c r="M38" s="30" t="s">
        <v>1050</v>
      </c>
      <c r="N38" s="30" t="s">
        <v>1051</v>
      </c>
      <c r="O38" s="30" t="s">
        <v>1052</v>
      </c>
      <c r="P38" s="30" t="s">
        <v>1053</v>
      </c>
      <c r="Q38" s="30" t="s">
        <v>1054</v>
      </c>
      <c r="R38" s="30" t="s">
        <v>1055</v>
      </c>
      <c r="S38" s="30" t="s">
        <v>1056</v>
      </c>
      <c r="T38" s="30" t="s">
        <v>1057</v>
      </c>
    </row>
    <row r="40" spans="4:20" x14ac:dyDescent="0.25">
      <c r="D40" s="30" t="s">
        <v>193</v>
      </c>
      <c r="E40" s="30" t="s">
        <v>15</v>
      </c>
    </row>
    <row r="41" spans="4:20" x14ac:dyDescent="0.25">
      <c r="D41" s="30" t="s">
        <v>194</v>
      </c>
      <c r="E41" s="30" t="s">
        <v>16</v>
      </c>
    </row>
    <row r="42" spans="4:20" x14ac:dyDescent="0.25">
      <c r="D42" s="30" t="s">
        <v>195</v>
      </c>
      <c r="E42" s="30" t="s">
        <v>17</v>
      </c>
      <c r="F42" s="30" t="s">
        <v>1058</v>
      </c>
      <c r="G42" s="30" t="s">
        <v>1059</v>
      </c>
      <c r="H42" s="30" t="s">
        <v>397</v>
      </c>
      <c r="I42" s="30" t="s">
        <v>1060</v>
      </c>
      <c r="J42" s="30" t="s">
        <v>1061</v>
      </c>
      <c r="K42" s="30" t="s">
        <v>398</v>
      </c>
      <c r="L42" s="30" t="s">
        <v>1062</v>
      </c>
      <c r="M42" s="30" t="s">
        <v>1063</v>
      </c>
      <c r="N42" s="30" t="s">
        <v>399</v>
      </c>
      <c r="O42" s="30" t="s">
        <v>1064</v>
      </c>
      <c r="P42" s="30" t="s">
        <v>1065</v>
      </c>
      <c r="Q42" s="30" t="s">
        <v>400</v>
      </c>
      <c r="R42" s="30" t="s">
        <v>1066</v>
      </c>
      <c r="S42" s="30" t="s">
        <v>1067</v>
      </c>
      <c r="T42" s="30" t="s">
        <v>401</v>
      </c>
    </row>
    <row r="43" spans="4:20" x14ac:dyDescent="0.25">
      <c r="D43" s="30" t="s">
        <v>196</v>
      </c>
      <c r="E43" s="30" t="s">
        <v>18</v>
      </c>
      <c r="F43" s="30" t="s">
        <v>1068</v>
      </c>
      <c r="G43" s="30" t="s">
        <v>1069</v>
      </c>
      <c r="H43" s="30" t="s">
        <v>402</v>
      </c>
      <c r="I43" s="30" t="s">
        <v>1070</v>
      </c>
      <c r="J43" s="30" t="s">
        <v>1071</v>
      </c>
      <c r="K43" s="30" t="s">
        <v>403</v>
      </c>
      <c r="L43" s="30" t="s">
        <v>1072</v>
      </c>
      <c r="M43" s="30" t="s">
        <v>1073</v>
      </c>
      <c r="N43" s="30" t="s">
        <v>404</v>
      </c>
      <c r="O43" s="30" t="s">
        <v>1074</v>
      </c>
      <c r="P43" s="30" t="s">
        <v>1075</v>
      </c>
      <c r="Q43" s="30" t="s">
        <v>405</v>
      </c>
      <c r="R43" s="30" t="s">
        <v>1076</v>
      </c>
      <c r="S43" s="30" t="s">
        <v>1077</v>
      </c>
      <c r="T43" s="30" t="s">
        <v>406</v>
      </c>
    </row>
    <row r="44" spans="4:20" x14ac:dyDescent="0.25">
      <c r="D44" s="30" t="s">
        <v>197</v>
      </c>
      <c r="E44" s="30" t="s">
        <v>19</v>
      </c>
      <c r="F44" s="30" t="s">
        <v>1078</v>
      </c>
      <c r="G44" s="30" t="s">
        <v>1079</v>
      </c>
      <c r="H44" s="30" t="s">
        <v>407</v>
      </c>
      <c r="I44" s="30" t="s">
        <v>1080</v>
      </c>
      <c r="J44" s="30" t="s">
        <v>1081</v>
      </c>
      <c r="K44" s="30" t="s">
        <v>408</v>
      </c>
      <c r="L44" s="30" t="s">
        <v>1082</v>
      </c>
      <c r="M44" s="30" t="s">
        <v>1083</v>
      </c>
      <c r="N44" s="30" t="s">
        <v>409</v>
      </c>
      <c r="O44" s="30" t="s">
        <v>1084</v>
      </c>
      <c r="P44" s="30" t="s">
        <v>1085</v>
      </c>
      <c r="Q44" s="30" t="s">
        <v>410</v>
      </c>
      <c r="R44" s="30" t="s">
        <v>1086</v>
      </c>
      <c r="S44" s="30" t="s">
        <v>1087</v>
      </c>
      <c r="T44" s="30" t="s">
        <v>411</v>
      </c>
    </row>
    <row r="45" spans="4:20" x14ac:dyDescent="0.25">
      <c r="D45" s="30" t="s">
        <v>198</v>
      </c>
      <c r="E45" s="30" t="s">
        <v>20</v>
      </c>
      <c r="F45" s="30" t="s">
        <v>1088</v>
      </c>
      <c r="G45" s="30" t="s">
        <v>1089</v>
      </c>
      <c r="H45" s="30" t="s">
        <v>412</v>
      </c>
      <c r="I45" s="30" t="s">
        <v>1090</v>
      </c>
      <c r="J45" s="30" t="s">
        <v>1091</v>
      </c>
      <c r="K45" s="30" t="s">
        <v>413</v>
      </c>
      <c r="L45" s="30" t="s">
        <v>1092</v>
      </c>
      <c r="M45" s="30" t="s">
        <v>1093</v>
      </c>
      <c r="N45" s="30" t="s">
        <v>414</v>
      </c>
      <c r="O45" s="30" t="s">
        <v>1094</v>
      </c>
      <c r="P45" s="30" t="s">
        <v>1095</v>
      </c>
      <c r="Q45" s="30" t="s">
        <v>415</v>
      </c>
      <c r="R45" s="30" t="s">
        <v>1096</v>
      </c>
      <c r="S45" s="30" t="s">
        <v>1097</v>
      </c>
      <c r="T45" s="30" t="s">
        <v>416</v>
      </c>
    </row>
    <row r="46" spans="4:20" x14ac:dyDescent="0.25">
      <c r="D46" s="30" t="s">
        <v>199</v>
      </c>
      <c r="E46" s="30" t="s">
        <v>21</v>
      </c>
      <c r="F46" s="30" t="s">
        <v>1098</v>
      </c>
      <c r="G46" s="30" t="s">
        <v>1099</v>
      </c>
      <c r="H46" s="30" t="s">
        <v>417</v>
      </c>
      <c r="I46" s="30" t="s">
        <v>1100</v>
      </c>
      <c r="J46" s="30" t="s">
        <v>1101</v>
      </c>
      <c r="K46" s="30" t="s">
        <v>418</v>
      </c>
      <c r="L46" s="30" t="s">
        <v>1102</v>
      </c>
      <c r="M46" s="30" t="s">
        <v>1103</v>
      </c>
      <c r="N46" s="30" t="s">
        <v>419</v>
      </c>
      <c r="O46" s="30" t="s">
        <v>1104</v>
      </c>
      <c r="P46" s="30" t="s">
        <v>1105</v>
      </c>
      <c r="Q46" s="30" t="s">
        <v>420</v>
      </c>
      <c r="R46" s="30" t="s">
        <v>1106</v>
      </c>
      <c r="S46" s="30" t="s">
        <v>1107</v>
      </c>
      <c r="T46" s="30" t="s">
        <v>421</v>
      </c>
    </row>
    <row r="47" spans="4:20" x14ac:dyDescent="0.25">
      <c r="D47" s="30" t="s">
        <v>200</v>
      </c>
      <c r="E47" s="30" t="s">
        <v>22</v>
      </c>
      <c r="F47" s="30" t="s">
        <v>1108</v>
      </c>
      <c r="G47" s="30" t="s">
        <v>1109</v>
      </c>
      <c r="H47" s="30" t="s">
        <v>422</v>
      </c>
      <c r="I47" s="30" t="s">
        <v>1110</v>
      </c>
      <c r="J47" s="30" t="s">
        <v>1111</v>
      </c>
      <c r="K47" s="30" t="s">
        <v>423</v>
      </c>
      <c r="L47" s="30" t="s">
        <v>1112</v>
      </c>
      <c r="M47" s="30" t="s">
        <v>1113</v>
      </c>
      <c r="N47" s="30" t="s">
        <v>424</v>
      </c>
      <c r="O47" s="30" t="s">
        <v>1114</v>
      </c>
      <c r="P47" s="30" t="s">
        <v>1115</v>
      </c>
      <c r="Q47" s="30" t="s">
        <v>425</v>
      </c>
      <c r="R47" s="30" t="s">
        <v>1116</v>
      </c>
      <c r="S47" s="30" t="s">
        <v>1117</v>
      </c>
      <c r="T47" s="30" t="s">
        <v>426</v>
      </c>
    </row>
    <row r="48" spans="4:20" x14ac:dyDescent="0.25">
      <c r="D48" s="30" t="s">
        <v>201</v>
      </c>
      <c r="E48" s="30" t="s">
        <v>23</v>
      </c>
      <c r="F48" s="30" t="s">
        <v>1118</v>
      </c>
      <c r="G48" s="30" t="s">
        <v>1119</v>
      </c>
      <c r="H48" s="30" t="s">
        <v>427</v>
      </c>
      <c r="I48" s="30" t="s">
        <v>1120</v>
      </c>
      <c r="J48" s="30" t="s">
        <v>1121</v>
      </c>
      <c r="K48" s="30" t="s">
        <v>428</v>
      </c>
      <c r="L48" s="30" t="s">
        <v>1122</v>
      </c>
      <c r="M48" s="30" t="s">
        <v>1123</v>
      </c>
      <c r="N48" s="30" t="s">
        <v>429</v>
      </c>
      <c r="O48" s="30" t="s">
        <v>1124</v>
      </c>
      <c r="P48" s="30" t="s">
        <v>1125</v>
      </c>
      <c r="Q48" s="30" t="s">
        <v>430</v>
      </c>
      <c r="R48" s="30" t="s">
        <v>1126</v>
      </c>
      <c r="S48" s="30" t="s">
        <v>1127</v>
      </c>
      <c r="T48" s="30" t="s">
        <v>431</v>
      </c>
    </row>
    <row r="49" spans="4:20" x14ac:dyDescent="0.25">
      <c r="D49" s="30" t="s">
        <v>202</v>
      </c>
      <c r="E49" s="30" t="s">
        <v>141</v>
      </c>
      <c r="F49" s="30" t="s">
        <v>1128</v>
      </c>
      <c r="G49" s="30" t="s">
        <v>1129</v>
      </c>
      <c r="H49" s="30" t="s">
        <v>432</v>
      </c>
      <c r="I49" s="30" t="s">
        <v>1130</v>
      </c>
      <c r="J49" s="30" t="s">
        <v>1131</v>
      </c>
      <c r="K49" s="30" t="s">
        <v>433</v>
      </c>
      <c r="L49" s="30" t="s">
        <v>1132</v>
      </c>
      <c r="M49" s="30" t="s">
        <v>1133</v>
      </c>
      <c r="N49" s="30" t="s">
        <v>434</v>
      </c>
      <c r="O49" s="30" t="s">
        <v>1134</v>
      </c>
      <c r="P49" s="30" t="s">
        <v>1135</v>
      </c>
      <c r="Q49" s="30" t="s">
        <v>435</v>
      </c>
      <c r="R49" s="30" t="s">
        <v>1136</v>
      </c>
      <c r="S49" s="30" t="s">
        <v>1137</v>
      </c>
      <c r="T49" s="30" t="s">
        <v>436</v>
      </c>
    </row>
    <row r="50" spans="4:20" x14ac:dyDescent="0.25">
      <c r="D50" s="30" t="s">
        <v>203</v>
      </c>
      <c r="E50" s="30" t="s">
        <v>34</v>
      </c>
      <c r="F50" s="30" t="s">
        <v>1138</v>
      </c>
      <c r="G50" s="30" t="s">
        <v>1139</v>
      </c>
      <c r="H50" s="30" t="s">
        <v>437</v>
      </c>
      <c r="I50" s="30" t="s">
        <v>1140</v>
      </c>
      <c r="J50" s="30" t="s">
        <v>1141</v>
      </c>
      <c r="K50" s="30" t="s">
        <v>438</v>
      </c>
      <c r="L50" s="30" t="s">
        <v>1142</v>
      </c>
      <c r="M50" s="30" t="s">
        <v>1143</v>
      </c>
      <c r="N50" s="30" t="s">
        <v>439</v>
      </c>
      <c r="O50" s="30" t="s">
        <v>1144</v>
      </c>
      <c r="P50" s="30" t="s">
        <v>1145</v>
      </c>
      <c r="Q50" s="30" t="s">
        <v>440</v>
      </c>
      <c r="R50" s="30" t="s">
        <v>1146</v>
      </c>
      <c r="S50" s="30" t="s">
        <v>1147</v>
      </c>
      <c r="T50" s="30" t="s">
        <v>441</v>
      </c>
    </row>
    <row r="51" spans="4:20" x14ac:dyDescent="0.25">
      <c r="D51" s="30" t="s">
        <v>204</v>
      </c>
      <c r="E51" s="30" t="s">
        <v>35</v>
      </c>
      <c r="F51" s="30" t="s">
        <v>1148</v>
      </c>
      <c r="G51" s="30" t="s">
        <v>1149</v>
      </c>
      <c r="H51" s="30" t="s">
        <v>442</v>
      </c>
      <c r="I51" s="30" t="s">
        <v>1150</v>
      </c>
      <c r="J51" s="30" t="s">
        <v>1151</v>
      </c>
      <c r="K51" s="30" t="s">
        <v>443</v>
      </c>
      <c r="L51" s="30" t="s">
        <v>1152</v>
      </c>
      <c r="M51" s="30" t="s">
        <v>1153</v>
      </c>
      <c r="N51" s="30" t="s">
        <v>444</v>
      </c>
      <c r="O51" s="30" t="s">
        <v>1154</v>
      </c>
      <c r="P51" s="30" t="s">
        <v>1155</v>
      </c>
      <c r="Q51" s="30" t="s">
        <v>445</v>
      </c>
      <c r="R51" s="30" t="s">
        <v>1156</v>
      </c>
      <c r="S51" s="30" t="s">
        <v>1157</v>
      </c>
      <c r="T51" s="30" t="s">
        <v>446</v>
      </c>
    </row>
    <row r="52" spans="4:20" x14ac:dyDescent="0.25">
      <c r="D52" s="30" t="s">
        <v>205</v>
      </c>
      <c r="E52" s="30" t="s">
        <v>36</v>
      </c>
      <c r="F52" s="30" t="s">
        <v>1158</v>
      </c>
      <c r="G52" s="30" t="s">
        <v>1159</v>
      </c>
      <c r="H52" s="30" t="s">
        <v>447</v>
      </c>
      <c r="I52" s="30" t="s">
        <v>1160</v>
      </c>
      <c r="J52" s="30" t="s">
        <v>1161</v>
      </c>
      <c r="K52" s="30" t="s">
        <v>448</v>
      </c>
      <c r="L52" s="30" t="s">
        <v>1162</v>
      </c>
      <c r="M52" s="30" t="s">
        <v>1163</v>
      </c>
      <c r="N52" s="30" t="s">
        <v>449</v>
      </c>
      <c r="O52" s="30" t="s">
        <v>1164</v>
      </c>
      <c r="P52" s="30" t="s">
        <v>1165</v>
      </c>
      <c r="Q52" s="30" t="s">
        <v>450</v>
      </c>
      <c r="R52" s="30" t="s">
        <v>1166</v>
      </c>
      <c r="S52" s="30" t="s">
        <v>1167</v>
      </c>
      <c r="T52" s="30" t="s">
        <v>451</v>
      </c>
    </row>
    <row r="53" spans="4:20" x14ac:dyDescent="0.25">
      <c r="D53" s="30" t="s">
        <v>206</v>
      </c>
      <c r="E53" s="30" t="s">
        <v>37</v>
      </c>
      <c r="F53" s="30" t="s">
        <v>1168</v>
      </c>
      <c r="G53" s="30" t="s">
        <v>1169</v>
      </c>
      <c r="H53" s="30" t="s">
        <v>452</v>
      </c>
      <c r="I53" s="30" t="s">
        <v>1170</v>
      </c>
      <c r="J53" s="30" t="s">
        <v>1171</v>
      </c>
      <c r="K53" s="30" t="s">
        <v>453</v>
      </c>
      <c r="L53" s="30" t="s">
        <v>1172</v>
      </c>
      <c r="M53" s="30" t="s">
        <v>1173</v>
      </c>
      <c r="N53" s="30" t="s">
        <v>454</v>
      </c>
      <c r="O53" s="30" t="s">
        <v>1174</v>
      </c>
      <c r="P53" s="30" t="s">
        <v>1175</v>
      </c>
      <c r="Q53" s="30" t="s">
        <v>455</v>
      </c>
      <c r="R53" s="30" t="s">
        <v>1176</v>
      </c>
      <c r="S53" s="30" t="s">
        <v>1177</v>
      </c>
      <c r="T53" s="30" t="s">
        <v>456</v>
      </c>
    </row>
    <row r="54" spans="4:20" x14ac:dyDescent="0.25">
      <c r="D54" s="30" t="s">
        <v>207</v>
      </c>
      <c r="E54" s="30" t="s">
        <v>38</v>
      </c>
      <c r="F54" s="30" t="s">
        <v>1178</v>
      </c>
      <c r="G54" s="30" t="s">
        <v>1179</v>
      </c>
      <c r="H54" s="30" t="s">
        <v>457</v>
      </c>
      <c r="I54" s="30" t="s">
        <v>1180</v>
      </c>
      <c r="J54" s="30" t="s">
        <v>1181</v>
      </c>
      <c r="K54" s="30" t="s">
        <v>458</v>
      </c>
      <c r="L54" s="30" t="s">
        <v>1182</v>
      </c>
      <c r="M54" s="30" t="s">
        <v>1183</v>
      </c>
      <c r="N54" s="30" t="s">
        <v>459</v>
      </c>
      <c r="O54" s="30" t="s">
        <v>1184</v>
      </c>
      <c r="P54" s="30" t="s">
        <v>1185</v>
      </c>
      <c r="Q54" s="30" t="s">
        <v>460</v>
      </c>
      <c r="R54" s="30" t="s">
        <v>1186</v>
      </c>
      <c r="S54" s="30" t="s">
        <v>1187</v>
      </c>
      <c r="T54" s="30" t="s">
        <v>461</v>
      </c>
    </row>
    <row r="55" spans="4:20" x14ac:dyDescent="0.25">
      <c r="D55" s="30" t="s">
        <v>208</v>
      </c>
      <c r="E55" s="30" t="s">
        <v>151</v>
      </c>
      <c r="F55" s="30" t="s">
        <v>1188</v>
      </c>
      <c r="G55" s="30" t="s">
        <v>1189</v>
      </c>
      <c r="H55" s="30" t="s">
        <v>1190</v>
      </c>
      <c r="I55" s="30" t="s">
        <v>1191</v>
      </c>
      <c r="J55" s="30" t="s">
        <v>1192</v>
      </c>
      <c r="K55" s="30" t="s">
        <v>1193</v>
      </c>
      <c r="L55" s="30" t="s">
        <v>1194</v>
      </c>
      <c r="M55" s="30" t="s">
        <v>1195</v>
      </c>
      <c r="N55" s="30" t="s">
        <v>1196</v>
      </c>
      <c r="O55" s="30" t="s">
        <v>1197</v>
      </c>
      <c r="P55" s="30" t="s">
        <v>1198</v>
      </c>
      <c r="Q55" s="30" t="s">
        <v>1199</v>
      </c>
      <c r="R55" s="30" t="s">
        <v>1200</v>
      </c>
      <c r="S55" s="30" t="s">
        <v>1201</v>
      </c>
      <c r="T55" s="30" t="s">
        <v>1202</v>
      </c>
    </row>
    <row r="57" spans="4:20" x14ac:dyDescent="0.25">
      <c r="D57" s="30" t="s">
        <v>209</v>
      </c>
      <c r="E57" s="30" t="s">
        <v>802</v>
      </c>
    </row>
    <row r="58" spans="4:20" x14ac:dyDescent="0.25">
      <c r="D58" s="30" t="s">
        <v>210</v>
      </c>
      <c r="E58" s="30" t="s">
        <v>39</v>
      </c>
      <c r="F58" s="30" t="s">
        <v>1203</v>
      </c>
      <c r="G58" s="30" t="s">
        <v>1204</v>
      </c>
      <c r="H58" s="30" t="s">
        <v>462</v>
      </c>
      <c r="I58" s="30" t="s">
        <v>1205</v>
      </c>
      <c r="J58" s="30" t="s">
        <v>1206</v>
      </c>
      <c r="K58" s="30" t="s">
        <v>463</v>
      </c>
      <c r="L58" s="30" t="s">
        <v>1207</v>
      </c>
      <c r="M58" s="30" t="s">
        <v>1208</v>
      </c>
      <c r="N58" s="30" t="s">
        <v>464</v>
      </c>
      <c r="O58" s="30" t="s">
        <v>1209</v>
      </c>
      <c r="P58" s="30" t="s">
        <v>1210</v>
      </c>
      <c r="Q58" s="30" t="s">
        <v>465</v>
      </c>
      <c r="R58" s="30" t="s">
        <v>1211</v>
      </c>
      <c r="S58" s="30" t="s">
        <v>1212</v>
      </c>
      <c r="T58" s="30" t="s">
        <v>466</v>
      </c>
    </row>
    <row r="59" spans="4:20" x14ac:dyDescent="0.25">
      <c r="D59" s="30" t="s">
        <v>211</v>
      </c>
      <c r="E59" s="30" t="s">
        <v>40</v>
      </c>
      <c r="F59" s="30" t="s">
        <v>1213</v>
      </c>
      <c r="G59" s="30" t="s">
        <v>1214</v>
      </c>
      <c r="H59" s="30" t="s">
        <v>467</v>
      </c>
      <c r="I59" s="30" t="s">
        <v>1215</v>
      </c>
      <c r="J59" s="30" t="s">
        <v>1216</v>
      </c>
      <c r="K59" s="30" t="s">
        <v>468</v>
      </c>
      <c r="L59" s="30" t="s">
        <v>1217</v>
      </c>
      <c r="M59" s="30" t="s">
        <v>1218</v>
      </c>
      <c r="N59" s="30" t="s">
        <v>469</v>
      </c>
      <c r="O59" s="30" t="s">
        <v>1219</v>
      </c>
      <c r="P59" s="30" t="s">
        <v>1220</v>
      </c>
      <c r="Q59" s="30" t="s">
        <v>470</v>
      </c>
      <c r="R59" s="30" t="s">
        <v>1221</v>
      </c>
      <c r="S59" s="30" t="s">
        <v>1222</v>
      </c>
      <c r="T59" s="30" t="s">
        <v>471</v>
      </c>
    </row>
    <row r="60" spans="4:20" x14ac:dyDescent="0.25">
      <c r="D60" s="30" t="s">
        <v>212</v>
      </c>
      <c r="E60" s="30" t="s">
        <v>41</v>
      </c>
      <c r="F60" s="30" t="s">
        <v>1223</v>
      </c>
      <c r="G60" s="30" t="s">
        <v>1224</v>
      </c>
      <c r="H60" s="30" t="s">
        <v>472</v>
      </c>
      <c r="I60" s="30" t="s">
        <v>1225</v>
      </c>
      <c r="J60" s="30" t="s">
        <v>1226</v>
      </c>
      <c r="K60" s="30" t="s">
        <v>473</v>
      </c>
      <c r="L60" s="30" t="s">
        <v>1227</v>
      </c>
      <c r="M60" s="30" t="s">
        <v>1228</v>
      </c>
      <c r="N60" s="30" t="s">
        <v>474</v>
      </c>
      <c r="O60" s="30" t="s">
        <v>1229</v>
      </c>
      <c r="P60" s="30" t="s">
        <v>1230</v>
      </c>
      <c r="Q60" s="30" t="s">
        <v>475</v>
      </c>
      <c r="R60" s="30" t="s">
        <v>1231</v>
      </c>
      <c r="S60" s="30" t="s">
        <v>1232</v>
      </c>
      <c r="T60" s="30" t="s">
        <v>476</v>
      </c>
    </row>
    <row r="61" spans="4:20" x14ac:dyDescent="0.25">
      <c r="D61" s="30" t="s">
        <v>213</v>
      </c>
      <c r="E61" s="30" t="s">
        <v>803</v>
      </c>
      <c r="F61" s="30" t="s">
        <v>1233</v>
      </c>
      <c r="G61" s="30" t="s">
        <v>1234</v>
      </c>
      <c r="H61" s="30" t="s">
        <v>1235</v>
      </c>
      <c r="I61" s="30" t="s">
        <v>1236</v>
      </c>
      <c r="J61" s="30" t="s">
        <v>1237</v>
      </c>
      <c r="K61" s="30" t="s">
        <v>1238</v>
      </c>
      <c r="L61" s="30" t="s">
        <v>1239</v>
      </c>
      <c r="M61" s="30" t="s">
        <v>1240</v>
      </c>
      <c r="N61" s="30" t="s">
        <v>1241</v>
      </c>
      <c r="O61" s="30" t="s">
        <v>1242</v>
      </c>
      <c r="P61" s="30" t="s">
        <v>1243</v>
      </c>
      <c r="Q61" s="30" t="s">
        <v>1244</v>
      </c>
      <c r="R61" s="30" t="s">
        <v>1245</v>
      </c>
      <c r="S61" s="30" t="s">
        <v>1246</v>
      </c>
      <c r="T61" s="30" t="s">
        <v>1247</v>
      </c>
    </row>
    <row r="63" spans="4:20" x14ac:dyDescent="0.25">
      <c r="D63" s="30" t="s">
        <v>214</v>
      </c>
      <c r="E63" s="30" t="s">
        <v>804</v>
      </c>
      <c r="F63" s="30" t="s">
        <v>1248</v>
      </c>
      <c r="G63" s="30" t="s">
        <v>1249</v>
      </c>
      <c r="H63" s="30" t="s">
        <v>1250</v>
      </c>
      <c r="I63" s="30" t="s">
        <v>1251</v>
      </c>
      <c r="J63" s="30" t="s">
        <v>1252</v>
      </c>
      <c r="K63" s="30" t="s">
        <v>1253</v>
      </c>
      <c r="L63" s="30" t="s">
        <v>1254</v>
      </c>
      <c r="M63" s="30" t="s">
        <v>1255</v>
      </c>
      <c r="N63" s="30" t="s">
        <v>1256</v>
      </c>
      <c r="O63" s="30" t="s">
        <v>1257</v>
      </c>
      <c r="P63" s="30" t="s">
        <v>1258</v>
      </c>
      <c r="Q63" s="30" t="s">
        <v>1259</v>
      </c>
      <c r="R63" s="30" t="s">
        <v>1260</v>
      </c>
      <c r="S63" s="30" t="s">
        <v>1261</v>
      </c>
      <c r="T63" s="30" t="s">
        <v>1262</v>
      </c>
    </row>
    <row r="65" spans="4:20" x14ac:dyDescent="0.25">
      <c r="D65" s="30" t="s">
        <v>215</v>
      </c>
      <c r="E65" s="30" t="s">
        <v>42</v>
      </c>
    </row>
    <row r="66" spans="4:20" x14ac:dyDescent="0.25">
      <c r="D66" s="30" t="s">
        <v>216</v>
      </c>
      <c r="E66" s="30" t="s">
        <v>43</v>
      </c>
      <c r="F66" s="30" t="s">
        <v>1263</v>
      </c>
      <c r="G66" s="30" t="s">
        <v>1264</v>
      </c>
      <c r="H66" s="30" t="s">
        <v>477</v>
      </c>
      <c r="I66" s="30" t="s">
        <v>1265</v>
      </c>
      <c r="J66" s="30" t="s">
        <v>1266</v>
      </c>
      <c r="K66" s="30" t="s">
        <v>478</v>
      </c>
      <c r="L66" s="30" t="s">
        <v>1267</v>
      </c>
      <c r="M66" s="30" t="s">
        <v>1268</v>
      </c>
      <c r="N66" s="30" t="s">
        <v>479</v>
      </c>
      <c r="O66" s="30" t="s">
        <v>1269</v>
      </c>
      <c r="P66" s="30" t="s">
        <v>1270</v>
      </c>
      <c r="Q66" s="30" t="s">
        <v>480</v>
      </c>
      <c r="R66" s="30" t="s">
        <v>1271</v>
      </c>
      <c r="S66" s="30" t="s">
        <v>1272</v>
      </c>
      <c r="T66" s="30" t="s">
        <v>481</v>
      </c>
    </row>
    <row r="67" spans="4:20" x14ac:dyDescent="0.25">
      <c r="D67" s="30" t="s">
        <v>217</v>
      </c>
      <c r="E67" s="30" t="s">
        <v>44</v>
      </c>
      <c r="F67" s="30" t="s">
        <v>1273</v>
      </c>
      <c r="G67" s="30" t="s">
        <v>1274</v>
      </c>
      <c r="H67" s="30" t="s">
        <v>482</v>
      </c>
      <c r="I67" s="30" t="s">
        <v>1275</v>
      </c>
      <c r="J67" s="30" t="s">
        <v>1276</v>
      </c>
      <c r="K67" s="30" t="s">
        <v>483</v>
      </c>
      <c r="L67" s="30" t="s">
        <v>1277</v>
      </c>
      <c r="M67" s="30" t="s">
        <v>1278</v>
      </c>
      <c r="N67" s="30" t="s">
        <v>484</v>
      </c>
      <c r="O67" s="30" t="s">
        <v>1279</v>
      </c>
      <c r="P67" s="30" t="s">
        <v>1280</v>
      </c>
      <c r="Q67" s="30" t="s">
        <v>485</v>
      </c>
      <c r="R67" s="30" t="s">
        <v>1281</v>
      </c>
      <c r="S67" s="30" t="s">
        <v>1282</v>
      </c>
      <c r="T67" s="30" t="s">
        <v>486</v>
      </c>
    </row>
    <row r="68" spans="4:20" x14ac:dyDescent="0.25">
      <c r="D68" s="30" t="s">
        <v>218</v>
      </c>
      <c r="E68" s="30" t="s">
        <v>45</v>
      </c>
      <c r="F68" s="30" t="s">
        <v>1283</v>
      </c>
      <c r="G68" s="30" t="s">
        <v>1284</v>
      </c>
      <c r="H68" s="30" t="s">
        <v>487</v>
      </c>
      <c r="I68" s="30" t="s">
        <v>1285</v>
      </c>
      <c r="J68" s="30" t="s">
        <v>1286</v>
      </c>
      <c r="K68" s="30" t="s">
        <v>488</v>
      </c>
      <c r="L68" s="30" t="s">
        <v>1287</v>
      </c>
      <c r="M68" s="30" t="s">
        <v>1288</v>
      </c>
      <c r="N68" s="30" t="s">
        <v>489</v>
      </c>
      <c r="O68" s="30" t="s">
        <v>1289</v>
      </c>
      <c r="P68" s="30" t="s">
        <v>1290</v>
      </c>
      <c r="Q68" s="30" t="s">
        <v>490</v>
      </c>
      <c r="R68" s="30" t="s">
        <v>1291</v>
      </c>
      <c r="S68" s="30" t="s">
        <v>1292</v>
      </c>
      <c r="T68" s="30" t="s">
        <v>491</v>
      </c>
    </row>
    <row r="69" spans="4:20" x14ac:dyDescent="0.25">
      <c r="D69" s="30" t="s">
        <v>219</v>
      </c>
      <c r="E69" s="30" t="s">
        <v>46</v>
      </c>
      <c r="F69" s="30" t="s">
        <v>1293</v>
      </c>
      <c r="G69" s="30" t="s">
        <v>1294</v>
      </c>
      <c r="H69" s="30" t="s">
        <v>492</v>
      </c>
      <c r="I69" s="30" t="s">
        <v>1295</v>
      </c>
      <c r="J69" s="30" t="s">
        <v>1296</v>
      </c>
      <c r="K69" s="30" t="s">
        <v>493</v>
      </c>
      <c r="L69" s="30" t="s">
        <v>1297</v>
      </c>
      <c r="M69" s="30" t="s">
        <v>1298</v>
      </c>
      <c r="N69" s="30" t="s">
        <v>494</v>
      </c>
      <c r="O69" s="30" t="s">
        <v>1299</v>
      </c>
      <c r="P69" s="30" t="s">
        <v>1300</v>
      </c>
      <c r="Q69" s="30" t="s">
        <v>495</v>
      </c>
      <c r="R69" s="30" t="s">
        <v>1301</v>
      </c>
      <c r="S69" s="30" t="s">
        <v>1302</v>
      </c>
      <c r="T69" s="30" t="s">
        <v>496</v>
      </c>
    </row>
    <row r="70" spans="4:20" x14ac:dyDescent="0.25">
      <c r="D70" s="30" t="s">
        <v>220</v>
      </c>
      <c r="E70" s="30" t="s">
        <v>47</v>
      </c>
      <c r="F70" s="30" t="s">
        <v>1303</v>
      </c>
      <c r="G70" s="30" t="s">
        <v>1304</v>
      </c>
      <c r="H70" s="30" t="s">
        <v>497</v>
      </c>
      <c r="I70" s="30" t="s">
        <v>1305</v>
      </c>
      <c r="J70" s="30" t="s">
        <v>1306</v>
      </c>
      <c r="K70" s="30" t="s">
        <v>498</v>
      </c>
      <c r="L70" s="30" t="s">
        <v>1307</v>
      </c>
      <c r="M70" s="30" t="s">
        <v>1308</v>
      </c>
      <c r="N70" s="30" t="s">
        <v>499</v>
      </c>
      <c r="O70" s="30" t="s">
        <v>1309</v>
      </c>
      <c r="P70" s="30" t="s">
        <v>1310</v>
      </c>
      <c r="Q70" s="30" t="s">
        <v>500</v>
      </c>
      <c r="R70" s="30" t="s">
        <v>1311</v>
      </c>
      <c r="S70" s="30" t="s">
        <v>1312</v>
      </c>
      <c r="T70" s="30" t="s">
        <v>501</v>
      </c>
    </row>
    <row r="71" spans="4:20" x14ac:dyDescent="0.25">
      <c r="D71" s="30" t="s">
        <v>221</v>
      </c>
      <c r="E71" s="30" t="s">
        <v>48</v>
      </c>
      <c r="F71" s="30" t="s">
        <v>1313</v>
      </c>
      <c r="G71" s="30" t="s">
        <v>1314</v>
      </c>
      <c r="H71" s="30" t="s">
        <v>502</v>
      </c>
      <c r="I71" s="30" t="s">
        <v>1315</v>
      </c>
      <c r="J71" s="30" t="s">
        <v>1316</v>
      </c>
      <c r="K71" s="30" t="s">
        <v>503</v>
      </c>
      <c r="L71" s="30" t="s">
        <v>1317</v>
      </c>
      <c r="M71" s="30" t="s">
        <v>1318</v>
      </c>
      <c r="N71" s="30" t="s">
        <v>504</v>
      </c>
      <c r="O71" s="30" t="s">
        <v>1319</v>
      </c>
      <c r="P71" s="30" t="s">
        <v>1320</v>
      </c>
      <c r="Q71" s="30" t="s">
        <v>505</v>
      </c>
      <c r="R71" s="30" t="s">
        <v>1321</v>
      </c>
      <c r="S71" s="30" t="s">
        <v>1322</v>
      </c>
      <c r="T71" s="30" t="s">
        <v>506</v>
      </c>
    </row>
    <row r="72" spans="4:20" x14ac:dyDescent="0.25">
      <c r="D72" s="30" t="s">
        <v>222</v>
      </c>
      <c r="E72" s="30" t="s">
        <v>49</v>
      </c>
      <c r="F72" s="30" t="s">
        <v>1323</v>
      </c>
      <c r="G72" s="30" t="s">
        <v>1324</v>
      </c>
      <c r="H72" s="30" t="s">
        <v>507</v>
      </c>
      <c r="I72" s="30" t="s">
        <v>1325</v>
      </c>
      <c r="J72" s="30" t="s">
        <v>1326</v>
      </c>
      <c r="K72" s="30" t="s">
        <v>508</v>
      </c>
      <c r="L72" s="30" t="s">
        <v>1327</v>
      </c>
      <c r="M72" s="30" t="s">
        <v>1328</v>
      </c>
      <c r="N72" s="30" t="s">
        <v>509</v>
      </c>
      <c r="O72" s="30" t="s">
        <v>1329</v>
      </c>
      <c r="P72" s="30" t="s">
        <v>1330</v>
      </c>
      <c r="Q72" s="30" t="s">
        <v>510</v>
      </c>
      <c r="R72" s="30" t="s">
        <v>1331</v>
      </c>
      <c r="S72" s="30" t="s">
        <v>1332</v>
      </c>
      <c r="T72" s="30" t="s">
        <v>511</v>
      </c>
    </row>
    <row r="73" spans="4:20" x14ac:dyDescent="0.25">
      <c r="D73" s="30" t="s">
        <v>223</v>
      </c>
      <c r="E73" s="30" t="s">
        <v>50</v>
      </c>
      <c r="F73" s="30" t="s">
        <v>1333</v>
      </c>
      <c r="G73" s="30" t="s">
        <v>1334</v>
      </c>
      <c r="H73" s="30" t="s">
        <v>512</v>
      </c>
      <c r="I73" s="30" t="s">
        <v>1335</v>
      </c>
      <c r="J73" s="30" t="s">
        <v>1336</v>
      </c>
      <c r="K73" s="30" t="s">
        <v>513</v>
      </c>
      <c r="L73" s="30" t="s">
        <v>1337</v>
      </c>
      <c r="M73" s="30" t="s">
        <v>1338</v>
      </c>
      <c r="N73" s="30" t="s">
        <v>514</v>
      </c>
      <c r="O73" s="30" t="s">
        <v>1339</v>
      </c>
      <c r="P73" s="30" t="s">
        <v>1340</v>
      </c>
      <c r="Q73" s="30" t="s">
        <v>515</v>
      </c>
      <c r="R73" s="30" t="s">
        <v>1341</v>
      </c>
      <c r="S73" s="30" t="s">
        <v>1342</v>
      </c>
      <c r="T73" s="30" t="s">
        <v>516</v>
      </c>
    </row>
    <row r="74" spans="4:20" x14ac:dyDescent="0.25">
      <c r="D74" s="30" t="s">
        <v>224</v>
      </c>
      <c r="E74" s="30" t="s">
        <v>51</v>
      </c>
      <c r="F74" s="30" t="s">
        <v>1343</v>
      </c>
      <c r="G74" s="30" t="s">
        <v>1344</v>
      </c>
      <c r="H74" s="30" t="s">
        <v>517</v>
      </c>
      <c r="I74" s="30" t="s">
        <v>1345</v>
      </c>
      <c r="J74" s="30" t="s">
        <v>1346</v>
      </c>
      <c r="K74" s="30" t="s">
        <v>518</v>
      </c>
      <c r="L74" s="30" t="s">
        <v>1347</v>
      </c>
      <c r="M74" s="30" t="s">
        <v>1348</v>
      </c>
      <c r="N74" s="30" t="s">
        <v>519</v>
      </c>
      <c r="O74" s="30" t="s">
        <v>1349</v>
      </c>
      <c r="P74" s="30" t="s">
        <v>1350</v>
      </c>
      <c r="Q74" s="30" t="s">
        <v>520</v>
      </c>
      <c r="R74" s="30" t="s">
        <v>1351</v>
      </c>
      <c r="S74" s="30" t="s">
        <v>1352</v>
      </c>
      <c r="T74" s="30" t="s">
        <v>521</v>
      </c>
    </row>
    <row r="75" spans="4:20" x14ac:dyDescent="0.25">
      <c r="D75" s="30" t="s">
        <v>225</v>
      </c>
      <c r="E75" s="30" t="s">
        <v>52</v>
      </c>
      <c r="F75" s="30" t="s">
        <v>1353</v>
      </c>
      <c r="G75" s="30" t="s">
        <v>1354</v>
      </c>
      <c r="H75" s="30" t="s">
        <v>805</v>
      </c>
      <c r="I75" s="30" t="s">
        <v>1355</v>
      </c>
      <c r="J75" s="30" t="s">
        <v>1356</v>
      </c>
      <c r="K75" s="30" t="s">
        <v>806</v>
      </c>
      <c r="L75" s="30" t="s">
        <v>1357</v>
      </c>
      <c r="M75" s="30" t="s">
        <v>1358</v>
      </c>
      <c r="N75" s="30" t="s">
        <v>807</v>
      </c>
      <c r="O75" s="30" t="s">
        <v>1359</v>
      </c>
      <c r="P75" s="30" t="s">
        <v>1360</v>
      </c>
      <c r="Q75" s="30" t="s">
        <v>808</v>
      </c>
      <c r="R75" s="30" t="s">
        <v>1361</v>
      </c>
      <c r="S75" s="30" t="s">
        <v>1362</v>
      </c>
      <c r="T75" s="30" t="s">
        <v>809</v>
      </c>
    </row>
    <row r="76" spans="4:20" x14ac:dyDescent="0.25">
      <c r="D76" s="30" t="s">
        <v>226</v>
      </c>
      <c r="E76" s="30" t="s">
        <v>154</v>
      </c>
      <c r="F76" s="30" t="s">
        <v>1363</v>
      </c>
      <c r="G76" s="30" t="s">
        <v>1364</v>
      </c>
      <c r="H76" s="30" t="s">
        <v>1365</v>
      </c>
      <c r="I76" s="30" t="s">
        <v>1366</v>
      </c>
      <c r="J76" s="30" t="s">
        <v>1367</v>
      </c>
      <c r="K76" s="30" t="s">
        <v>1368</v>
      </c>
      <c r="L76" s="30" t="s">
        <v>1369</v>
      </c>
      <c r="M76" s="30" t="s">
        <v>1370</v>
      </c>
      <c r="N76" s="30" t="s">
        <v>1371</v>
      </c>
      <c r="O76" s="30" t="s">
        <v>1372</v>
      </c>
      <c r="P76" s="30" t="s">
        <v>1373</v>
      </c>
      <c r="Q76" s="30" t="s">
        <v>1374</v>
      </c>
      <c r="R76" s="30" t="s">
        <v>1375</v>
      </c>
      <c r="S76" s="30" t="s">
        <v>1376</v>
      </c>
      <c r="T76" s="30" t="s">
        <v>1377</v>
      </c>
    </row>
    <row r="78" spans="4:20" x14ac:dyDescent="0.25">
      <c r="D78" s="30" t="s">
        <v>227</v>
      </c>
      <c r="E78" s="30" t="s">
        <v>53</v>
      </c>
    </row>
    <row r="79" spans="4:20" x14ac:dyDescent="0.25">
      <c r="D79" s="30" t="s">
        <v>228</v>
      </c>
      <c r="E79" s="30" t="s">
        <v>54</v>
      </c>
      <c r="F79" s="30" t="s">
        <v>1378</v>
      </c>
      <c r="G79" s="30" t="s">
        <v>1379</v>
      </c>
      <c r="H79" s="30" t="s">
        <v>522</v>
      </c>
      <c r="I79" s="30" t="s">
        <v>1380</v>
      </c>
      <c r="J79" s="30" t="s">
        <v>1381</v>
      </c>
      <c r="K79" s="30" t="s">
        <v>523</v>
      </c>
      <c r="L79" s="30" t="s">
        <v>1382</v>
      </c>
      <c r="M79" s="30" t="s">
        <v>1383</v>
      </c>
      <c r="N79" s="30" t="s">
        <v>524</v>
      </c>
      <c r="O79" s="30" t="s">
        <v>1384</v>
      </c>
      <c r="P79" s="30" t="s">
        <v>1385</v>
      </c>
      <c r="Q79" s="30" t="s">
        <v>525</v>
      </c>
      <c r="R79" s="30" t="s">
        <v>1386</v>
      </c>
      <c r="S79" s="30" t="s">
        <v>1387</v>
      </c>
      <c r="T79" s="30" t="s">
        <v>526</v>
      </c>
    </row>
    <row r="80" spans="4:20" x14ac:dyDescent="0.25">
      <c r="D80" s="30" t="s">
        <v>229</v>
      </c>
      <c r="E80" s="30" t="s">
        <v>55</v>
      </c>
      <c r="F80" s="30" t="s">
        <v>1388</v>
      </c>
      <c r="G80" s="30" t="s">
        <v>1389</v>
      </c>
      <c r="H80" s="30" t="s">
        <v>527</v>
      </c>
      <c r="I80" s="30" t="s">
        <v>1390</v>
      </c>
      <c r="J80" s="30" t="s">
        <v>1391</v>
      </c>
      <c r="K80" s="30" t="s">
        <v>528</v>
      </c>
      <c r="L80" s="30" t="s">
        <v>1392</v>
      </c>
      <c r="M80" s="30" t="s">
        <v>1393</v>
      </c>
      <c r="N80" s="30" t="s">
        <v>529</v>
      </c>
      <c r="O80" s="30" t="s">
        <v>1394</v>
      </c>
      <c r="P80" s="30" t="s">
        <v>1395</v>
      </c>
      <c r="Q80" s="30" t="s">
        <v>530</v>
      </c>
      <c r="R80" s="30" t="s">
        <v>1396</v>
      </c>
      <c r="S80" s="30" t="s">
        <v>1397</v>
      </c>
      <c r="T80" s="30" t="s">
        <v>531</v>
      </c>
    </row>
    <row r="81" spans="4:20" x14ac:dyDescent="0.25">
      <c r="D81" s="30" t="s">
        <v>230</v>
      </c>
      <c r="E81" s="30" t="s">
        <v>56</v>
      </c>
      <c r="F81" s="30" t="s">
        <v>1398</v>
      </c>
      <c r="G81" s="30" t="s">
        <v>1399</v>
      </c>
      <c r="H81" s="30" t="s">
        <v>532</v>
      </c>
      <c r="I81" s="30" t="s">
        <v>1400</v>
      </c>
      <c r="J81" s="30" t="s">
        <v>1401</v>
      </c>
      <c r="K81" s="30" t="s">
        <v>533</v>
      </c>
      <c r="L81" s="30" t="s">
        <v>1402</v>
      </c>
      <c r="M81" s="30" t="s">
        <v>1403</v>
      </c>
      <c r="N81" s="30" t="s">
        <v>534</v>
      </c>
      <c r="O81" s="30" t="s">
        <v>1404</v>
      </c>
      <c r="P81" s="30" t="s">
        <v>1405</v>
      </c>
      <c r="Q81" s="30" t="s">
        <v>535</v>
      </c>
      <c r="R81" s="30" t="s">
        <v>1406</v>
      </c>
      <c r="S81" s="30" t="s">
        <v>1407</v>
      </c>
      <c r="T81" s="30" t="s">
        <v>536</v>
      </c>
    </row>
    <row r="82" spans="4:20" x14ac:dyDescent="0.25">
      <c r="D82" s="30" t="s">
        <v>231</v>
      </c>
      <c r="E82" s="30" t="s">
        <v>57</v>
      </c>
      <c r="F82" s="30" t="s">
        <v>1408</v>
      </c>
      <c r="G82" s="30" t="s">
        <v>1409</v>
      </c>
      <c r="H82" s="30" t="s">
        <v>537</v>
      </c>
      <c r="I82" s="30" t="s">
        <v>1410</v>
      </c>
      <c r="J82" s="30" t="s">
        <v>1411</v>
      </c>
      <c r="K82" s="30" t="s">
        <v>538</v>
      </c>
      <c r="L82" s="30" t="s">
        <v>1412</v>
      </c>
      <c r="M82" s="30" t="s">
        <v>1413</v>
      </c>
      <c r="N82" s="30" t="s">
        <v>539</v>
      </c>
      <c r="O82" s="30" t="s">
        <v>1414</v>
      </c>
      <c r="P82" s="30" t="s">
        <v>1415</v>
      </c>
      <c r="Q82" s="30" t="s">
        <v>540</v>
      </c>
      <c r="R82" s="30" t="s">
        <v>1416</v>
      </c>
      <c r="S82" s="30" t="s">
        <v>1417</v>
      </c>
      <c r="T82" s="30" t="s">
        <v>541</v>
      </c>
    </row>
    <row r="83" spans="4:20" x14ac:dyDescent="0.25">
      <c r="D83" s="30" t="s">
        <v>232</v>
      </c>
      <c r="E83" s="30" t="s">
        <v>58</v>
      </c>
      <c r="F83" s="30" t="s">
        <v>1418</v>
      </c>
      <c r="G83" s="30" t="s">
        <v>1419</v>
      </c>
      <c r="H83" s="30" t="s">
        <v>542</v>
      </c>
      <c r="I83" s="30" t="s">
        <v>1420</v>
      </c>
      <c r="J83" s="30" t="s">
        <v>1421</v>
      </c>
      <c r="K83" s="30" t="s">
        <v>543</v>
      </c>
      <c r="L83" s="30" t="s">
        <v>1422</v>
      </c>
      <c r="M83" s="30" t="s">
        <v>1423</v>
      </c>
      <c r="N83" s="30" t="s">
        <v>544</v>
      </c>
      <c r="O83" s="30" t="s">
        <v>1424</v>
      </c>
      <c r="P83" s="30" t="s">
        <v>1425</v>
      </c>
      <c r="Q83" s="30" t="s">
        <v>545</v>
      </c>
      <c r="R83" s="30" t="s">
        <v>1426</v>
      </c>
      <c r="S83" s="30" t="s">
        <v>1427</v>
      </c>
      <c r="T83" s="30" t="s">
        <v>546</v>
      </c>
    </row>
    <row r="84" spans="4:20" x14ac:dyDescent="0.25">
      <c r="D84" s="30" t="s">
        <v>233</v>
      </c>
      <c r="E84" s="30" t="s">
        <v>59</v>
      </c>
      <c r="F84" s="30" t="s">
        <v>1428</v>
      </c>
      <c r="G84" s="30" t="s">
        <v>1429</v>
      </c>
      <c r="H84" s="30" t="s">
        <v>547</v>
      </c>
      <c r="I84" s="30" t="s">
        <v>1430</v>
      </c>
      <c r="J84" s="30" t="s">
        <v>1431</v>
      </c>
      <c r="K84" s="30" t="s">
        <v>548</v>
      </c>
      <c r="L84" s="30" t="s">
        <v>1432</v>
      </c>
      <c r="M84" s="30" t="s">
        <v>1433</v>
      </c>
      <c r="N84" s="30" t="s">
        <v>549</v>
      </c>
      <c r="O84" s="30" t="s">
        <v>1434</v>
      </c>
      <c r="P84" s="30" t="s">
        <v>1435</v>
      </c>
      <c r="Q84" s="30" t="s">
        <v>550</v>
      </c>
      <c r="R84" s="30" t="s">
        <v>1436</v>
      </c>
      <c r="S84" s="30" t="s">
        <v>1437</v>
      </c>
      <c r="T84" s="30" t="s">
        <v>551</v>
      </c>
    </row>
    <row r="85" spans="4:20" x14ac:dyDescent="0.25">
      <c r="D85" s="30" t="s">
        <v>234</v>
      </c>
      <c r="E85" s="30" t="s">
        <v>60</v>
      </c>
      <c r="F85" s="30" t="s">
        <v>1438</v>
      </c>
      <c r="G85" s="30" t="s">
        <v>1439</v>
      </c>
      <c r="H85" s="30" t="s">
        <v>552</v>
      </c>
      <c r="I85" s="30" t="s">
        <v>1440</v>
      </c>
      <c r="J85" s="30" t="s">
        <v>1441</v>
      </c>
      <c r="K85" s="30" t="s">
        <v>553</v>
      </c>
      <c r="L85" s="30" t="s">
        <v>1442</v>
      </c>
      <c r="M85" s="30" t="s">
        <v>1443</v>
      </c>
      <c r="N85" s="30" t="s">
        <v>554</v>
      </c>
      <c r="O85" s="30" t="s">
        <v>1444</v>
      </c>
      <c r="P85" s="30" t="s">
        <v>1445</v>
      </c>
      <c r="Q85" s="30" t="s">
        <v>555</v>
      </c>
      <c r="R85" s="30" t="s">
        <v>1446</v>
      </c>
      <c r="S85" s="30" t="s">
        <v>1447</v>
      </c>
      <c r="T85" s="30" t="s">
        <v>556</v>
      </c>
    </row>
    <row r="86" spans="4:20" x14ac:dyDescent="0.25">
      <c r="D86" s="30" t="s">
        <v>235</v>
      </c>
      <c r="E86" s="30" t="s">
        <v>61</v>
      </c>
      <c r="F86" s="30" t="s">
        <v>1448</v>
      </c>
      <c r="G86" s="30" t="s">
        <v>1449</v>
      </c>
      <c r="H86" s="30" t="s">
        <v>557</v>
      </c>
      <c r="I86" s="30" t="s">
        <v>1450</v>
      </c>
      <c r="J86" s="30" t="s">
        <v>1451</v>
      </c>
      <c r="K86" s="30" t="s">
        <v>558</v>
      </c>
      <c r="L86" s="30" t="s">
        <v>1452</v>
      </c>
      <c r="M86" s="30" t="s">
        <v>1453</v>
      </c>
      <c r="N86" s="30" t="s">
        <v>559</v>
      </c>
      <c r="O86" s="30" t="s">
        <v>1454</v>
      </c>
      <c r="P86" s="30" t="s">
        <v>1455</v>
      </c>
      <c r="Q86" s="30" t="s">
        <v>560</v>
      </c>
      <c r="R86" s="30" t="s">
        <v>1456</v>
      </c>
      <c r="S86" s="30" t="s">
        <v>1457</v>
      </c>
      <c r="T86" s="30" t="s">
        <v>561</v>
      </c>
    </row>
    <row r="87" spans="4:20" x14ac:dyDescent="0.25">
      <c r="D87" s="30" t="s">
        <v>236</v>
      </c>
      <c r="E87" s="30" t="s">
        <v>62</v>
      </c>
      <c r="F87" s="30" t="s">
        <v>1458</v>
      </c>
      <c r="G87" s="30" t="s">
        <v>1459</v>
      </c>
      <c r="H87" s="30" t="s">
        <v>562</v>
      </c>
      <c r="I87" s="30" t="s">
        <v>1460</v>
      </c>
      <c r="J87" s="30" t="s">
        <v>1461</v>
      </c>
      <c r="K87" s="30" t="s">
        <v>563</v>
      </c>
      <c r="L87" s="30" t="s">
        <v>1462</v>
      </c>
      <c r="M87" s="30" t="s">
        <v>1463</v>
      </c>
      <c r="N87" s="30" t="s">
        <v>564</v>
      </c>
      <c r="O87" s="30" t="s">
        <v>1464</v>
      </c>
      <c r="P87" s="30" t="s">
        <v>1465</v>
      </c>
      <c r="Q87" s="30" t="s">
        <v>565</v>
      </c>
      <c r="R87" s="30" t="s">
        <v>1466</v>
      </c>
      <c r="S87" s="30" t="s">
        <v>1467</v>
      </c>
      <c r="T87" s="30" t="s">
        <v>566</v>
      </c>
    </row>
    <row r="88" spans="4:20" x14ac:dyDescent="0.25">
      <c r="D88" s="30" t="s">
        <v>237</v>
      </c>
      <c r="E88" s="30" t="s">
        <v>63</v>
      </c>
      <c r="F88" s="30" t="s">
        <v>1468</v>
      </c>
      <c r="G88" s="30" t="s">
        <v>1469</v>
      </c>
      <c r="H88" s="30" t="s">
        <v>567</v>
      </c>
      <c r="I88" s="30" t="s">
        <v>1470</v>
      </c>
      <c r="J88" s="30" t="s">
        <v>1471</v>
      </c>
      <c r="K88" s="30" t="s">
        <v>568</v>
      </c>
      <c r="L88" s="30" t="s">
        <v>1472</v>
      </c>
      <c r="M88" s="30" t="s">
        <v>1473</v>
      </c>
      <c r="N88" s="30" t="s">
        <v>569</v>
      </c>
      <c r="O88" s="30" t="s">
        <v>1474</v>
      </c>
      <c r="P88" s="30" t="s">
        <v>1475</v>
      </c>
      <c r="Q88" s="30" t="s">
        <v>570</v>
      </c>
      <c r="R88" s="30" t="s">
        <v>1476</v>
      </c>
      <c r="S88" s="30" t="s">
        <v>1477</v>
      </c>
      <c r="T88" s="30" t="s">
        <v>571</v>
      </c>
    </row>
    <row r="89" spans="4:20" x14ac:dyDescent="0.25">
      <c r="D89" s="30" t="s">
        <v>238</v>
      </c>
      <c r="E89" s="30" t="s">
        <v>64</v>
      </c>
      <c r="F89" s="30" t="s">
        <v>1478</v>
      </c>
      <c r="G89" s="30" t="s">
        <v>1479</v>
      </c>
      <c r="H89" s="30" t="s">
        <v>572</v>
      </c>
      <c r="I89" s="30" t="s">
        <v>1480</v>
      </c>
      <c r="J89" s="30" t="s">
        <v>1481</v>
      </c>
      <c r="K89" s="30" t="s">
        <v>573</v>
      </c>
      <c r="L89" s="30" t="s">
        <v>1482</v>
      </c>
      <c r="M89" s="30" t="s">
        <v>1483</v>
      </c>
      <c r="N89" s="30" t="s">
        <v>574</v>
      </c>
      <c r="O89" s="30" t="s">
        <v>1484</v>
      </c>
      <c r="P89" s="30" t="s">
        <v>1485</v>
      </c>
      <c r="Q89" s="30" t="s">
        <v>575</v>
      </c>
      <c r="R89" s="30" t="s">
        <v>1486</v>
      </c>
      <c r="S89" s="30" t="s">
        <v>1487</v>
      </c>
      <c r="T89" s="30" t="s">
        <v>576</v>
      </c>
    </row>
    <row r="90" spans="4:20" x14ac:dyDescent="0.25">
      <c r="D90" s="30" t="s">
        <v>239</v>
      </c>
      <c r="E90" s="30" t="s">
        <v>65</v>
      </c>
      <c r="F90" s="30" t="s">
        <v>1488</v>
      </c>
      <c r="G90" s="30" t="s">
        <v>1489</v>
      </c>
      <c r="H90" s="30" t="s">
        <v>810</v>
      </c>
      <c r="I90" s="30" t="s">
        <v>1490</v>
      </c>
      <c r="J90" s="30" t="s">
        <v>1491</v>
      </c>
      <c r="K90" s="30" t="s">
        <v>811</v>
      </c>
      <c r="L90" s="30" t="s">
        <v>1492</v>
      </c>
      <c r="M90" s="30" t="s">
        <v>1493</v>
      </c>
      <c r="N90" s="30" t="s">
        <v>812</v>
      </c>
      <c r="O90" s="30" t="s">
        <v>1494</v>
      </c>
      <c r="P90" s="30" t="s">
        <v>1495</v>
      </c>
      <c r="Q90" s="30" t="s">
        <v>813</v>
      </c>
      <c r="R90" s="30" t="s">
        <v>1496</v>
      </c>
      <c r="S90" s="30" t="s">
        <v>1497</v>
      </c>
      <c r="T90" s="30" t="s">
        <v>814</v>
      </c>
    </row>
    <row r="91" spans="4:20" x14ac:dyDescent="0.25">
      <c r="D91" s="30" t="s">
        <v>240</v>
      </c>
      <c r="E91" s="30" t="s">
        <v>145</v>
      </c>
      <c r="F91" s="30" t="s">
        <v>1498</v>
      </c>
      <c r="G91" s="30" t="s">
        <v>1499</v>
      </c>
      <c r="H91" s="30" t="s">
        <v>1500</v>
      </c>
      <c r="I91" s="30" t="s">
        <v>1501</v>
      </c>
      <c r="J91" s="30" t="s">
        <v>1502</v>
      </c>
      <c r="K91" s="30" t="s">
        <v>1503</v>
      </c>
      <c r="L91" s="30" t="s">
        <v>1504</v>
      </c>
      <c r="M91" s="30" t="s">
        <v>1505</v>
      </c>
      <c r="N91" s="30" t="s">
        <v>1506</v>
      </c>
      <c r="O91" s="30" t="s">
        <v>1507</v>
      </c>
      <c r="P91" s="30" t="s">
        <v>1508</v>
      </c>
      <c r="Q91" s="30" t="s">
        <v>1509</v>
      </c>
      <c r="R91" s="30" t="s">
        <v>1510</v>
      </c>
      <c r="S91" s="30" t="s">
        <v>1511</v>
      </c>
      <c r="T91" s="30" t="s">
        <v>1512</v>
      </c>
    </row>
    <row r="93" spans="4:20" x14ac:dyDescent="0.25">
      <c r="D93" s="30" t="s">
        <v>241</v>
      </c>
      <c r="E93" s="30" t="s">
        <v>66</v>
      </c>
      <c r="F93" s="30" t="s">
        <v>1513</v>
      </c>
      <c r="G93" s="30" t="s">
        <v>1514</v>
      </c>
      <c r="H93" s="30" t="s">
        <v>1515</v>
      </c>
      <c r="I93" s="30" t="s">
        <v>1516</v>
      </c>
      <c r="J93" s="30" t="s">
        <v>1517</v>
      </c>
      <c r="K93" s="30" t="s">
        <v>1518</v>
      </c>
      <c r="L93" s="30" t="s">
        <v>1519</v>
      </c>
      <c r="M93" s="30" t="s">
        <v>1520</v>
      </c>
      <c r="N93" s="30" t="s">
        <v>1521</v>
      </c>
      <c r="O93" s="30" t="s">
        <v>1522</v>
      </c>
      <c r="P93" s="30" t="s">
        <v>1523</v>
      </c>
      <c r="Q93" s="30" t="s">
        <v>1524</v>
      </c>
      <c r="R93" s="30" t="s">
        <v>1525</v>
      </c>
      <c r="S93" s="30" t="s">
        <v>1526</v>
      </c>
      <c r="T93" s="30" t="s">
        <v>1527</v>
      </c>
    </row>
    <row r="95" spans="4:20" x14ac:dyDescent="0.25">
      <c r="D95" s="30" t="s">
        <v>242</v>
      </c>
      <c r="E95" s="30" t="s">
        <v>155</v>
      </c>
    </row>
    <row r="96" spans="4:20" x14ac:dyDescent="0.25">
      <c r="D96" s="30" t="s">
        <v>243</v>
      </c>
      <c r="E96" s="30" t="s">
        <v>67</v>
      </c>
      <c r="F96" s="30" t="s">
        <v>1528</v>
      </c>
      <c r="G96" s="30" t="s">
        <v>1529</v>
      </c>
      <c r="H96" s="30" t="s">
        <v>577</v>
      </c>
      <c r="I96" s="30" t="s">
        <v>1530</v>
      </c>
      <c r="J96" s="30" t="s">
        <v>1531</v>
      </c>
      <c r="K96" s="30" t="s">
        <v>578</v>
      </c>
      <c r="L96" s="30" t="s">
        <v>1532</v>
      </c>
      <c r="M96" s="30" t="s">
        <v>1533</v>
      </c>
      <c r="N96" s="30" t="s">
        <v>579</v>
      </c>
      <c r="O96" s="30" t="s">
        <v>1534</v>
      </c>
      <c r="P96" s="30" t="s">
        <v>1535</v>
      </c>
      <c r="Q96" s="30" t="s">
        <v>580</v>
      </c>
      <c r="R96" s="30" t="s">
        <v>1536</v>
      </c>
      <c r="S96" s="30" t="s">
        <v>1537</v>
      </c>
      <c r="T96" s="30" t="s">
        <v>581</v>
      </c>
    </row>
    <row r="97" spans="4:20" x14ac:dyDescent="0.25">
      <c r="D97" s="30" t="s">
        <v>244</v>
      </c>
      <c r="E97" s="30" t="s">
        <v>68</v>
      </c>
      <c r="F97" s="30" t="s">
        <v>1538</v>
      </c>
      <c r="G97" s="30" t="s">
        <v>1539</v>
      </c>
      <c r="H97" s="30" t="s">
        <v>582</v>
      </c>
      <c r="I97" s="30" t="s">
        <v>1540</v>
      </c>
      <c r="J97" s="30" t="s">
        <v>1541</v>
      </c>
      <c r="K97" s="30" t="s">
        <v>583</v>
      </c>
      <c r="L97" s="30" t="s">
        <v>1542</v>
      </c>
      <c r="M97" s="30" t="s">
        <v>1543</v>
      </c>
      <c r="N97" s="30" t="s">
        <v>584</v>
      </c>
      <c r="O97" s="30" t="s">
        <v>1544</v>
      </c>
      <c r="P97" s="30" t="s">
        <v>1545</v>
      </c>
      <c r="Q97" s="30" t="s">
        <v>585</v>
      </c>
      <c r="R97" s="30" t="s">
        <v>1546</v>
      </c>
      <c r="S97" s="30" t="s">
        <v>1547</v>
      </c>
      <c r="T97" s="30" t="s">
        <v>586</v>
      </c>
    </row>
    <row r="98" spans="4:20" x14ac:dyDescent="0.25">
      <c r="D98" s="30" t="s">
        <v>245</v>
      </c>
      <c r="E98" s="30" t="s">
        <v>69</v>
      </c>
      <c r="F98" s="30" t="s">
        <v>1548</v>
      </c>
      <c r="G98" s="30" t="s">
        <v>1549</v>
      </c>
      <c r="H98" s="30" t="s">
        <v>587</v>
      </c>
      <c r="I98" s="30" t="s">
        <v>1550</v>
      </c>
      <c r="J98" s="30" t="s">
        <v>1551</v>
      </c>
      <c r="K98" s="30" t="s">
        <v>588</v>
      </c>
      <c r="L98" s="30" t="s">
        <v>1552</v>
      </c>
      <c r="M98" s="30" t="s">
        <v>1553</v>
      </c>
      <c r="N98" s="30" t="s">
        <v>589</v>
      </c>
      <c r="O98" s="30" t="s">
        <v>1554</v>
      </c>
      <c r="P98" s="30" t="s">
        <v>1555</v>
      </c>
      <c r="Q98" s="30" t="s">
        <v>590</v>
      </c>
      <c r="R98" s="30" t="s">
        <v>1556</v>
      </c>
      <c r="S98" s="30" t="s">
        <v>1557</v>
      </c>
      <c r="T98" s="30" t="s">
        <v>591</v>
      </c>
    </row>
    <row r="99" spans="4:20" x14ac:dyDescent="0.25">
      <c r="D99" s="30" t="s">
        <v>246</v>
      </c>
      <c r="E99" s="30" t="s">
        <v>70</v>
      </c>
      <c r="F99" s="30" t="s">
        <v>1558</v>
      </c>
      <c r="G99" s="30" t="s">
        <v>1559</v>
      </c>
      <c r="H99" s="30" t="s">
        <v>592</v>
      </c>
      <c r="I99" s="30" t="s">
        <v>1560</v>
      </c>
      <c r="J99" s="30" t="s">
        <v>1561</v>
      </c>
      <c r="K99" s="30" t="s">
        <v>593</v>
      </c>
      <c r="L99" s="30" t="s">
        <v>1562</v>
      </c>
      <c r="M99" s="30" t="s">
        <v>1563</v>
      </c>
      <c r="N99" s="30" t="s">
        <v>594</v>
      </c>
      <c r="O99" s="30" t="s">
        <v>1564</v>
      </c>
      <c r="P99" s="30" t="s">
        <v>1565</v>
      </c>
      <c r="Q99" s="30" t="s">
        <v>595</v>
      </c>
      <c r="R99" s="30" t="s">
        <v>1566</v>
      </c>
      <c r="S99" s="30" t="s">
        <v>1567</v>
      </c>
      <c r="T99" s="30" t="s">
        <v>596</v>
      </c>
    </row>
    <row r="100" spans="4:20" x14ac:dyDescent="0.25">
      <c r="D100" s="30" t="s">
        <v>247</v>
      </c>
      <c r="E100" s="30" t="s">
        <v>71</v>
      </c>
      <c r="F100" s="30" t="s">
        <v>1568</v>
      </c>
      <c r="G100" s="30" t="s">
        <v>1569</v>
      </c>
      <c r="H100" s="30" t="s">
        <v>597</v>
      </c>
      <c r="I100" s="30" t="s">
        <v>1570</v>
      </c>
      <c r="J100" s="30" t="s">
        <v>1571</v>
      </c>
      <c r="K100" s="30" t="s">
        <v>598</v>
      </c>
      <c r="L100" s="30" t="s">
        <v>1572</v>
      </c>
      <c r="M100" s="30" t="s">
        <v>1573</v>
      </c>
      <c r="N100" s="30" t="s">
        <v>599</v>
      </c>
      <c r="O100" s="30" t="s">
        <v>1574</v>
      </c>
      <c r="P100" s="30" t="s">
        <v>1575</v>
      </c>
      <c r="Q100" s="30" t="s">
        <v>600</v>
      </c>
      <c r="R100" s="30" t="s">
        <v>1576</v>
      </c>
      <c r="S100" s="30" t="s">
        <v>1577</v>
      </c>
      <c r="T100" s="30" t="s">
        <v>601</v>
      </c>
    </row>
    <row r="101" spans="4:20" x14ac:dyDescent="0.25">
      <c r="D101" s="30" t="s">
        <v>248</v>
      </c>
      <c r="E101" s="30" t="s">
        <v>72</v>
      </c>
      <c r="F101" s="30" t="s">
        <v>1578</v>
      </c>
      <c r="G101" s="30" t="s">
        <v>1579</v>
      </c>
      <c r="H101" s="30" t="s">
        <v>602</v>
      </c>
      <c r="I101" s="30" t="s">
        <v>1580</v>
      </c>
      <c r="J101" s="30" t="s">
        <v>1581</v>
      </c>
      <c r="K101" s="30" t="s">
        <v>603</v>
      </c>
      <c r="L101" s="30" t="s">
        <v>1582</v>
      </c>
      <c r="M101" s="30" t="s">
        <v>1583</v>
      </c>
      <c r="N101" s="30" t="s">
        <v>604</v>
      </c>
      <c r="O101" s="30" t="s">
        <v>1584</v>
      </c>
      <c r="P101" s="30" t="s">
        <v>1585</v>
      </c>
      <c r="Q101" s="30" t="s">
        <v>605</v>
      </c>
      <c r="R101" s="30" t="s">
        <v>1586</v>
      </c>
      <c r="S101" s="30" t="s">
        <v>1587</v>
      </c>
      <c r="T101" s="30" t="s">
        <v>606</v>
      </c>
    </row>
    <row r="102" spans="4:20" x14ac:dyDescent="0.25">
      <c r="D102" s="30" t="s">
        <v>249</v>
      </c>
      <c r="E102" s="30" t="s">
        <v>73</v>
      </c>
      <c r="F102" s="30" t="s">
        <v>1588</v>
      </c>
      <c r="G102" s="30" t="s">
        <v>1589</v>
      </c>
      <c r="H102" s="30" t="s">
        <v>607</v>
      </c>
      <c r="I102" s="30" t="s">
        <v>1590</v>
      </c>
      <c r="J102" s="30" t="s">
        <v>1591</v>
      </c>
      <c r="K102" s="30" t="s">
        <v>608</v>
      </c>
      <c r="L102" s="30" t="s">
        <v>1592</v>
      </c>
      <c r="M102" s="30" t="s">
        <v>1593</v>
      </c>
      <c r="N102" s="30" t="s">
        <v>609</v>
      </c>
      <c r="O102" s="30" t="s">
        <v>1594</v>
      </c>
      <c r="P102" s="30" t="s">
        <v>1595</v>
      </c>
      <c r="Q102" s="30" t="s">
        <v>610</v>
      </c>
      <c r="R102" s="30" t="s">
        <v>1596</v>
      </c>
      <c r="S102" s="30" t="s">
        <v>1597</v>
      </c>
      <c r="T102" s="30" t="s">
        <v>611</v>
      </c>
    </row>
    <row r="103" spans="4:20" x14ac:dyDescent="0.25">
      <c r="D103" s="30" t="s">
        <v>250</v>
      </c>
      <c r="E103" s="30" t="s">
        <v>74</v>
      </c>
      <c r="F103" s="30" t="s">
        <v>1598</v>
      </c>
      <c r="G103" s="30" t="s">
        <v>1599</v>
      </c>
      <c r="H103" s="30" t="s">
        <v>612</v>
      </c>
      <c r="I103" s="30" t="s">
        <v>1600</v>
      </c>
      <c r="J103" s="30" t="s">
        <v>1601</v>
      </c>
      <c r="K103" s="30" t="s">
        <v>613</v>
      </c>
      <c r="L103" s="30" t="s">
        <v>1602</v>
      </c>
      <c r="M103" s="30" t="s">
        <v>1603</v>
      </c>
      <c r="N103" s="30" t="s">
        <v>614</v>
      </c>
      <c r="O103" s="30" t="s">
        <v>1604</v>
      </c>
      <c r="P103" s="30" t="s">
        <v>1605</v>
      </c>
      <c r="Q103" s="30" t="s">
        <v>615</v>
      </c>
      <c r="R103" s="30" t="s">
        <v>1606</v>
      </c>
      <c r="S103" s="30" t="s">
        <v>1607</v>
      </c>
      <c r="T103" s="30" t="s">
        <v>616</v>
      </c>
    </row>
    <row r="104" spans="4:20" x14ac:dyDescent="0.25">
      <c r="D104" s="30" t="s">
        <v>251</v>
      </c>
      <c r="E104" s="30" t="s">
        <v>75</v>
      </c>
      <c r="F104" s="30" t="s">
        <v>1608</v>
      </c>
      <c r="G104" s="30" t="s">
        <v>1609</v>
      </c>
      <c r="H104" s="30" t="s">
        <v>617</v>
      </c>
      <c r="I104" s="30" t="s">
        <v>1610</v>
      </c>
      <c r="J104" s="30" t="s">
        <v>1611</v>
      </c>
      <c r="K104" s="30" t="s">
        <v>618</v>
      </c>
      <c r="L104" s="30" t="s">
        <v>1612</v>
      </c>
      <c r="M104" s="30" t="s">
        <v>1613</v>
      </c>
      <c r="N104" s="30" t="s">
        <v>619</v>
      </c>
      <c r="O104" s="30" t="s">
        <v>1614</v>
      </c>
      <c r="P104" s="30" t="s">
        <v>1615</v>
      </c>
      <c r="Q104" s="30" t="s">
        <v>620</v>
      </c>
      <c r="R104" s="30" t="s">
        <v>1616</v>
      </c>
      <c r="S104" s="30" t="s">
        <v>1617</v>
      </c>
      <c r="T104" s="30" t="s">
        <v>621</v>
      </c>
    </row>
    <row r="105" spans="4:20" x14ac:dyDescent="0.25">
      <c r="D105" s="30" t="s">
        <v>252</v>
      </c>
      <c r="E105" s="30" t="s">
        <v>76</v>
      </c>
      <c r="F105" s="30" t="s">
        <v>1618</v>
      </c>
      <c r="G105" s="30" t="s">
        <v>1619</v>
      </c>
      <c r="H105" s="30" t="s">
        <v>622</v>
      </c>
      <c r="I105" s="30" t="s">
        <v>1620</v>
      </c>
      <c r="J105" s="30" t="s">
        <v>1621</v>
      </c>
      <c r="K105" s="30" t="s">
        <v>623</v>
      </c>
      <c r="L105" s="30" t="s">
        <v>1622</v>
      </c>
      <c r="M105" s="30" t="s">
        <v>1623</v>
      </c>
      <c r="N105" s="30" t="s">
        <v>624</v>
      </c>
      <c r="O105" s="30" t="s">
        <v>1624</v>
      </c>
      <c r="P105" s="30" t="s">
        <v>1625</v>
      </c>
      <c r="Q105" s="30" t="s">
        <v>625</v>
      </c>
      <c r="R105" s="30" t="s">
        <v>1626</v>
      </c>
      <c r="S105" s="30" t="s">
        <v>1627</v>
      </c>
      <c r="T105" s="30" t="s">
        <v>626</v>
      </c>
    </row>
    <row r="106" spans="4:20" x14ac:dyDescent="0.25">
      <c r="D106" s="30" t="s">
        <v>253</v>
      </c>
      <c r="E106" s="30" t="s">
        <v>77</v>
      </c>
      <c r="F106" s="30" t="s">
        <v>1628</v>
      </c>
      <c r="G106" s="30" t="s">
        <v>1629</v>
      </c>
      <c r="H106" s="30" t="s">
        <v>627</v>
      </c>
      <c r="I106" s="30" t="s">
        <v>1630</v>
      </c>
      <c r="J106" s="30" t="s">
        <v>1631</v>
      </c>
      <c r="K106" s="30" t="s">
        <v>628</v>
      </c>
      <c r="L106" s="30" t="s">
        <v>1632</v>
      </c>
      <c r="M106" s="30" t="s">
        <v>1633</v>
      </c>
      <c r="N106" s="30" t="s">
        <v>629</v>
      </c>
      <c r="O106" s="30" t="s">
        <v>1634</v>
      </c>
      <c r="P106" s="30" t="s">
        <v>1635</v>
      </c>
      <c r="Q106" s="30" t="s">
        <v>630</v>
      </c>
      <c r="R106" s="30" t="s">
        <v>1636</v>
      </c>
      <c r="S106" s="30" t="s">
        <v>1637</v>
      </c>
      <c r="T106" s="30" t="s">
        <v>631</v>
      </c>
    </row>
    <row r="107" spans="4:20" x14ac:dyDescent="0.25">
      <c r="D107" s="30" t="s">
        <v>254</v>
      </c>
      <c r="E107" s="30" t="s">
        <v>78</v>
      </c>
      <c r="F107" s="30" t="s">
        <v>1638</v>
      </c>
      <c r="G107" s="30" t="s">
        <v>1639</v>
      </c>
      <c r="H107" s="30" t="s">
        <v>632</v>
      </c>
      <c r="I107" s="30" t="s">
        <v>1640</v>
      </c>
      <c r="J107" s="30" t="s">
        <v>1641</v>
      </c>
      <c r="K107" s="30" t="s">
        <v>633</v>
      </c>
      <c r="L107" s="30" t="s">
        <v>1642</v>
      </c>
      <c r="M107" s="30" t="s">
        <v>1643</v>
      </c>
      <c r="N107" s="30" t="s">
        <v>634</v>
      </c>
      <c r="O107" s="30" t="s">
        <v>1644</v>
      </c>
      <c r="P107" s="30" t="s">
        <v>1645</v>
      </c>
      <c r="Q107" s="30" t="s">
        <v>635</v>
      </c>
      <c r="R107" s="30" t="s">
        <v>1646</v>
      </c>
      <c r="S107" s="30" t="s">
        <v>1647</v>
      </c>
      <c r="T107" s="30" t="s">
        <v>636</v>
      </c>
    </row>
    <row r="108" spans="4:20" x14ac:dyDescent="0.25">
      <c r="D108" s="30" t="s">
        <v>255</v>
      </c>
      <c r="E108" s="30" t="s">
        <v>79</v>
      </c>
      <c r="F108" s="30" t="s">
        <v>1648</v>
      </c>
      <c r="G108" s="30" t="s">
        <v>1649</v>
      </c>
      <c r="H108" s="30" t="s">
        <v>637</v>
      </c>
      <c r="I108" s="30" t="s">
        <v>1650</v>
      </c>
      <c r="J108" s="30" t="s">
        <v>1651</v>
      </c>
      <c r="K108" s="30" t="s">
        <v>638</v>
      </c>
      <c r="L108" s="30" t="s">
        <v>1652</v>
      </c>
      <c r="M108" s="30" t="s">
        <v>1653</v>
      </c>
      <c r="N108" s="30" t="s">
        <v>639</v>
      </c>
      <c r="O108" s="30" t="s">
        <v>1654</v>
      </c>
      <c r="P108" s="30" t="s">
        <v>1655</v>
      </c>
      <c r="Q108" s="30" t="s">
        <v>640</v>
      </c>
      <c r="R108" s="30" t="s">
        <v>1656</v>
      </c>
      <c r="S108" s="30" t="s">
        <v>1657</v>
      </c>
      <c r="T108" s="30" t="s">
        <v>641</v>
      </c>
    </row>
    <row r="109" spans="4:20" x14ac:dyDescent="0.25">
      <c r="D109" s="30" t="s">
        <v>256</v>
      </c>
      <c r="E109" s="30" t="s">
        <v>80</v>
      </c>
      <c r="F109" s="30" t="s">
        <v>1658</v>
      </c>
      <c r="G109" s="30" t="s">
        <v>1659</v>
      </c>
      <c r="H109" s="30" t="s">
        <v>642</v>
      </c>
      <c r="I109" s="30" t="s">
        <v>1660</v>
      </c>
      <c r="J109" s="30" t="s">
        <v>1661</v>
      </c>
      <c r="K109" s="30" t="s">
        <v>643</v>
      </c>
      <c r="L109" s="30" t="s">
        <v>1662</v>
      </c>
      <c r="M109" s="30" t="s">
        <v>1663</v>
      </c>
      <c r="N109" s="30" t="s">
        <v>644</v>
      </c>
      <c r="O109" s="30" t="s">
        <v>1664</v>
      </c>
      <c r="P109" s="30" t="s">
        <v>1665</v>
      </c>
      <c r="Q109" s="30" t="s">
        <v>645</v>
      </c>
      <c r="R109" s="30" t="s">
        <v>1666</v>
      </c>
      <c r="S109" s="30" t="s">
        <v>1667</v>
      </c>
      <c r="T109" s="30" t="s">
        <v>646</v>
      </c>
    </row>
    <row r="110" spans="4:20" x14ac:dyDescent="0.25">
      <c r="D110" s="30" t="s">
        <v>257</v>
      </c>
      <c r="E110" s="30" t="s">
        <v>81</v>
      </c>
      <c r="F110" s="30" t="s">
        <v>1668</v>
      </c>
      <c r="G110" s="30" t="s">
        <v>1669</v>
      </c>
      <c r="H110" s="30" t="s">
        <v>647</v>
      </c>
      <c r="I110" s="30" t="s">
        <v>1670</v>
      </c>
      <c r="J110" s="30" t="s">
        <v>1671</v>
      </c>
      <c r="K110" s="30" t="s">
        <v>648</v>
      </c>
      <c r="L110" s="30" t="s">
        <v>1672</v>
      </c>
      <c r="M110" s="30" t="s">
        <v>1673</v>
      </c>
      <c r="N110" s="30" t="s">
        <v>649</v>
      </c>
      <c r="O110" s="30" t="s">
        <v>1674</v>
      </c>
      <c r="P110" s="30" t="s">
        <v>1675</v>
      </c>
      <c r="Q110" s="30" t="s">
        <v>650</v>
      </c>
      <c r="R110" s="30" t="s">
        <v>1676</v>
      </c>
      <c r="S110" s="30" t="s">
        <v>1677</v>
      </c>
      <c r="T110" s="30" t="s">
        <v>651</v>
      </c>
    </row>
    <row r="111" spans="4:20" x14ac:dyDescent="0.25">
      <c r="D111" s="30" t="s">
        <v>258</v>
      </c>
      <c r="E111" s="30" t="s">
        <v>82</v>
      </c>
      <c r="F111" s="30" t="s">
        <v>1678</v>
      </c>
      <c r="G111" s="30" t="s">
        <v>1679</v>
      </c>
      <c r="H111" s="30" t="s">
        <v>652</v>
      </c>
      <c r="I111" s="30" t="s">
        <v>1680</v>
      </c>
      <c r="J111" s="30" t="s">
        <v>1681</v>
      </c>
      <c r="K111" s="30" t="s">
        <v>653</v>
      </c>
      <c r="L111" s="30" t="s">
        <v>1682</v>
      </c>
      <c r="M111" s="30" t="s">
        <v>1683</v>
      </c>
      <c r="N111" s="30" t="s">
        <v>654</v>
      </c>
      <c r="O111" s="30" t="s">
        <v>1684</v>
      </c>
      <c r="P111" s="30" t="s">
        <v>1685</v>
      </c>
      <c r="Q111" s="30" t="s">
        <v>655</v>
      </c>
      <c r="R111" s="30" t="s">
        <v>1686</v>
      </c>
      <c r="S111" s="30" t="s">
        <v>1687</v>
      </c>
      <c r="T111" s="30" t="s">
        <v>656</v>
      </c>
    </row>
    <row r="112" spans="4:20" x14ac:dyDescent="0.25">
      <c r="D112" s="30" t="s">
        <v>259</v>
      </c>
      <c r="E112" s="30" t="s">
        <v>83</v>
      </c>
      <c r="F112" s="30" t="s">
        <v>1688</v>
      </c>
      <c r="G112" s="30" t="s">
        <v>1689</v>
      </c>
      <c r="H112" s="30" t="s">
        <v>657</v>
      </c>
      <c r="I112" s="30" t="s">
        <v>1690</v>
      </c>
      <c r="J112" s="30" t="s">
        <v>1691</v>
      </c>
      <c r="K112" s="30" t="s">
        <v>658</v>
      </c>
      <c r="L112" s="30" t="s">
        <v>1692</v>
      </c>
      <c r="M112" s="30" t="s">
        <v>1693</v>
      </c>
      <c r="N112" s="30" t="s">
        <v>659</v>
      </c>
      <c r="O112" s="30" t="s">
        <v>1694</v>
      </c>
      <c r="P112" s="30" t="s">
        <v>1695</v>
      </c>
      <c r="Q112" s="30" t="s">
        <v>660</v>
      </c>
      <c r="R112" s="30" t="s">
        <v>1696</v>
      </c>
      <c r="S112" s="30" t="s">
        <v>1697</v>
      </c>
      <c r="T112" s="30" t="s">
        <v>661</v>
      </c>
    </row>
    <row r="113" spans="4:20" x14ac:dyDescent="0.25">
      <c r="D113" s="30" t="s">
        <v>260</v>
      </c>
      <c r="E113" s="30" t="s">
        <v>84</v>
      </c>
      <c r="F113" s="30" t="s">
        <v>1698</v>
      </c>
      <c r="G113" s="30" t="s">
        <v>1699</v>
      </c>
      <c r="H113" s="30" t="s">
        <v>662</v>
      </c>
      <c r="I113" s="30" t="s">
        <v>1700</v>
      </c>
      <c r="J113" s="30" t="s">
        <v>1701</v>
      </c>
      <c r="K113" s="30" t="s">
        <v>663</v>
      </c>
      <c r="L113" s="30" t="s">
        <v>1702</v>
      </c>
      <c r="M113" s="30" t="s">
        <v>1703</v>
      </c>
      <c r="N113" s="30" t="s">
        <v>664</v>
      </c>
      <c r="O113" s="30" t="s">
        <v>1704</v>
      </c>
      <c r="P113" s="30" t="s">
        <v>1705</v>
      </c>
      <c r="Q113" s="30" t="s">
        <v>665</v>
      </c>
      <c r="R113" s="30" t="s">
        <v>1706</v>
      </c>
      <c r="S113" s="30" t="s">
        <v>1707</v>
      </c>
      <c r="T113" s="30" t="s">
        <v>666</v>
      </c>
    </row>
    <row r="114" spans="4:20" x14ac:dyDescent="0.25">
      <c r="D114" s="30" t="s">
        <v>261</v>
      </c>
      <c r="E114" s="30" t="s">
        <v>85</v>
      </c>
      <c r="F114" s="30" t="s">
        <v>1708</v>
      </c>
      <c r="G114" s="30" t="s">
        <v>1709</v>
      </c>
      <c r="H114" s="30" t="s">
        <v>667</v>
      </c>
      <c r="I114" s="30" t="s">
        <v>1710</v>
      </c>
      <c r="J114" s="30" t="s">
        <v>1711</v>
      </c>
      <c r="K114" s="30" t="s">
        <v>668</v>
      </c>
      <c r="L114" s="30" t="s">
        <v>1712</v>
      </c>
      <c r="M114" s="30" t="s">
        <v>1713</v>
      </c>
      <c r="N114" s="30" t="s">
        <v>669</v>
      </c>
      <c r="O114" s="30" t="s">
        <v>1714</v>
      </c>
      <c r="P114" s="30" t="s">
        <v>1715</v>
      </c>
      <c r="Q114" s="30" t="s">
        <v>670</v>
      </c>
      <c r="R114" s="30" t="s">
        <v>1716</v>
      </c>
      <c r="S114" s="30" t="s">
        <v>1717</v>
      </c>
      <c r="T114" s="30" t="s">
        <v>671</v>
      </c>
    </row>
    <row r="115" spans="4:20" x14ac:dyDescent="0.25">
      <c r="D115" s="30" t="s">
        <v>262</v>
      </c>
      <c r="E115" s="30" t="s">
        <v>86</v>
      </c>
      <c r="F115" s="30" t="s">
        <v>1718</v>
      </c>
      <c r="G115" s="30" t="s">
        <v>1719</v>
      </c>
      <c r="H115" s="30" t="s">
        <v>672</v>
      </c>
      <c r="I115" s="30" t="s">
        <v>1720</v>
      </c>
      <c r="J115" s="30" t="s">
        <v>1721</v>
      </c>
      <c r="K115" s="30" t="s">
        <v>673</v>
      </c>
      <c r="L115" s="30" t="s">
        <v>1722</v>
      </c>
      <c r="M115" s="30" t="s">
        <v>1723</v>
      </c>
      <c r="N115" s="30" t="s">
        <v>674</v>
      </c>
      <c r="O115" s="30" t="s">
        <v>1724</v>
      </c>
      <c r="P115" s="30" t="s">
        <v>1725</v>
      </c>
      <c r="Q115" s="30" t="s">
        <v>675</v>
      </c>
      <c r="R115" s="30" t="s">
        <v>1726</v>
      </c>
      <c r="S115" s="30" t="s">
        <v>1727</v>
      </c>
      <c r="T115" s="30" t="s">
        <v>676</v>
      </c>
    </row>
    <row r="116" spans="4:20" x14ac:dyDescent="0.25">
      <c r="D116" s="30" t="s">
        <v>263</v>
      </c>
      <c r="E116" s="30" t="s">
        <v>87</v>
      </c>
      <c r="F116" s="30" t="s">
        <v>1728</v>
      </c>
      <c r="G116" s="30" t="s">
        <v>1729</v>
      </c>
      <c r="H116" s="30" t="s">
        <v>677</v>
      </c>
      <c r="I116" s="30" t="s">
        <v>1730</v>
      </c>
      <c r="J116" s="30" t="s">
        <v>1731</v>
      </c>
      <c r="K116" s="30" t="s">
        <v>678</v>
      </c>
      <c r="L116" s="30" t="s">
        <v>1732</v>
      </c>
      <c r="M116" s="30" t="s">
        <v>1733</v>
      </c>
      <c r="N116" s="30" t="s">
        <v>679</v>
      </c>
      <c r="O116" s="30" t="s">
        <v>1734</v>
      </c>
      <c r="P116" s="30" t="s">
        <v>1735</v>
      </c>
      <c r="Q116" s="30" t="s">
        <v>680</v>
      </c>
      <c r="R116" s="30" t="s">
        <v>1736</v>
      </c>
      <c r="S116" s="30" t="s">
        <v>1737</v>
      </c>
      <c r="T116" s="30" t="s">
        <v>681</v>
      </c>
    </row>
    <row r="117" spans="4:20" x14ac:dyDescent="0.25">
      <c r="D117" s="30" t="s">
        <v>264</v>
      </c>
      <c r="E117" s="30" t="s">
        <v>88</v>
      </c>
      <c r="F117" s="30" t="s">
        <v>1738</v>
      </c>
      <c r="G117" s="30" t="s">
        <v>1739</v>
      </c>
      <c r="H117" s="30" t="s">
        <v>682</v>
      </c>
      <c r="I117" s="30" t="s">
        <v>1740</v>
      </c>
      <c r="J117" s="30" t="s">
        <v>1741</v>
      </c>
      <c r="K117" s="30" t="s">
        <v>683</v>
      </c>
      <c r="L117" s="30" t="s">
        <v>1742</v>
      </c>
      <c r="M117" s="30" t="s">
        <v>1743</v>
      </c>
      <c r="N117" s="30" t="s">
        <v>684</v>
      </c>
      <c r="O117" s="30" t="s">
        <v>1744</v>
      </c>
      <c r="P117" s="30" t="s">
        <v>1745</v>
      </c>
      <c r="Q117" s="30" t="s">
        <v>685</v>
      </c>
      <c r="R117" s="30" t="s">
        <v>1746</v>
      </c>
      <c r="S117" s="30" t="s">
        <v>1747</v>
      </c>
      <c r="T117" s="30" t="s">
        <v>686</v>
      </c>
    </row>
    <row r="118" spans="4:20" x14ac:dyDescent="0.25">
      <c r="D118" s="30" t="s">
        <v>265</v>
      </c>
      <c r="E118" s="30" t="s">
        <v>89</v>
      </c>
      <c r="F118" s="30" t="s">
        <v>1748</v>
      </c>
      <c r="G118" s="30" t="s">
        <v>1749</v>
      </c>
      <c r="H118" s="30" t="s">
        <v>687</v>
      </c>
      <c r="I118" s="30" t="s">
        <v>1750</v>
      </c>
      <c r="J118" s="30" t="s">
        <v>1751</v>
      </c>
      <c r="K118" s="30" t="s">
        <v>688</v>
      </c>
      <c r="L118" s="30" t="s">
        <v>1752</v>
      </c>
      <c r="M118" s="30" t="s">
        <v>1753</v>
      </c>
      <c r="N118" s="30" t="s">
        <v>689</v>
      </c>
      <c r="O118" s="30" t="s">
        <v>1754</v>
      </c>
      <c r="P118" s="30" t="s">
        <v>1755</v>
      </c>
      <c r="Q118" s="30" t="s">
        <v>690</v>
      </c>
      <c r="R118" s="30" t="s">
        <v>1756</v>
      </c>
      <c r="S118" s="30" t="s">
        <v>1757</v>
      </c>
      <c r="T118" s="30" t="s">
        <v>691</v>
      </c>
    </row>
    <row r="119" spans="4:20" x14ac:dyDescent="0.25">
      <c r="D119" s="30" t="s">
        <v>266</v>
      </c>
      <c r="E119" s="30" t="s">
        <v>90</v>
      </c>
      <c r="F119" s="30" t="s">
        <v>1758</v>
      </c>
      <c r="G119" s="30" t="s">
        <v>1759</v>
      </c>
      <c r="H119" s="30" t="s">
        <v>692</v>
      </c>
      <c r="I119" s="30" t="s">
        <v>1760</v>
      </c>
      <c r="J119" s="30" t="s">
        <v>1761</v>
      </c>
      <c r="K119" s="30" t="s">
        <v>693</v>
      </c>
      <c r="L119" s="30" t="s">
        <v>1762</v>
      </c>
      <c r="M119" s="30" t="s">
        <v>1763</v>
      </c>
      <c r="N119" s="30" t="s">
        <v>694</v>
      </c>
      <c r="O119" s="30" t="s">
        <v>1764</v>
      </c>
      <c r="P119" s="30" t="s">
        <v>1765</v>
      </c>
      <c r="Q119" s="30" t="s">
        <v>695</v>
      </c>
      <c r="R119" s="30" t="s">
        <v>1766</v>
      </c>
      <c r="S119" s="30" t="s">
        <v>1767</v>
      </c>
      <c r="T119" s="30" t="s">
        <v>696</v>
      </c>
    </row>
    <row r="120" spans="4:20" x14ac:dyDescent="0.25">
      <c r="D120" s="30" t="s">
        <v>267</v>
      </c>
      <c r="E120" s="30" t="s">
        <v>91</v>
      </c>
      <c r="F120" s="30" t="s">
        <v>1768</v>
      </c>
      <c r="G120" s="30" t="s">
        <v>1769</v>
      </c>
      <c r="H120" s="30" t="s">
        <v>697</v>
      </c>
      <c r="I120" s="30" t="s">
        <v>1770</v>
      </c>
      <c r="J120" s="30" t="s">
        <v>1771</v>
      </c>
      <c r="K120" s="30" t="s">
        <v>698</v>
      </c>
      <c r="L120" s="30" t="s">
        <v>1772</v>
      </c>
      <c r="M120" s="30" t="s">
        <v>1773</v>
      </c>
      <c r="N120" s="30" t="s">
        <v>699</v>
      </c>
      <c r="O120" s="30" t="s">
        <v>1774</v>
      </c>
      <c r="P120" s="30" t="s">
        <v>1775</v>
      </c>
      <c r="Q120" s="30" t="s">
        <v>700</v>
      </c>
      <c r="R120" s="30" t="s">
        <v>1776</v>
      </c>
      <c r="S120" s="30" t="s">
        <v>1777</v>
      </c>
      <c r="T120" s="30" t="s">
        <v>701</v>
      </c>
    </row>
    <row r="121" spans="4:20" x14ac:dyDescent="0.25">
      <c r="D121" s="30" t="s">
        <v>268</v>
      </c>
      <c r="E121" s="30" t="s">
        <v>92</v>
      </c>
      <c r="F121" s="30" t="s">
        <v>1778</v>
      </c>
      <c r="G121" s="30" t="s">
        <v>1779</v>
      </c>
      <c r="H121" s="30" t="s">
        <v>702</v>
      </c>
      <c r="I121" s="30" t="s">
        <v>1780</v>
      </c>
      <c r="J121" s="30" t="s">
        <v>1781</v>
      </c>
      <c r="K121" s="30" t="s">
        <v>703</v>
      </c>
      <c r="L121" s="30" t="s">
        <v>1782</v>
      </c>
      <c r="M121" s="30" t="s">
        <v>1783</v>
      </c>
      <c r="N121" s="30" t="s">
        <v>704</v>
      </c>
      <c r="O121" s="30" t="s">
        <v>1784</v>
      </c>
      <c r="P121" s="30" t="s">
        <v>1785</v>
      </c>
      <c r="Q121" s="30" t="s">
        <v>705</v>
      </c>
      <c r="R121" s="30" t="s">
        <v>1786</v>
      </c>
      <c r="S121" s="30" t="s">
        <v>1787</v>
      </c>
      <c r="T121" s="30" t="s">
        <v>706</v>
      </c>
    </row>
    <row r="122" spans="4:20" x14ac:dyDescent="0.25">
      <c r="D122" s="30" t="s">
        <v>269</v>
      </c>
      <c r="E122" s="30" t="s">
        <v>93</v>
      </c>
      <c r="F122" s="30" t="s">
        <v>1788</v>
      </c>
      <c r="G122" s="30" t="s">
        <v>1789</v>
      </c>
      <c r="H122" s="30" t="s">
        <v>707</v>
      </c>
      <c r="I122" s="30" t="s">
        <v>1790</v>
      </c>
      <c r="J122" s="30" t="s">
        <v>1791</v>
      </c>
      <c r="K122" s="30" t="s">
        <v>708</v>
      </c>
      <c r="L122" s="30" t="s">
        <v>1792</v>
      </c>
      <c r="M122" s="30" t="s">
        <v>1793</v>
      </c>
      <c r="N122" s="30" t="s">
        <v>709</v>
      </c>
      <c r="O122" s="30" t="s">
        <v>1794</v>
      </c>
      <c r="P122" s="30" t="s">
        <v>1795</v>
      </c>
      <c r="Q122" s="30" t="s">
        <v>710</v>
      </c>
      <c r="R122" s="30" t="s">
        <v>1796</v>
      </c>
      <c r="S122" s="30" t="s">
        <v>1797</v>
      </c>
      <c r="T122" s="30" t="s">
        <v>711</v>
      </c>
    </row>
    <row r="123" spans="4:20" x14ac:dyDescent="0.25">
      <c r="D123" s="30" t="s">
        <v>270</v>
      </c>
      <c r="E123" s="30" t="s">
        <v>94</v>
      </c>
      <c r="F123" s="30" t="s">
        <v>1798</v>
      </c>
      <c r="G123" s="30" t="s">
        <v>1799</v>
      </c>
      <c r="H123" s="30" t="s">
        <v>712</v>
      </c>
      <c r="I123" s="30" t="s">
        <v>1800</v>
      </c>
      <c r="J123" s="30" t="s">
        <v>1801</v>
      </c>
      <c r="K123" s="30" t="s">
        <v>713</v>
      </c>
      <c r="L123" s="30" t="s">
        <v>1802</v>
      </c>
      <c r="M123" s="30" t="s">
        <v>1803</v>
      </c>
      <c r="N123" s="30" t="s">
        <v>714</v>
      </c>
      <c r="O123" s="30" t="s">
        <v>1804</v>
      </c>
      <c r="P123" s="30" t="s">
        <v>1805</v>
      </c>
      <c r="Q123" s="30" t="s">
        <v>715</v>
      </c>
      <c r="R123" s="30" t="s">
        <v>1806</v>
      </c>
      <c r="S123" s="30" t="s">
        <v>1807</v>
      </c>
      <c r="T123" s="30" t="s">
        <v>716</v>
      </c>
    </row>
    <row r="124" spans="4:20" x14ac:dyDescent="0.25">
      <c r="D124" s="30" t="s">
        <v>271</v>
      </c>
      <c r="E124" s="30" t="s">
        <v>95</v>
      </c>
      <c r="F124" s="30" t="s">
        <v>1808</v>
      </c>
      <c r="G124" s="30" t="s">
        <v>1809</v>
      </c>
      <c r="H124" s="30" t="s">
        <v>717</v>
      </c>
      <c r="I124" s="30" t="s">
        <v>1810</v>
      </c>
      <c r="J124" s="30" t="s">
        <v>1811</v>
      </c>
      <c r="K124" s="30" t="s">
        <v>718</v>
      </c>
      <c r="L124" s="30" t="s">
        <v>1812</v>
      </c>
      <c r="M124" s="30" t="s">
        <v>1813</v>
      </c>
      <c r="N124" s="30" t="s">
        <v>719</v>
      </c>
      <c r="O124" s="30" t="s">
        <v>1814</v>
      </c>
      <c r="P124" s="30" t="s">
        <v>1815</v>
      </c>
      <c r="Q124" s="30" t="s">
        <v>720</v>
      </c>
      <c r="R124" s="30" t="s">
        <v>1816</v>
      </c>
      <c r="S124" s="30" t="s">
        <v>1817</v>
      </c>
      <c r="T124" s="30" t="s">
        <v>721</v>
      </c>
    </row>
    <row r="125" spans="4:20" x14ac:dyDescent="0.25">
      <c r="D125" s="30" t="s">
        <v>272</v>
      </c>
      <c r="E125" s="30" t="s">
        <v>96</v>
      </c>
      <c r="F125" s="30" t="s">
        <v>1818</v>
      </c>
      <c r="G125" s="30" t="s">
        <v>1819</v>
      </c>
      <c r="H125" s="30" t="s">
        <v>722</v>
      </c>
      <c r="I125" s="30" t="s">
        <v>1820</v>
      </c>
      <c r="J125" s="30" t="s">
        <v>1821</v>
      </c>
      <c r="K125" s="30" t="s">
        <v>723</v>
      </c>
      <c r="L125" s="30" t="s">
        <v>1822</v>
      </c>
      <c r="M125" s="30" t="s">
        <v>1823</v>
      </c>
      <c r="N125" s="30" t="s">
        <v>724</v>
      </c>
      <c r="O125" s="30" t="s">
        <v>1824</v>
      </c>
      <c r="P125" s="30" t="s">
        <v>1825</v>
      </c>
      <c r="Q125" s="30" t="s">
        <v>725</v>
      </c>
      <c r="R125" s="30" t="s">
        <v>1826</v>
      </c>
      <c r="S125" s="30" t="s">
        <v>1827</v>
      </c>
      <c r="T125" s="30" t="s">
        <v>726</v>
      </c>
    </row>
    <row r="126" spans="4:20" x14ac:dyDescent="0.25">
      <c r="D126" s="30" t="s">
        <v>273</v>
      </c>
      <c r="E126" s="30" t="s">
        <v>97</v>
      </c>
      <c r="F126" s="30" t="s">
        <v>1828</v>
      </c>
      <c r="G126" s="30" t="s">
        <v>1829</v>
      </c>
      <c r="H126" s="30" t="s">
        <v>727</v>
      </c>
      <c r="I126" s="30" t="s">
        <v>1830</v>
      </c>
      <c r="J126" s="30" t="s">
        <v>1831</v>
      </c>
      <c r="K126" s="30" t="s">
        <v>728</v>
      </c>
      <c r="L126" s="30" t="s">
        <v>1832</v>
      </c>
      <c r="M126" s="30" t="s">
        <v>1833</v>
      </c>
      <c r="N126" s="30" t="s">
        <v>729</v>
      </c>
      <c r="O126" s="30" t="s">
        <v>1834</v>
      </c>
      <c r="P126" s="30" t="s">
        <v>1835</v>
      </c>
      <c r="Q126" s="30" t="s">
        <v>730</v>
      </c>
      <c r="R126" s="30" t="s">
        <v>1836</v>
      </c>
      <c r="S126" s="30" t="s">
        <v>1837</v>
      </c>
      <c r="T126" s="30" t="s">
        <v>731</v>
      </c>
    </row>
    <row r="127" spans="4:20" x14ac:dyDescent="0.25">
      <c r="D127" s="30" t="s">
        <v>274</v>
      </c>
      <c r="E127" s="30" t="s">
        <v>98</v>
      </c>
      <c r="F127" s="30" t="s">
        <v>1838</v>
      </c>
      <c r="G127" s="30" t="s">
        <v>1839</v>
      </c>
      <c r="H127" s="30" t="s">
        <v>732</v>
      </c>
      <c r="I127" s="30" t="s">
        <v>1840</v>
      </c>
      <c r="J127" s="30" t="s">
        <v>1841</v>
      </c>
      <c r="K127" s="30" t="s">
        <v>733</v>
      </c>
      <c r="L127" s="30" t="s">
        <v>1842</v>
      </c>
      <c r="M127" s="30" t="s">
        <v>1843</v>
      </c>
      <c r="N127" s="30" t="s">
        <v>734</v>
      </c>
      <c r="O127" s="30" t="s">
        <v>1844</v>
      </c>
      <c r="P127" s="30" t="s">
        <v>1845</v>
      </c>
      <c r="Q127" s="30" t="s">
        <v>735</v>
      </c>
      <c r="R127" s="30" t="s">
        <v>1846</v>
      </c>
      <c r="S127" s="30" t="s">
        <v>1847</v>
      </c>
      <c r="T127" s="30" t="s">
        <v>736</v>
      </c>
    </row>
    <row r="128" spans="4:20" x14ac:dyDescent="0.25">
      <c r="D128" s="30" t="s">
        <v>275</v>
      </c>
      <c r="E128" s="30" t="s">
        <v>99</v>
      </c>
      <c r="F128" s="30" t="s">
        <v>1848</v>
      </c>
      <c r="G128" s="30" t="s">
        <v>1849</v>
      </c>
      <c r="H128" s="30" t="s">
        <v>737</v>
      </c>
      <c r="I128" s="30" t="s">
        <v>1850</v>
      </c>
      <c r="J128" s="30" t="s">
        <v>1851</v>
      </c>
      <c r="K128" s="30" t="s">
        <v>738</v>
      </c>
      <c r="L128" s="30" t="s">
        <v>1852</v>
      </c>
      <c r="M128" s="30" t="s">
        <v>1853</v>
      </c>
      <c r="N128" s="30" t="s">
        <v>739</v>
      </c>
      <c r="O128" s="30" t="s">
        <v>1854</v>
      </c>
      <c r="P128" s="30" t="s">
        <v>1855</v>
      </c>
      <c r="Q128" s="30" t="s">
        <v>740</v>
      </c>
      <c r="R128" s="30" t="s">
        <v>1856</v>
      </c>
      <c r="S128" s="30" t="s">
        <v>1857</v>
      </c>
      <c r="T128" s="30" t="s">
        <v>741</v>
      </c>
    </row>
    <row r="129" spans="4:20" x14ac:dyDescent="0.25">
      <c r="D129" s="30" t="s">
        <v>276</v>
      </c>
      <c r="E129" s="30" t="s">
        <v>100</v>
      </c>
      <c r="F129" s="30" t="s">
        <v>1858</v>
      </c>
      <c r="G129" s="30" t="s">
        <v>1859</v>
      </c>
      <c r="H129" s="30" t="s">
        <v>742</v>
      </c>
      <c r="I129" s="30" t="s">
        <v>1860</v>
      </c>
      <c r="J129" s="30" t="s">
        <v>1861</v>
      </c>
      <c r="K129" s="30" t="s">
        <v>743</v>
      </c>
      <c r="L129" s="30" t="s">
        <v>1862</v>
      </c>
      <c r="M129" s="30" t="s">
        <v>1863</v>
      </c>
      <c r="N129" s="30" t="s">
        <v>744</v>
      </c>
      <c r="O129" s="30" t="s">
        <v>1864</v>
      </c>
      <c r="P129" s="30" t="s">
        <v>1865</v>
      </c>
      <c r="Q129" s="30" t="s">
        <v>745</v>
      </c>
      <c r="R129" s="30" t="s">
        <v>1866</v>
      </c>
      <c r="S129" s="30" t="s">
        <v>1867</v>
      </c>
      <c r="T129" s="30" t="s">
        <v>746</v>
      </c>
    </row>
    <row r="130" spans="4:20" x14ac:dyDescent="0.25">
      <c r="D130" s="30" t="s">
        <v>277</v>
      </c>
      <c r="E130" s="30" t="s">
        <v>101</v>
      </c>
      <c r="F130" s="30" t="s">
        <v>1868</v>
      </c>
      <c r="G130" s="30" t="s">
        <v>1869</v>
      </c>
      <c r="H130" s="30" t="s">
        <v>747</v>
      </c>
      <c r="I130" s="30" t="s">
        <v>1870</v>
      </c>
      <c r="J130" s="30" t="s">
        <v>1871</v>
      </c>
      <c r="K130" s="30" t="s">
        <v>748</v>
      </c>
      <c r="L130" s="30" t="s">
        <v>1872</v>
      </c>
      <c r="M130" s="30" t="s">
        <v>1873</v>
      </c>
      <c r="N130" s="30" t="s">
        <v>749</v>
      </c>
      <c r="O130" s="30" t="s">
        <v>1874</v>
      </c>
      <c r="P130" s="30" t="s">
        <v>1875</v>
      </c>
      <c r="Q130" s="30" t="s">
        <v>750</v>
      </c>
      <c r="R130" s="30" t="s">
        <v>1876</v>
      </c>
      <c r="S130" s="30" t="s">
        <v>1877</v>
      </c>
      <c r="T130" s="30" t="s">
        <v>751</v>
      </c>
    </row>
    <row r="131" spans="4:20" x14ac:dyDescent="0.25">
      <c r="D131" s="30" t="s">
        <v>278</v>
      </c>
      <c r="E131" s="30" t="s">
        <v>102</v>
      </c>
      <c r="F131" s="30" t="s">
        <v>1878</v>
      </c>
      <c r="G131" s="30" t="s">
        <v>1879</v>
      </c>
      <c r="H131" s="30" t="s">
        <v>752</v>
      </c>
      <c r="I131" s="30" t="s">
        <v>1880</v>
      </c>
      <c r="J131" s="30" t="s">
        <v>1881</v>
      </c>
      <c r="K131" s="30" t="s">
        <v>753</v>
      </c>
      <c r="L131" s="30" t="s">
        <v>1882</v>
      </c>
      <c r="M131" s="30" t="s">
        <v>1883</v>
      </c>
      <c r="N131" s="30" t="s">
        <v>754</v>
      </c>
      <c r="O131" s="30" t="s">
        <v>1884</v>
      </c>
      <c r="P131" s="30" t="s">
        <v>1885</v>
      </c>
      <c r="Q131" s="30" t="s">
        <v>755</v>
      </c>
      <c r="R131" s="30" t="s">
        <v>1886</v>
      </c>
      <c r="S131" s="30" t="s">
        <v>1887</v>
      </c>
      <c r="T131" s="30" t="s">
        <v>756</v>
      </c>
    </row>
    <row r="132" spans="4:20" x14ac:dyDescent="0.25">
      <c r="D132" s="30" t="s">
        <v>279</v>
      </c>
      <c r="E132" s="30" t="s">
        <v>103</v>
      </c>
      <c r="F132" s="30" t="s">
        <v>1888</v>
      </c>
      <c r="G132" s="30" t="s">
        <v>1889</v>
      </c>
      <c r="H132" s="30" t="s">
        <v>757</v>
      </c>
      <c r="I132" s="30" t="s">
        <v>1890</v>
      </c>
      <c r="J132" s="30" t="s">
        <v>1891</v>
      </c>
      <c r="K132" s="30" t="s">
        <v>758</v>
      </c>
      <c r="L132" s="30" t="s">
        <v>1892</v>
      </c>
      <c r="M132" s="30" t="s">
        <v>1893</v>
      </c>
      <c r="N132" s="30" t="s">
        <v>759</v>
      </c>
      <c r="O132" s="30" t="s">
        <v>1894</v>
      </c>
      <c r="P132" s="30" t="s">
        <v>1895</v>
      </c>
      <c r="Q132" s="30" t="s">
        <v>760</v>
      </c>
      <c r="R132" s="30" t="s">
        <v>1896</v>
      </c>
      <c r="S132" s="30" t="s">
        <v>1897</v>
      </c>
      <c r="T132" s="30" t="s">
        <v>761</v>
      </c>
    </row>
    <row r="133" spans="4:20" x14ac:dyDescent="0.25">
      <c r="D133" s="30" t="s">
        <v>280</v>
      </c>
      <c r="E133" s="30" t="s">
        <v>104</v>
      </c>
      <c r="F133" s="30" t="s">
        <v>1898</v>
      </c>
      <c r="G133" s="30" t="s">
        <v>1899</v>
      </c>
      <c r="H133" s="30" t="s">
        <v>815</v>
      </c>
      <c r="I133" s="30" t="s">
        <v>1900</v>
      </c>
      <c r="J133" s="30" t="s">
        <v>1901</v>
      </c>
      <c r="K133" s="30" t="s">
        <v>816</v>
      </c>
      <c r="L133" s="30" t="s">
        <v>1902</v>
      </c>
      <c r="M133" s="30" t="s">
        <v>1903</v>
      </c>
      <c r="N133" s="30" t="s">
        <v>817</v>
      </c>
      <c r="O133" s="30" t="s">
        <v>1904</v>
      </c>
      <c r="P133" s="30" t="s">
        <v>1905</v>
      </c>
      <c r="Q133" s="30" t="s">
        <v>818</v>
      </c>
      <c r="R133" s="30" t="s">
        <v>1906</v>
      </c>
      <c r="S133" s="30" t="s">
        <v>1907</v>
      </c>
      <c r="T133" s="30" t="s">
        <v>819</v>
      </c>
    </row>
    <row r="134" spans="4:20" x14ac:dyDescent="0.25">
      <c r="D134" s="30" t="s">
        <v>281</v>
      </c>
      <c r="E134" s="30" t="s">
        <v>156</v>
      </c>
      <c r="F134" s="30" t="s">
        <v>1908</v>
      </c>
      <c r="G134" s="30" t="s">
        <v>1909</v>
      </c>
      <c r="H134" s="30" t="s">
        <v>1910</v>
      </c>
      <c r="I134" s="30" t="s">
        <v>1911</v>
      </c>
      <c r="J134" s="30" t="s">
        <v>1912</v>
      </c>
      <c r="K134" s="30" t="s">
        <v>1913</v>
      </c>
      <c r="L134" s="30" t="s">
        <v>1914</v>
      </c>
      <c r="M134" s="30" t="s">
        <v>1915</v>
      </c>
      <c r="N134" s="30" t="s">
        <v>1916</v>
      </c>
      <c r="O134" s="30" t="s">
        <v>1917</v>
      </c>
      <c r="P134" s="30" t="s">
        <v>1918</v>
      </c>
      <c r="Q134" s="30" t="s">
        <v>1919</v>
      </c>
      <c r="R134" s="30" t="s">
        <v>1920</v>
      </c>
      <c r="S134" s="30" t="s">
        <v>1921</v>
      </c>
      <c r="T134" s="30" t="s">
        <v>1922</v>
      </c>
    </row>
    <row r="136" spans="4:20" x14ac:dyDescent="0.25">
      <c r="D136" s="30" t="s">
        <v>282</v>
      </c>
      <c r="E136" s="30" t="s">
        <v>157</v>
      </c>
      <c r="F136" s="30" t="s">
        <v>1923</v>
      </c>
      <c r="G136" s="30" t="s">
        <v>1924</v>
      </c>
      <c r="H136" s="30" t="s">
        <v>1925</v>
      </c>
      <c r="I136" s="30" t="s">
        <v>1926</v>
      </c>
      <c r="J136" s="30" t="s">
        <v>1927</v>
      </c>
      <c r="K136" s="30" t="s">
        <v>1928</v>
      </c>
      <c r="L136" s="30" t="s">
        <v>1929</v>
      </c>
      <c r="M136" s="30" t="s">
        <v>1930</v>
      </c>
      <c r="N136" s="30" t="s">
        <v>1931</v>
      </c>
      <c r="O136" s="30" t="s">
        <v>1932</v>
      </c>
      <c r="P136" s="30" t="s">
        <v>1933</v>
      </c>
      <c r="Q136" s="30" t="s">
        <v>1934</v>
      </c>
      <c r="R136" s="30" t="s">
        <v>1935</v>
      </c>
      <c r="S136" s="30" t="s">
        <v>1936</v>
      </c>
      <c r="T136" s="30" t="s">
        <v>1937</v>
      </c>
    </row>
    <row r="138" spans="4:20" x14ac:dyDescent="0.25">
      <c r="D138" s="30" t="s">
        <v>283</v>
      </c>
      <c r="E138" s="30" t="s">
        <v>158</v>
      </c>
    </row>
    <row r="139" spans="4:20" x14ac:dyDescent="0.25">
      <c r="D139" s="30" t="s">
        <v>284</v>
      </c>
      <c r="E139" s="30" t="s">
        <v>105</v>
      </c>
      <c r="F139" s="30" t="s">
        <v>1938</v>
      </c>
      <c r="G139" s="30" t="s">
        <v>1939</v>
      </c>
      <c r="H139" s="30" t="s">
        <v>762</v>
      </c>
      <c r="I139" s="30" t="s">
        <v>1940</v>
      </c>
      <c r="J139" s="30" t="s">
        <v>1941</v>
      </c>
      <c r="K139" s="30" t="s">
        <v>763</v>
      </c>
      <c r="L139" s="30" t="s">
        <v>1942</v>
      </c>
      <c r="M139" s="30" t="s">
        <v>1943</v>
      </c>
      <c r="N139" s="30" t="s">
        <v>764</v>
      </c>
      <c r="O139" s="30" t="s">
        <v>1944</v>
      </c>
      <c r="P139" s="30" t="s">
        <v>1945</v>
      </c>
      <c r="Q139" s="30" t="s">
        <v>765</v>
      </c>
      <c r="R139" s="30" t="s">
        <v>1946</v>
      </c>
      <c r="S139" s="30" t="s">
        <v>1947</v>
      </c>
      <c r="T139" s="30" t="s">
        <v>766</v>
      </c>
    </row>
    <row r="140" spans="4:20" x14ac:dyDescent="0.25">
      <c r="D140" s="30" t="s">
        <v>285</v>
      </c>
      <c r="E140" s="30" t="s">
        <v>106</v>
      </c>
      <c r="F140" s="30" t="s">
        <v>1948</v>
      </c>
      <c r="G140" s="30" t="s">
        <v>1949</v>
      </c>
      <c r="H140" s="30" t="s">
        <v>767</v>
      </c>
      <c r="I140" s="30" t="s">
        <v>1950</v>
      </c>
      <c r="J140" s="30" t="s">
        <v>1951</v>
      </c>
      <c r="K140" s="30" t="s">
        <v>768</v>
      </c>
      <c r="L140" s="30" t="s">
        <v>1952</v>
      </c>
      <c r="M140" s="30" t="s">
        <v>1953</v>
      </c>
      <c r="N140" s="30" t="s">
        <v>769</v>
      </c>
      <c r="O140" s="30" t="s">
        <v>1954</v>
      </c>
      <c r="P140" s="30" t="s">
        <v>1955</v>
      </c>
      <c r="Q140" s="30" t="s">
        <v>770</v>
      </c>
      <c r="R140" s="30" t="s">
        <v>1956</v>
      </c>
      <c r="S140" s="30" t="s">
        <v>1957</v>
      </c>
      <c r="T140" s="30" t="s">
        <v>771</v>
      </c>
    </row>
    <row r="141" spans="4:20" x14ac:dyDescent="0.25">
      <c r="D141" s="30" t="s">
        <v>286</v>
      </c>
      <c r="E141" s="30" t="s">
        <v>107</v>
      </c>
      <c r="F141" s="30" t="s">
        <v>1958</v>
      </c>
      <c r="G141" s="30" t="s">
        <v>1959</v>
      </c>
      <c r="H141" s="30" t="s">
        <v>772</v>
      </c>
      <c r="I141" s="30" t="s">
        <v>1960</v>
      </c>
      <c r="J141" s="30" t="s">
        <v>1961</v>
      </c>
      <c r="K141" s="30" t="s">
        <v>773</v>
      </c>
      <c r="L141" s="30" t="s">
        <v>1962</v>
      </c>
      <c r="M141" s="30" t="s">
        <v>1963</v>
      </c>
      <c r="N141" s="30" t="s">
        <v>774</v>
      </c>
      <c r="O141" s="30" t="s">
        <v>1964</v>
      </c>
      <c r="P141" s="30" t="s">
        <v>1965</v>
      </c>
      <c r="Q141" s="30" t="s">
        <v>775</v>
      </c>
      <c r="R141" s="30" t="s">
        <v>1966</v>
      </c>
      <c r="S141" s="30" t="s">
        <v>1967</v>
      </c>
      <c r="T141" s="30" t="s">
        <v>776</v>
      </c>
    </row>
    <row r="142" spans="4:20" x14ac:dyDescent="0.25">
      <c r="D142" s="30" t="s">
        <v>287</v>
      </c>
      <c r="E142" s="30" t="s">
        <v>108</v>
      </c>
      <c r="F142" s="30" t="s">
        <v>1968</v>
      </c>
      <c r="G142" s="30" t="s">
        <v>1969</v>
      </c>
      <c r="H142" s="30" t="s">
        <v>820</v>
      </c>
      <c r="I142" s="30" t="s">
        <v>1970</v>
      </c>
      <c r="J142" s="30" t="s">
        <v>1971</v>
      </c>
      <c r="K142" s="30" t="s">
        <v>821</v>
      </c>
      <c r="L142" s="30" t="s">
        <v>1972</v>
      </c>
      <c r="M142" s="30" t="s">
        <v>1973</v>
      </c>
      <c r="N142" s="30" t="s">
        <v>822</v>
      </c>
      <c r="O142" s="30" t="s">
        <v>1974</v>
      </c>
      <c r="P142" s="30" t="s">
        <v>1975</v>
      </c>
      <c r="Q142" s="30" t="s">
        <v>823</v>
      </c>
      <c r="R142" s="30" t="s">
        <v>1976</v>
      </c>
      <c r="S142" s="30" t="s">
        <v>1977</v>
      </c>
      <c r="T142" s="30" t="s">
        <v>824</v>
      </c>
    </row>
    <row r="143" spans="4:20" x14ac:dyDescent="0.25">
      <c r="D143" s="30" t="s">
        <v>288</v>
      </c>
      <c r="E143" s="30" t="s">
        <v>109</v>
      </c>
      <c r="F143" s="30" t="s">
        <v>1978</v>
      </c>
      <c r="G143" s="30" t="s">
        <v>1979</v>
      </c>
      <c r="H143" s="30" t="s">
        <v>1980</v>
      </c>
      <c r="I143" s="30" t="s">
        <v>1981</v>
      </c>
      <c r="J143" s="30" t="s">
        <v>1982</v>
      </c>
      <c r="K143" s="30" t="s">
        <v>1983</v>
      </c>
      <c r="L143" s="30" t="s">
        <v>1984</v>
      </c>
      <c r="M143" s="30" t="s">
        <v>1985</v>
      </c>
      <c r="N143" s="30" t="s">
        <v>1986</v>
      </c>
      <c r="O143" s="30" t="s">
        <v>1987</v>
      </c>
      <c r="P143" s="30" t="s">
        <v>1988</v>
      </c>
      <c r="Q143" s="30" t="s">
        <v>1989</v>
      </c>
      <c r="R143" s="30" t="s">
        <v>1990</v>
      </c>
      <c r="S143" s="30" t="s">
        <v>1991</v>
      </c>
      <c r="T143" s="30" t="s">
        <v>1992</v>
      </c>
    </row>
    <row r="145" spans="4:20" x14ac:dyDescent="0.25">
      <c r="D145" s="30" t="s">
        <v>289</v>
      </c>
      <c r="E145" s="30" t="s">
        <v>159</v>
      </c>
    </row>
    <row r="146" spans="4:20" x14ac:dyDescent="0.25">
      <c r="D146" s="30" t="s">
        <v>290</v>
      </c>
      <c r="E146" s="30" t="s">
        <v>110</v>
      </c>
      <c r="F146" s="30" t="s">
        <v>1993</v>
      </c>
      <c r="G146" s="30" t="s">
        <v>1994</v>
      </c>
      <c r="H146" s="30" t="s">
        <v>777</v>
      </c>
      <c r="I146" s="30" t="s">
        <v>1995</v>
      </c>
      <c r="J146" s="30" t="s">
        <v>1996</v>
      </c>
      <c r="K146" s="30" t="s">
        <v>778</v>
      </c>
      <c r="L146" s="30" t="s">
        <v>1997</v>
      </c>
      <c r="M146" s="30" t="s">
        <v>1998</v>
      </c>
      <c r="N146" s="30" t="s">
        <v>779</v>
      </c>
      <c r="O146" s="30" t="s">
        <v>1999</v>
      </c>
      <c r="P146" s="30" t="s">
        <v>2000</v>
      </c>
      <c r="Q146" s="30" t="s">
        <v>780</v>
      </c>
      <c r="R146" s="30" t="s">
        <v>2001</v>
      </c>
      <c r="S146" s="30" t="s">
        <v>2002</v>
      </c>
      <c r="T146" s="30" t="s">
        <v>781</v>
      </c>
    </row>
    <row r="147" spans="4:20" x14ac:dyDescent="0.25">
      <c r="D147" s="30" t="s">
        <v>291</v>
      </c>
      <c r="E147" s="30" t="s">
        <v>111</v>
      </c>
      <c r="F147" s="30" t="s">
        <v>2003</v>
      </c>
      <c r="G147" s="30" t="s">
        <v>2004</v>
      </c>
      <c r="H147" s="30" t="s">
        <v>782</v>
      </c>
      <c r="I147" s="30" t="s">
        <v>2005</v>
      </c>
      <c r="J147" s="30" t="s">
        <v>2006</v>
      </c>
      <c r="K147" s="30" t="s">
        <v>783</v>
      </c>
      <c r="L147" s="30" t="s">
        <v>2007</v>
      </c>
      <c r="M147" s="30" t="s">
        <v>2008</v>
      </c>
      <c r="N147" s="30" t="s">
        <v>784</v>
      </c>
      <c r="O147" s="30" t="s">
        <v>2009</v>
      </c>
      <c r="P147" s="30" t="s">
        <v>2010</v>
      </c>
      <c r="Q147" s="30" t="s">
        <v>785</v>
      </c>
      <c r="R147" s="30" t="s">
        <v>2011</v>
      </c>
      <c r="S147" s="30" t="s">
        <v>2012</v>
      </c>
      <c r="T147" s="30" t="s">
        <v>786</v>
      </c>
    </row>
    <row r="148" spans="4:20" x14ac:dyDescent="0.25">
      <c r="D148" s="30" t="s">
        <v>292</v>
      </c>
      <c r="E148" s="30" t="s">
        <v>112</v>
      </c>
      <c r="F148" s="30" t="s">
        <v>2013</v>
      </c>
      <c r="G148" s="30" t="s">
        <v>2014</v>
      </c>
      <c r="H148" s="30" t="s">
        <v>787</v>
      </c>
      <c r="I148" s="30" t="s">
        <v>2015</v>
      </c>
      <c r="J148" s="30" t="s">
        <v>2016</v>
      </c>
      <c r="K148" s="30" t="s">
        <v>788</v>
      </c>
      <c r="L148" s="30" t="s">
        <v>2017</v>
      </c>
      <c r="M148" s="30" t="s">
        <v>2018</v>
      </c>
      <c r="N148" s="30" t="s">
        <v>789</v>
      </c>
      <c r="O148" s="30" t="s">
        <v>2019</v>
      </c>
      <c r="P148" s="30" t="s">
        <v>2020</v>
      </c>
      <c r="Q148" s="30" t="s">
        <v>790</v>
      </c>
      <c r="R148" s="30" t="s">
        <v>2021</v>
      </c>
      <c r="S148" s="30" t="s">
        <v>2022</v>
      </c>
      <c r="T148" s="30" t="s">
        <v>791</v>
      </c>
    </row>
    <row r="149" spans="4:20" x14ac:dyDescent="0.25">
      <c r="D149" s="30" t="s">
        <v>293</v>
      </c>
      <c r="E149" s="30" t="s">
        <v>113</v>
      </c>
      <c r="F149" s="30" t="s">
        <v>2023</v>
      </c>
      <c r="G149" s="30" t="s">
        <v>2024</v>
      </c>
      <c r="H149" s="30" t="s">
        <v>792</v>
      </c>
      <c r="I149" s="30" t="s">
        <v>2025</v>
      </c>
      <c r="J149" s="30" t="s">
        <v>2026</v>
      </c>
      <c r="K149" s="30" t="s">
        <v>793</v>
      </c>
      <c r="L149" s="30" t="s">
        <v>2027</v>
      </c>
      <c r="M149" s="30" t="s">
        <v>2028</v>
      </c>
      <c r="N149" s="30" t="s">
        <v>794</v>
      </c>
      <c r="O149" s="30" t="s">
        <v>2029</v>
      </c>
      <c r="P149" s="30" t="s">
        <v>2030</v>
      </c>
      <c r="Q149" s="30" t="s">
        <v>795</v>
      </c>
      <c r="R149" s="30" t="s">
        <v>2031</v>
      </c>
      <c r="S149" s="30" t="s">
        <v>2032</v>
      </c>
      <c r="T149" s="30" t="s">
        <v>796</v>
      </c>
    </row>
    <row r="150" spans="4:20" x14ac:dyDescent="0.25">
      <c r="D150" s="30" t="s">
        <v>294</v>
      </c>
      <c r="E150" s="30" t="s">
        <v>114</v>
      </c>
      <c r="F150" s="30" t="s">
        <v>2033</v>
      </c>
      <c r="G150" s="30" t="s">
        <v>2034</v>
      </c>
      <c r="H150" s="30" t="s">
        <v>825</v>
      </c>
      <c r="I150" s="30" t="s">
        <v>2035</v>
      </c>
      <c r="J150" s="30" t="s">
        <v>2036</v>
      </c>
      <c r="K150" s="30" t="s">
        <v>826</v>
      </c>
      <c r="L150" s="30" t="s">
        <v>2037</v>
      </c>
      <c r="M150" s="30" t="s">
        <v>2038</v>
      </c>
      <c r="N150" s="30" t="s">
        <v>827</v>
      </c>
      <c r="O150" s="30" t="s">
        <v>2039</v>
      </c>
      <c r="P150" s="30" t="s">
        <v>2040</v>
      </c>
      <c r="Q150" s="30" t="s">
        <v>828</v>
      </c>
      <c r="R150" s="30" t="s">
        <v>2041</v>
      </c>
      <c r="S150" s="30" t="s">
        <v>2042</v>
      </c>
      <c r="T150" s="30" t="s">
        <v>829</v>
      </c>
    </row>
    <row r="151" spans="4:20" x14ac:dyDescent="0.25">
      <c r="D151" s="30" t="s">
        <v>295</v>
      </c>
      <c r="E151" s="30" t="s">
        <v>152</v>
      </c>
      <c r="F151" s="30" t="s">
        <v>2043</v>
      </c>
      <c r="G151" s="30" t="s">
        <v>2044</v>
      </c>
      <c r="H151" s="30" t="s">
        <v>2045</v>
      </c>
      <c r="I151" s="30" t="s">
        <v>2046</v>
      </c>
      <c r="J151" s="30" t="s">
        <v>2047</v>
      </c>
      <c r="K151" s="30" t="s">
        <v>2048</v>
      </c>
      <c r="L151" s="30" t="s">
        <v>2049</v>
      </c>
      <c r="M151" s="30" t="s">
        <v>2050</v>
      </c>
      <c r="N151" s="30" t="s">
        <v>2051</v>
      </c>
      <c r="O151" s="30" t="s">
        <v>2052</v>
      </c>
      <c r="P151" s="30" t="s">
        <v>2053</v>
      </c>
      <c r="Q151" s="30" t="s">
        <v>2054</v>
      </c>
      <c r="R151" s="30" t="s">
        <v>2055</v>
      </c>
      <c r="S151" s="30" t="s">
        <v>2056</v>
      </c>
      <c r="T151" s="30" t="s">
        <v>2057</v>
      </c>
    </row>
    <row r="153" spans="4:20" x14ac:dyDescent="0.25">
      <c r="D153" s="30" t="s">
        <v>296</v>
      </c>
      <c r="E153" s="30" t="s">
        <v>161</v>
      </c>
      <c r="F153" s="30" t="s">
        <v>2058</v>
      </c>
      <c r="G153" s="30" t="s">
        <v>2059</v>
      </c>
      <c r="H153" s="30" t="s">
        <v>2060</v>
      </c>
      <c r="I153" s="30" t="s">
        <v>2061</v>
      </c>
      <c r="J153" s="30" t="s">
        <v>2062</v>
      </c>
      <c r="K153" s="30" t="s">
        <v>2063</v>
      </c>
      <c r="L153" s="30" t="s">
        <v>2064</v>
      </c>
      <c r="M153" s="30" t="s">
        <v>2065</v>
      </c>
      <c r="N153" s="30" t="s">
        <v>2066</v>
      </c>
      <c r="O153" s="30" t="s">
        <v>2067</v>
      </c>
      <c r="P153" s="30" t="s">
        <v>2068</v>
      </c>
      <c r="Q153" s="30" t="s">
        <v>2069</v>
      </c>
      <c r="R153" s="30" t="s">
        <v>2070</v>
      </c>
      <c r="S153" s="30" t="s">
        <v>2071</v>
      </c>
      <c r="T153" s="30" t="s">
        <v>2072</v>
      </c>
    </row>
    <row r="155" spans="4:20" x14ac:dyDescent="0.25">
      <c r="D155" s="30" t="s">
        <v>297</v>
      </c>
      <c r="E155" s="30" t="s">
        <v>160</v>
      </c>
    </row>
    <row r="156" spans="4:20" x14ac:dyDescent="0.25">
      <c r="D156" s="30" t="s">
        <v>298</v>
      </c>
      <c r="E156" s="30" t="s">
        <v>115</v>
      </c>
      <c r="F156" s="30" t="s">
        <v>2073</v>
      </c>
      <c r="G156" s="30" t="s">
        <v>2074</v>
      </c>
      <c r="H156" s="30" t="s">
        <v>797</v>
      </c>
      <c r="I156" s="30" t="s">
        <v>2075</v>
      </c>
      <c r="J156" s="30" t="s">
        <v>2076</v>
      </c>
      <c r="K156" s="30" t="s">
        <v>798</v>
      </c>
      <c r="L156" s="30" t="s">
        <v>2077</v>
      </c>
      <c r="M156" s="30" t="s">
        <v>2078</v>
      </c>
      <c r="N156" s="30" t="s">
        <v>799</v>
      </c>
      <c r="O156" s="30" t="s">
        <v>2079</v>
      </c>
      <c r="P156" s="30" t="s">
        <v>2080</v>
      </c>
      <c r="Q156" s="30" t="s">
        <v>800</v>
      </c>
      <c r="R156" s="30" t="s">
        <v>2081</v>
      </c>
      <c r="S156" s="30" t="s">
        <v>2082</v>
      </c>
      <c r="T156" s="30" t="s">
        <v>801</v>
      </c>
    </row>
    <row r="157" spans="4:20" x14ac:dyDescent="0.25">
      <c r="D157" s="30" t="s">
        <v>299</v>
      </c>
      <c r="E157" s="30" t="s">
        <v>116</v>
      </c>
      <c r="F157" s="30" t="s">
        <v>2083</v>
      </c>
      <c r="G157" s="30" t="s">
        <v>2084</v>
      </c>
      <c r="H157" s="30" t="s">
        <v>830</v>
      </c>
      <c r="I157" s="30" t="s">
        <v>2085</v>
      </c>
      <c r="J157" s="30" t="s">
        <v>2086</v>
      </c>
      <c r="K157" s="30" t="s">
        <v>831</v>
      </c>
      <c r="L157" s="30" t="s">
        <v>2087</v>
      </c>
      <c r="M157" s="30" t="s">
        <v>2088</v>
      </c>
      <c r="N157" s="30" t="s">
        <v>832</v>
      </c>
      <c r="O157" s="30" t="s">
        <v>2089</v>
      </c>
      <c r="P157" s="30" t="s">
        <v>2090</v>
      </c>
      <c r="Q157" s="30" t="s">
        <v>833</v>
      </c>
      <c r="R157" s="30" t="s">
        <v>2091</v>
      </c>
      <c r="S157" s="30" t="s">
        <v>2092</v>
      </c>
      <c r="T157" s="30" t="s">
        <v>834</v>
      </c>
    </row>
    <row r="158" spans="4:20" x14ac:dyDescent="0.25">
      <c r="D158" s="30" t="s">
        <v>300</v>
      </c>
      <c r="E158" s="30" t="s">
        <v>117</v>
      </c>
      <c r="F158" s="30" t="s">
        <v>2093</v>
      </c>
      <c r="G158" s="30" t="s">
        <v>2094</v>
      </c>
      <c r="H158" s="30" t="s">
        <v>2095</v>
      </c>
      <c r="I158" s="30" t="s">
        <v>2096</v>
      </c>
      <c r="J158" s="30" t="s">
        <v>2097</v>
      </c>
      <c r="K158" s="30" t="s">
        <v>2098</v>
      </c>
      <c r="L158" s="30" t="s">
        <v>2099</v>
      </c>
      <c r="M158" s="30" t="s">
        <v>2100</v>
      </c>
      <c r="N158" s="30" t="s">
        <v>2101</v>
      </c>
      <c r="O158" s="30" t="s">
        <v>2102</v>
      </c>
      <c r="P158" s="30" t="s">
        <v>2103</v>
      </c>
      <c r="Q158" s="30" t="s">
        <v>2104</v>
      </c>
      <c r="R158" s="30" t="s">
        <v>2105</v>
      </c>
      <c r="S158" s="30" t="s">
        <v>2106</v>
      </c>
      <c r="T158" s="30" t="s">
        <v>2107</v>
      </c>
    </row>
    <row r="161" spans="4:20" x14ac:dyDescent="0.25">
      <c r="D161" s="30" t="s">
        <v>301</v>
      </c>
      <c r="E161" s="30" t="s">
        <v>162</v>
      </c>
      <c r="F161" s="30" t="s">
        <v>2108</v>
      </c>
      <c r="G161" s="30" t="s">
        <v>2109</v>
      </c>
      <c r="H161" s="30" t="s">
        <v>2110</v>
      </c>
      <c r="I161" s="30" t="s">
        <v>2111</v>
      </c>
      <c r="J161" s="30" t="s">
        <v>2112</v>
      </c>
      <c r="K161" s="30" t="s">
        <v>2113</v>
      </c>
      <c r="L161" s="30" t="s">
        <v>2114</v>
      </c>
      <c r="M161" s="30" t="s">
        <v>2115</v>
      </c>
      <c r="N161" s="30" t="s">
        <v>2116</v>
      </c>
      <c r="O161" s="30" t="s">
        <v>2117</v>
      </c>
      <c r="P161" s="30" t="s">
        <v>2118</v>
      </c>
      <c r="Q161" s="30" t="s">
        <v>2119</v>
      </c>
      <c r="R161" s="30" t="s">
        <v>2120</v>
      </c>
      <c r="S161" s="30" t="s">
        <v>2121</v>
      </c>
      <c r="T161" s="30" t="s">
        <v>2122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61"/>
  <sheetViews>
    <sheetView workbookViewId="0"/>
  </sheetViews>
  <sheetFormatPr defaultRowHeight="15" x14ac:dyDescent="0.25"/>
  <sheetData>
    <row r="1" spans="1:19" x14ac:dyDescent="0.25">
      <c r="A1" s="30" t="s">
        <v>2127</v>
      </c>
      <c r="C1" s="30" t="s">
        <v>125</v>
      </c>
      <c r="F1" s="30" t="s">
        <v>129</v>
      </c>
      <c r="G1" s="30" t="s">
        <v>129</v>
      </c>
      <c r="I1" s="30" t="s">
        <v>129</v>
      </c>
      <c r="J1" s="30" t="s">
        <v>129</v>
      </c>
      <c r="L1" s="30" t="s">
        <v>129</v>
      </c>
      <c r="M1" s="30" t="s">
        <v>129</v>
      </c>
      <c r="O1" s="30" t="s">
        <v>129</v>
      </c>
      <c r="P1" s="30" t="s">
        <v>129</v>
      </c>
      <c r="R1" s="30" t="s">
        <v>129</v>
      </c>
      <c r="S1" s="30" t="s">
        <v>129</v>
      </c>
    </row>
    <row r="2" spans="1:19" x14ac:dyDescent="0.25">
      <c r="A2" s="30" t="s">
        <v>149</v>
      </c>
      <c r="C2" s="30" t="s">
        <v>150</v>
      </c>
      <c r="G2" s="30" t="s">
        <v>163</v>
      </c>
      <c r="J2" s="30" t="s">
        <v>164</v>
      </c>
      <c r="M2" s="30" t="s">
        <v>164</v>
      </c>
      <c r="P2" s="30" t="s">
        <v>164</v>
      </c>
      <c r="S2" s="30" t="s">
        <v>164</v>
      </c>
    </row>
    <row r="3" spans="1:19" x14ac:dyDescent="0.25">
      <c r="D3" s="30" t="s">
        <v>2124</v>
      </c>
    </row>
    <row r="4" spans="1:19" x14ac:dyDescent="0.25">
      <c r="D4" s="30" t="s">
        <v>142</v>
      </c>
    </row>
    <row r="6" spans="1:19" x14ac:dyDescent="0.25">
      <c r="D6" s="30" t="s">
        <v>144</v>
      </c>
      <c r="E6" s="30" t="s">
        <v>165</v>
      </c>
      <c r="O6" s="30" t="s">
        <v>126</v>
      </c>
      <c r="R6" s="30" t="s">
        <v>166</v>
      </c>
    </row>
    <row r="7" spans="1:19" x14ac:dyDescent="0.25">
      <c r="D7" s="30" t="s">
        <v>131</v>
      </c>
      <c r="E7" s="30" t="s">
        <v>167</v>
      </c>
    </row>
    <row r="8" spans="1:19" x14ac:dyDescent="0.25">
      <c r="D8" s="30" t="s">
        <v>132</v>
      </c>
      <c r="E8" s="30" t="s">
        <v>168</v>
      </c>
    </row>
    <row r="9" spans="1:19" x14ac:dyDescent="0.25">
      <c r="D9" s="30" t="s">
        <v>2123</v>
      </c>
      <c r="E9" s="30" t="s">
        <v>837</v>
      </c>
    </row>
    <row r="12" spans="1:19" x14ac:dyDescent="0.25">
      <c r="A12" s="30" t="s">
        <v>125</v>
      </c>
      <c r="C12" s="30" t="s">
        <v>836</v>
      </c>
      <c r="E12" s="30" t="s">
        <v>147</v>
      </c>
    </row>
    <row r="13" spans="1:19" x14ac:dyDescent="0.25">
      <c r="C13" s="30" t="s">
        <v>140</v>
      </c>
      <c r="F13" s="30" t="s">
        <v>130</v>
      </c>
      <c r="I13" s="30" t="s">
        <v>134</v>
      </c>
      <c r="L13" s="30" t="s">
        <v>135</v>
      </c>
      <c r="O13" s="30" t="s">
        <v>136</v>
      </c>
      <c r="R13" s="30" t="s">
        <v>143</v>
      </c>
    </row>
    <row r="14" spans="1:19" x14ac:dyDescent="0.25">
      <c r="D14" s="30" t="s">
        <v>24</v>
      </c>
      <c r="E14" s="30" t="s">
        <v>0</v>
      </c>
      <c r="F14" s="30" t="s">
        <v>127</v>
      </c>
      <c r="G14" s="30" t="s">
        <v>131</v>
      </c>
      <c r="I14" s="30" t="s">
        <v>127</v>
      </c>
      <c r="J14" s="30" t="s">
        <v>131</v>
      </c>
      <c r="L14" s="30" t="s">
        <v>127</v>
      </c>
      <c r="M14" s="30" t="s">
        <v>131</v>
      </c>
      <c r="O14" s="30" t="s">
        <v>127</v>
      </c>
      <c r="P14" s="30" t="s">
        <v>131</v>
      </c>
      <c r="R14" s="30" t="s">
        <v>127</v>
      </c>
      <c r="S14" s="30" t="s">
        <v>131</v>
      </c>
    </row>
    <row r="15" spans="1:19" x14ac:dyDescent="0.25">
      <c r="D15" s="30" t="s">
        <v>169</v>
      </c>
      <c r="E15" s="30" t="s">
        <v>1</v>
      </c>
    </row>
    <row r="16" spans="1:19" x14ac:dyDescent="0.25">
      <c r="D16" s="30" t="s">
        <v>170</v>
      </c>
      <c r="E16" s="30" t="s">
        <v>5</v>
      </c>
    </row>
    <row r="17" spans="4:20" x14ac:dyDescent="0.25">
      <c r="D17" s="30" t="s">
        <v>171</v>
      </c>
      <c r="E17" s="30" t="s">
        <v>10</v>
      </c>
      <c r="F17" s="30" t="s">
        <v>2126</v>
      </c>
      <c r="G17" s="30" t="s">
        <v>2126</v>
      </c>
      <c r="H17" s="30" t="s">
        <v>302</v>
      </c>
      <c r="I17" s="30" t="s">
        <v>2126</v>
      </c>
      <c r="J17" s="30" t="s">
        <v>2126</v>
      </c>
      <c r="K17" s="30" t="s">
        <v>303</v>
      </c>
      <c r="L17" s="30" t="s">
        <v>2126</v>
      </c>
      <c r="M17" s="30" t="s">
        <v>2126</v>
      </c>
      <c r="N17" s="30" t="s">
        <v>304</v>
      </c>
      <c r="O17" s="30" t="s">
        <v>2126</v>
      </c>
      <c r="P17" s="30" t="s">
        <v>2126</v>
      </c>
      <c r="Q17" s="30" t="s">
        <v>305</v>
      </c>
      <c r="R17" s="30" t="s">
        <v>846</v>
      </c>
      <c r="S17" s="30" t="s">
        <v>847</v>
      </c>
      <c r="T17" s="30" t="s">
        <v>306</v>
      </c>
    </row>
    <row r="18" spans="4:20" x14ac:dyDescent="0.25">
      <c r="D18" s="30" t="s">
        <v>172</v>
      </c>
      <c r="E18" s="30" t="s">
        <v>11</v>
      </c>
      <c r="F18" s="30" t="s">
        <v>2126</v>
      </c>
      <c r="G18" s="30" t="s">
        <v>2126</v>
      </c>
      <c r="H18" s="30" t="s">
        <v>307</v>
      </c>
      <c r="I18" s="30" t="s">
        <v>2126</v>
      </c>
      <c r="J18" s="30" t="s">
        <v>2126</v>
      </c>
      <c r="K18" s="30" t="s">
        <v>308</v>
      </c>
      <c r="L18" s="30" t="s">
        <v>2126</v>
      </c>
      <c r="M18" s="30" t="s">
        <v>2126</v>
      </c>
      <c r="N18" s="30" t="s">
        <v>309</v>
      </c>
      <c r="O18" s="30" t="s">
        <v>2126</v>
      </c>
      <c r="P18" s="30" t="s">
        <v>2126</v>
      </c>
      <c r="Q18" s="30" t="s">
        <v>310</v>
      </c>
      <c r="R18" s="30" t="s">
        <v>856</v>
      </c>
      <c r="S18" s="30" t="s">
        <v>857</v>
      </c>
      <c r="T18" s="30" t="s">
        <v>311</v>
      </c>
    </row>
    <row r="19" spans="4:20" x14ac:dyDescent="0.25">
      <c r="D19" s="30" t="s">
        <v>173</v>
      </c>
      <c r="E19" s="30" t="s">
        <v>12</v>
      </c>
      <c r="F19" s="30" t="s">
        <v>2126</v>
      </c>
      <c r="G19" s="30" t="s">
        <v>2126</v>
      </c>
      <c r="H19" s="30" t="s">
        <v>312</v>
      </c>
      <c r="I19" s="30" t="s">
        <v>2126</v>
      </c>
      <c r="J19" s="30" t="s">
        <v>2126</v>
      </c>
      <c r="K19" s="30" t="s">
        <v>313</v>
      </c>
      <c r="L19" s="30" t="s">
        <v>2126</v>
      </c>
      <c r="M19" s="30" t="s">
        <v>2126</v>
      </c>
      <c r="N19" s="30" t="s">
        <v>314</v>
      </c>
      <c r="O19" s="30" t="s">
        <v>2126</v>
      </c>
      <c r="P19" s="30" t="s">
        <v>2126</v>
      </c>
      <c r="Q19" s="30" t="s">
        <v>315</v>
      </c>
      <c r="R19" s="30" t="s">
        <v>866</v>
      </c>
      <c r="S19" s="30" t="s">
        <v>867</v>
      </c>
      <c r="T19" s="30" t="s">
        <v>316</v>
      </c>
    </row>
    <row r="20" spans="4:20" x14ac:dyDescent="0.25">
      <c r="D20" s="30" t="s">
        <v>174</v>
      </c>
      <c r="E20" s="30" t="s">
        <v>8</v>
      </c>
      <c r="F20" s="30" t="s">
        <v>2126</v>
      </c>
      <c r="G20" s="30" t="s">
        <v>2126</v>
      </c>
      <c r="H20" s="30" t="s">
        <v>317</v>
      </c>
      <c r="I20" s="30" t="s">
        <v>2126</v>
      </c>
      <c r="J20" s="30" t="s">
        <v>2126</v>
      </c>
      <c r="K20" s="30" t="s">
        <v>318</v>
      </c>
      <c r="L20" s="30" t="s">
        <v>2126</v>
      </c>
      <c r="M20" s="30" t="s">
        <v>2126</v>
      </c>
      <c r="N20" s="30" t="s">
        <v>319</v>
      </c>
      <c r="O20" s="30" t="s">
        <v>2126</v>
      </c>
      <c r="P20" s="30" t="s">
        <v>2126</v>
      </c>
      <c r="Q20" s="30" t="s">
        <v>320</v>
      </c>
      <c r="R20" s="30" t="s">
        <v>876</v>
      </c>
      <c r="S20" s="30" t="s">
        <v>877</v>
      </c>
      <c r="T20" s="30" t="s">
        <v>321</v>
      </c>
    </row>
    <row r="21" spans="4:20" x14ac:dyDescent="0.25">
      <c r="D21" s="30" t="s">
        <v>175</v>
      </c>
      <c r="E21" s="30" t="s">
        <v>25</v>
      </c>
      <c r="F21" s="30" t="s">
        <v>2126</v>
      </c>
      <c r="G21" s="30" t="s">
        <v>2126</v>
      </c>
      <c r="H21" s="30" t="s">
        <v>322</v>
      </c>
      <c r="I21" s="30" t="s">
        <v>2126</v>
      </c>
      <c r="J21" s="30" t="s">
        <v>2126</v>
      </c>
      <c r="K21" s="30" t="s">
        <v>323</v>
      </c>
      <c r="L21" s="30" t="s">
        <v>2126</v>
      </c>
      <c r="M21" s="30" t="s">
        <v>2126</v>
      </c>
      <c r="N21" s="30" t="s">
        <v>324</v>
      </c>
      <c r="O21" s="30" t="s">
        <v>2126</v>
      </c>
      <c r="P21" s="30" t="s">
        <v>2126</v>
      </c>
      <c r="Q21" s="30" t="s">
        <v>325</v>
      </c>
      <c r="R21" s="30" t="s">
        <v>886</v>
      </c>
      <c r="S21" s="30" t="s">
        <v>887</v>
      </c>
      <c r="T21" s="30" t="s">
        <v>326</v>
      </c>
    </row>
    <row r="22" spans="4:20" x14ac:dyDescent="0.25">
      <c r="D22" s="30" t="s">
        <v>176</v>
      </c>
      <c r="E22" s="30" t="s">
        <v>26</v>
      </c>
      <c r="F22" s="30" t="s">
        <v>2126</v>
      </c>
      <c r="G22" s="30" t="s">
        <v>2126</v>
      </c>
      <c r="H22" s="30" t="s">
        <v>327</v>
      </c>
      <c r="I22" s="30" t="s">
        <v>2126</v>
      </c>
      <c r="J22" s="30" t="s">
        <v>2126</v>
      </c>
      <c r="K22" s="30" t="s">
        <v>328</v>
      </c>
      <c r="L22" s="30" t="s">
        <v>2126</v>
      </c>
      <c r="M22" s="30" t="s">
        <v>2126</v>
      </c>
      <c r="N22" s="30" t="s">
        <v>329</v>
      </c>
      <c r="O22" s="30" t="s">
        <v>2126</v>
      </c>
      <c r="P22" s="30" t="s">
        <v>2126</v>
      </c>
      <c r="Q22" s="30" t="s">
        <v>330</v>
      </c>
      <c r="R22" s="30" t="s">
        <v>896</v>
      </c>
      <c r="S22" s="30" t="s">
        <v>897</v>
      </c>
      <c r="T22" s="30" t="s">
        <v>331</v>
      </c>
    </row>
    <row r="23" spans="4:20" x14ac:dyDescent="0.25">
      <c r="D23" s="30" t="s">
        <v>177</v>
      </c>
      <c r="E23" s="30" t="s">
        <v>9</v>
      </c>
      <c r="F23" s="30" t="s">
        <v>2126</v>
      </c>
      <c r="G23" s="30" t="s">
        <v>2126</v>
      </c>
      <c r="H23" s="30" t="s">
        <v>332</v>
      </c>
      <c r="I23" s="30" t="s">
        <v>2126</v>
      </c>
      <c r="J23" s="30" t="s">
        <v>2126</v>
      </c>
      <c r="K23" s="30" t="s">
        <v>333</v>
      </c>
      <c r="L23" s="30" t="s">
        <v>2126</v>
      </c>
      <c r="M23" s="30" t="s">
        <v>2126</v>
      </c>
      <c r="N23" s="30" t="s">
        <v>334</v>
      </c>
      <c r="O23" s="30" t="s">
        <v>2126</v>
      </c>
      <c r="P23" s="30" t="s">
        <v>2126</v>
      </c>
      <c r="Q23" s="30" t="s">
        <v>335</v>
      </c>
      <c r="R23" s="30" t="s">
        <v>906</v>
      </c>
      <c r="S23" s="30" t="s">
        <v>907</v>
      </c>
      <c r="T23" s="30" t="s">
        <v>336</v>
      </c>
    </row>
    <row r="24" spans="4:20" x14ac:dyDescent="0.25">
      <c r="D24" s="30" t="s">
        <v>178</v>
      </c>
      <c r="E24" s="30" t="s">
        <v>6</v>
      </c>
      <c r="F24" s="30" t="s">
        <v>2126</v>
      </c>
      <c r="G24" s="30" t="s">
        <v>2126</v>
      </c>
      <c r="H24" s="30" t="s">
        <v>337</v>
      </c>
      <c r="I24" s="30" t="s">
        <v>2126</v>
      </c>
      <c r="J24" s="30" t="s">
        <v>2126</v>
      </c>
      <c r="K24" s="30" t="s">
        <v>338</v>
      </c>
      <c r="L24" s="30" t="s">
        <v>2126</v>
      </c>
      <c r="M24" s="30" t="s">
        <v>2126</v>
      </c>
      <c r="N24" s="30" t="s">
        <v>339</v>
      </c>
      <c r="O24" s="30" t="s">
        <v>2126</v>
      </c>
      <c r="P24" s="30" t="s">
        <v>2126</v>
      </c>
      <c r="Q24" s="30" t="s">
        <v>340</v>
      </c>
      <c r="R24" s="30" t="s">
        <v>916</v>
      </c>
      <c r="S24" s="30" t="s">
        <v>917</v>
      </c>
      <c r="T24" s="30" t="s">
        <v>341</v>
      </c>
    </row>
    <row r="25" spans="4:20" x14ac:dyDescent="0.25">
      <c r="D25" s="30" t="s">
        <v>179</v>
      </c>
      <c r="E25" s="30" t="s">
        <v>27</v>
      </c>
      <c r="F25" s="30" t="s">
        <v>2126</v>
      </c>
      <c r="G25" s="30" t="s">
        <v>2126</v>
      </c>
      <c r="H25" s="30" t="s">
        <v>342</v>
      </c>
      <c r="I25" s="30" t="s">
        <v>2126</v>
      </c>
      <c r="J25" s="30" t="s">
        <v>2126</v>
      </c>
      <c r="K25" s="30" t="s">
        <v>343</v>
      </c>
      <c r="L25" s="30" t="s">
        <v>2126</v>
      </c>
      <c r="M25" s="30" t="s">
        <v>2126</v>
      </c>
      <c r="N25" s="30" t="s">
        <v>344</v>
      </c>
      <c r="O25" s="30" t="s">
        <v>2126</v>
      </c>
      <c r="P25" s="30" t="s">
        <v>2126</v>
      </c>
      <c r="Q25" s="30" t="s">
        <v>345</v>
      </c>
      <c r="R25" s="30" t="s">
        <v>926</v>
      </c>
      <c r="S25" s="30" t="s">
        <v>927</v>
      </c>
      <c r="T25" s="30" t="s">
        <v>346</v>
      </c>
    </row>
    <row r="26" spans="4:20" x14ac:dyDescent="0.25">
      <c r="D26" s="30" t="s">
        <v>180</v>
      </c>
      <c r="E26" s="30" t="s">
        <v>153</v>
      </c>
      <c r="F26" s="30" t="s">
        <v>2126</v>
      </c>
      <c r="G26" s="30" t="s">
        <v>2126</v>
      </c>
      <c r="H26" s="30" t="s">
        <v>347</v>
      </c>
      <c r="I26" s="30" t="s">
        <v>2126</v>
      </c>
      <c r="J26" s="30" t="s">
        <v>2126</v>
      </c>
      <c r="K26" s="30" t="s">
        <v>348</v>
      </c>
      <c r="L26" s="30" t="s">
        <v>2126</v>
      </c>
      <c r="M26" s="30" t="s">
        <v>2126</v>
      </c>
      <c r="N26" s="30" t="s">
        <v>349</v>
      </c>
      <c r="O26" s="30" t="s">
        <v>2126</v>
      </c>
      <c r="P26" s="30" t="s">
        <v>2126</v>
      </c>
      <c r="Q26" s="30" t="s">
        <v>350</v>
      </c>
      <c r="R26" s="30" t="s">
        <v>936</v>
      </c>
      <c r="S26" s="30" t="s">
        <v>937</v>
      </c>
      <c r="T26" s="30" t="s">
        <v>351</v>
      </c>
    </row>
    <row r="27" spans="4:20" x14ac:dyDescent="0.25">
      <c r="D27" s="30" t="s">
        <v>181</v>
      </c>
      <c r="E27" s="30" t="s">
        <v>28</v>
      </c>
      <c r="F27" s="30" t="s">
        <v>2126</v>
      </c>
      <c r="G27" s="30" t="s">
        <v>2126</v>
      </c>
      <c r="H27" s="30" t="s">
        <v>352</v>
      </c>
      <c r="I27" s="30" t="s">
        <v>2126</v>
      </c>
      <c r="J27" s="30" t="s">
        <v>2126</v>
      </c>
      <c r="K27" s="30" t="s">
        <v>353</v>
      </c>
      <c r="L27" s="30" t="s">
        <v>2126</v>
      </c>
      <c r="M27" s="30" t="s">
        <v>2126</v>
      </c>
      <c r="N27" s="30" t="s">
        <v>354</v>
      </c>
      <c r="O27" s="30" t="s">
        <v>2126</v>
      </c>
      <c r="P27" s="30" t="s">
        <v>2126</v>
      </c>
      <c r="Q27" s="30" t="s">
        <v>355</v>
      </c>
      <c r="R27" s="30" t="s">
        <v>946</v>
      </c>
      <c r="S27" s="30" t="s">
        <v>947</v>
      </c>
      <c r="T27" s="30" t="s">
        <v>356</v>
      </c>
    </row>
    <row r="28" spans="4:20" x14ac:dyDescent="0.25">
      <c r="D28" s="30" t="s">
        <v>182</v>
      </c>
      <c r="E28" s="30" t="s">
        <v>7</v>
      </c>
      <c r="F28" s="30" t="s">
        <v>2126</v>
      </c>
      <c r="G28" s="30" t="s">
        <v>2126</v>
      </c>
      <c r="H28" s="30" t="s">
        <v>357</v>
      </c>
      <c r="I28" s="30" t="s">
        <v>2126</v>
      </c>
      <c r="J28" s="30" t="s">
        <v>2126</v>
      </c>
      <c r="K28" s="30" t="s">
        <v>358</v>
      </c>
      <c r="L28" s="30" t="s">
        <v>2126</v>
      </c>
      <c r="M28" s="30" t="s">
        <v>2126</v>
      </c>
      <c r="N28" s="30" t="s">
        <v>359</v>
      </c>
      <c r="O28" s="30" t="s">
        <v>2126</v>
      </c>
      <c r="P28" s="30" t="s">
        <v>2126</v>
      </c>
      <c r="Q28" s="30" t="s">
        <v>360</v>
      </c>
      <c r="R28" s="30" t="s">
        <v>956</v>
      </c>
      <c r="S28" s="30" t="s">
        <v>957</v>
      </c>
      <c r="T28" s="30" t="s">
        <v>361</v>
      </c>
    </row>
    <row r="29" spans="4:20" x14ac:dyDescent="0.25">
      <c r="D29" s="30" t="s">
        <v>183</v>
      </c>
      <c r="E29" s="30" t="s">
        <v>13</v>
      </c>
      <c r="F29" s="30" t="s">
        <v>2126</v>
      </c>
      <c r="G29" s="30" t="s">
        <v>2126</v>
      </c>
      <c r="H29" s="30" t="s">
        <v>960</v>
      </c>
      <c r="I29" s="30" t="s">
        <v>2126</v>
      </c>
      <c r="J29" s="30" t="s">
        <v>2126</v>
      </c>
      <c r="K29" s="30" t="s">
        <v>963</v>
      </c>
      <c r="L29" s="30" t="s">
        <v>2126</v>
      </c>
      <c r="M29" s="30" t="s">
        <v>2126</v>
      </c>
      <c r="N29" s="30" t="s">
        <v>966</v>
      </c>
      <c r="O29" s="30" t="s">
        <v>2126</v>
      </c>
      <c r="P29" s="30" t="s">
        <v>2126</v>
      </c>
      <c r="Q29" s="30" t="s">
        <v>969</v>
      </c>
      <c r="R29" s="30" t="s">
        <v>970</v>
      </c>
      <c r="S29" s="30" t="s">
        <v>971</v>
      </c>
      <c r="T29" s="30" t="s">
        <v>972</v>
      </c>
    </row>
    <row r="30" spans="4:20" x14ac:dyDescent="0.25">
      <c r="D30" s="30" t="s">
        <v>184</v>
      </c>
      <c r="E30" s="30" t="s">
        <v>2</v>
      </c>
    </row>
    <row r="31" spans="4:20" x14ac:dyDescent="0.25">
      <c r="D31" s="30" t="s">
        <v>185</v>
      </c>
      <c r="E31" s="30" t="s">
        <v>29</v>
      </c>
      <c r="F31" s="30" t="s">
        <v>2126</v>
      </c>
      <c r="G31" s="30" t="s">
        <v>2126</v>
      </c>
      <c r="H31" s="30" t="s">
        <v>362</v>
      </c>
      <c r="I31" s="30" t="s">
        <v>2126</v>
      </c>
      <c r="J31" s="30" t="s">
        <v>2126</v>
      </c>
      <c r="K31" s="30" t="s">
        <v>363</v>
      </c>
      <c r="L31" s="30" t="s">
        <v>2126</v>
      </c>
      <c r="M31" s="30" t="s">
        <v>2126</v>
      </c>
      <c r="N31" s="30" t="s">
        <v>364</v>
      </c>
      <c r="O31" s="30" t="s">
        <v>2126</v>
      </c>
      <c r="P31" s="30" t="s">
        <v>2126</v>
      </c>
      <c r="Q31" s="30" t="s">
        <v>365</v>
      </c>
      <c r="R31" s="30" t="s">
        <v>981</v>
      </c>
      <c r="S31" s="30" t="s">
        <v>982</v>
      </c>
      <c r="T31" s="30" t="s">
        <v>366</v>
      </c>
    </row>
    <row r="32" spans="4:20" x14ac:dyDescent="0.25">
      <c r="D32" s="30" t="s">
        <v>186</v>
      </c>
      <c r="E32" s="30" t="s">
        <v>3</v>
      </c>
      <c r="F32" s="30" t="s">
        <v>2126</v>
      </c>
      <c r="G32" s="30" t="s">
        <v>2126</v>
      </c>
      <c r="H32" s="30" t="s">
        <v>367</v>
      </c>
      <c r="I32" s="30" t="s">
        <v>2126</v>
      </c>
      <c r="J32" s="30" t="s">
        <v>2126</v>
      </c>
      <c r="K32" s="30" t="s">
        <v>368</v>
      </c>
      <c r="L32" s="30" t="s">
        <v>2126</v>
      </c>
      <c r="M32" s="30" t="s">
        <v>2126</v>
      </c>
      <c r="N32" s="30" t="s">
        <v>369</v>
      </c>
      <c r="O32" s="30" t="s">
        <v>2126</v>
      </c>
      <c r="P32" s="30" t="s">
        <v>2126</v>
      </c>
      <c r="Q32" s="30" t="s">
        <v>370</v>
      </c>
      <c r="R32" s="30" t="s">
        <v>991</v>
      </c>
      <c r="S32" s="30" t="s">
        <v>992</v>
      </c>
      <c r="T32" s="30" t="s">
        <v>371</v>
      </c>
    </row>
    <row r="33" spans="4:20" x14ac:dyDescent="0.25">
      <c r="D33" s="30" t="s">
        <v>187</v>
      </c>
      <c r="E33" s="30" t="s">
        <v>30</v>
      </c>
      <c r="F33" s="30" t="s">
        <v>2126</v>
      </c>
      <c r="G33" s="30" t="s">
        <v>2126</v>
      </c>
      <c r="H33" s="30" t="s">
        <v>372</v>
      </c>
      <c r="I33" s="30" t="s">
        <v>2126</v>
      </c>
      <c r="J33" s="30" t="s">
        <v>2126</v>
      </c>
      <c r="K33" s="30" t="s">
        <v>373</v>
      </c>
      <c r="L33" s="30" t="s">
        <v>2126</v>
      </c>
      <c r="M33" s="30" t="s">
        <v>2126</v>
      </c>
      <c r="N33" s="30" t="s">
        <v>374</v>
      </c>
      <c r="O33" s="30" t="s">
        <v>2126</v>
      </c>
      <c r="P33" s="30" t="s">
        <v>2126</v>
      </c>
      <c r="Q33" s="30" t="s">
        <v>375</v>
      </c>
      <c r="R33" s="30" t="s">
        <v>1001</v>
      </c>
      <c r="S33" s="30" t="s">
        <v>1002</v>
      </c>
      <c r="T33" s="30" t="s">
        <v>376</v>
      </c>
    </row>
    <row r="34" spans="4:20" x14ac:dyDescent="0.25">
      <c r="D34" s="30" t="s">
        <v>188</v>
      </c>
      <c r="E34" s="30" t="s">
        <v>31</v>
      </c>
      <c r="F34" s="30" t="s">
        <v>2126</v>
      </c>
      <c r="G34" s="30" t="s">
        <v>2126</v>
      </c>
      <c r="H34" s="30" t="s">
        <v>377</v>
      </c>
      <c r="I34" s="30" t="s">
        <v>2126</v>
      </c>
      <c r="J34" s="30" t="s">
        <v>2126</v>
      </c>
      <c r="K34" s="30" t="s">
        <v>378</v>
      </c>
      <c r="L34" s="30" t="s">
        <v>2126</v>
      </c>
      <c r="M34" s="30" t="s">
        <v>2126</v>
      </c>
      <c r="N34" s="30" t="s">
        <v>379</v>
      </c>
      <c r="O34" s="30" t="s">
        <v>2126</v>
      </c>
      <c r="P34" s="30" t="s">
        <v>2126</v>
      </c>
      <c r="Q34" s="30" t="s">
        <v>380</v>
      </c>
      <c r="R34" s="30" t="s">
        <v>1011</v>
      </c>
      <c r="S34" s="30" t="s">
        <v>1012</v>
      </c>
      <c r="T34" s="30" t="s">
        <v>381</v>
      </c>
    </row>
    <row r="35" spans="4:20" x14ac:dyDescent="0.25">
      <c r="D35" s="30" t="s">
        <v>189</v>
      </c>
      <c r="E35" s="30" t="s">
        <v>32</v>
      </c>
      <c r="F35" s="30" t="s">
        <v>2126</v>
      </c>
      <c r="G35" s="30" t="s">
        <v>2126</v>
      </c>
      <c r="H35" s="30" t="s">
        <v>382</v>
      </c>
      <c r="I35" s="30" t="s">
        <v>2126</v>
      </c>
      <c r="J35" s="30" t="s">
        <v>2126</v>
      </c>
      <c r="K35" s="30" t="s">
        <v>383</v>
      </c>
      <c r="L35" s="30" t="s">
        <v>2126</v>
      </c>
      <c r="M35" s="30" t="s">
        <v>2126</v>
      </c>
      <c r="N35" s="30" t="s">
        <v>384</v>
      </c>
      <c r="O35" s="30" t="s">
        <v>2126</v>
      </c>
      <c r="P35" s="30" t="s">
        <v>2126</v>
      </c>
      <c r="Q35" s="30" t="s">
        <v>385</v>
      </c>
      <c r="R35" s="30" t="s">
        <v>1021</v>
      </c>
      <c r="S35" s="30" t="s">
        <v>1022</v>
      </c>
      <c r="T35" s="30" t="s">
        <v>386</v>
      </c>
    </row>
    <row r="36" spans="4:20" x14ac:dyDescent="0.25">
      <c r="D36" s="30" t="s">
        <v>190</v>
      </c>
      <c r="E36" s="30" t="s">
        <v>33</v>
      </c>
      <c r="F36" s="30" t="s">
        <v>2126</v>
      </c>
      <c r="G36" s="30" t="s">
        <v>2126</v>
      </c>
      <c r="H36" s="30" t="s">
        <v>387</v>
      </c>
      <c r="I36" s="30" t="s">
        <v>2126</v>
      </c>
      <c r="J36" s="30" t="s">
        <v>2126</v>
      </c>
      <c r="K36" s="30" t="s">
        <v>388</v>
      </c>
      <c r="L36" s="30" t="s">
        <v>2126</v>
      </c>
      <c r="M36" s="30" t="s">
        <v>2126</v>
      </c>
      <c r="N36" s="30" t="s">
        <v>389</v>
      </c>
      <c r="O36" s="30" t="s">
        <v>2126</v>
      </c>
      <c r="P36" s="30" t="s">
        <v>2126</v>
      </c>
      <c r="Q36" s="30" t="s">
        <v>390</v>
      </c>
      <c r="R36" s="30" t="s">
        <v>1031</v>
      </c>
      <c r="S36" s="30" t="s">
        <v>1032</v>
      </c>
      <c r="T36" s="30" t="s">
        <v>391</v>
      </c>
    </row>
    <row r="37" spans="4:20" x14ac:dyDescent="0.25">
      <c r="D37" s="30" t="s">
        <v>191</v>
      </c>
      <c r="E37" s="30" t="s">
        <v>4</v>
      </c>
      <c r="F37" s="30" t="s">
        <v>2126</v>
      </c>
      <c r="G37" s="30" t="s">
        <v>2126</v>
      </c>
      <c r="H37" s="30" t="s">
        <v>392</v>
      </c>
      <c r="I37" s="30" t="s">
        <v>2126</v>
      </c>
      <c r="J37" s="30" t="s">
        <v>2126</v>
      </c>
      <c r="K37" s="30" t="s">
        <v>393</v>
      </c>
      <c r="L37" s="30" t="s">
        <v>2126</v>
      </c>
      <c r="M37" s="30" t="s">
        <v>2126</v>
      </c>
      <c r="N37" s="30" t="s">
        <v>394</v>
      </c>
      <c r="O37" s="30" t="s">
        <v>2126</v>
      </c>
      <c r="P37" s="30" t="s">
        <v>2126</v>
      </c>
      <c r="Q37" s="30" t="s">
        <v>395</v>
      </c>
      <c r="R37" s="30" t="s">
        <v>1041</v>
      </c>
      <c r="S37" s="30" t="s">
        <v>1042</v>
      </c>
      <c r="T37" s="30" t="s">
        <v>396</v>
      </c>
    </row>
    <row r="38" spans="4:20" x14ac:dyDescent="0.25">
      <c r="D38" s="30" t="s">
        <v>192</v>
      </c>
      <c r="E38" s="30" t="s">
        <v>14</v>
      </c>
      <c r="F38" s="30" t="s">
        <v>2126</v>
      </c>
      <c r="G38" s="30" t="s">
        <v>2126</v>
      </c>
      <c r="H38" s="30" t="s">
        <v>1045</v>
      </c>
      <c r="I38" s="30" t="s">
        <v>2126</v>
      </c>
      <c r="J38" s="30" t="s">
        <v>2126</v>
      </c>
      <c r="K38" s="30" t="s">
        <v>1048</v>
      </c>
      <c r="L38" s="30" t="s">
        <v>2126</v>
      </c>
      <c r="M38" s="30" t="s">
        <v>2126</v>
      </c>
      <c r="N38" s="30" t="s">
        <v>1051</v>
      </c>
      <c r="O38" s="30" t="s">
        <v>2126</v>
      </c>
      <c r="P38" s="30" t="s">
        <v>2126</v>
      </c>
      <c r="Q38" s="30" t="s">
        <v>1054</v>
      </c>
      <c r="R38" s="30" t="s">
        <v>1055</v>
      </c>
      <c r="S38" s="30" t="s">
        <v>1056</v>
      </c>
      <c r="T38" s="30" t="s">
        <v>1057</v>
      </c>
    </row>
    <row r="40" spans="4:20" x14ac:dyDescent="0.25">
      <c r="D40" s="30" t="s">
        <v>193</v>
      </c>
      <c r="E40" s="30" t="s">
        <v>15</v>
      </c>
    </row>
    <row r="41" spans="4:20" x14ac:dyDescent="0.25">
      <c r="D41" s="30" t="s">
        <v>194</v>
      </c>
      <c r="E41" s="30" t="s">
        <v>16</v>
      </c>
    </row>
    <row r="42" spans="4:20" x14ac:dyDescent="0.25">
      <c r="D42" s="30" t="s">
        <v>195</v>
      </c>
      <c r="E42" s="30" t="s">
        <v>17</v>
      </c>
      <c r="F42" s="30" t="s">
        <v>2126</v>
      </c>
      <c r="G42" s="30" t="s">
        <v>2126</v>
      </c>
      <c r="H42" s="30" t="s">
        <v>397</v>
      </c>
      <c r="I42" s="30" t="s">
        <v>2126</v>
      </c>
      <c r="J42" s="30" t="s">
        <v>2126</v>
      </c>
      <c r="K42" s="30" t="s">
        <v>398</v>
      </c>
      <c r="L42" s="30" t="s">
        <v>2126</v>
      </c>
      <c r="M42" s="30" t="s">
        <v>2126</v>
      </c>
      <c r="N42" s="30" t="s">
        <v>399</v>
      </c>
      <c r="O42" s="30" t="s">
        <v>2126</v>
      </c>
      <c r="P42" s="30" t="s">
        <v>2126</v>
      </c>
      <c r="Q42" s="30" t="s">
        <v>400</v>
      </c>
      <c r="R42" s="30" t="s">
        <v>1066</v>
      </c>
      <c r="S42" s="30" t="s">
        <v>1067</v>
      </c>
      <c r="T42" s="30" t="s">
        <v>401</v>
      </c>
    </row>
    <row r="43" spans="4:20" x14ac:dyDescent="0.25">
      <c r="D43" s="30" t="s">
        <v>196</v>
      </c>
      <c r="E43" s="30" t="s">
        <v>18</v>
      </c>
      <c r="F43" s="30" t="s">
        <v>2126</v>
      </c>
      <c r="G43" s="30" t="s">
        <v>2126</v>
      </c>
      <c r="H43" s="30" t="s">
        <v>402</v>
      </c>
      <c r="I43" s="30" t="s">
        <v>2126</v>
      </c>
      <c r="J43" s="30" t="s">
        <v>2126</v>
      </c>
      <c r="K43" s="30" t="s">
        <v>403</v>
      </c>
      <c r="L43" s="30" t="s">
        <v>2126</v>
      </c>
      <c r="M43" s="30" t="s">
        <v>2126</v>
      </c>
      <c r="N43" s="30" t="s">
        <v>404</v>
      </c>
      <c r="O43" s="30" t="s">
        <v>2126</v>
      </c>
      <c r="P43" s="30" t="s">
        <v>2126</v>
      </c>
      <c r="Q43" s="30" t="s">
        <v>405</v>
      </c>
      <c r="R43" s="30" t="s">
        <v>1076</v>
      </c>
      <c r="S43" s="30" t="s">
        <v>1077</v>
      </c>
      <c r="T43" s="30" t="s">
        <v>406</v>
      </c>
    </row>
    <row r="44" spans="4:20" x14ac:dyDescent="0.25">
      <c r="D44" s="30" t="s">
        <v>197</v>
      </c>
      <c r="E44" s="30" t="s">
        <v>19</v>
      </c>
      <c r="F44" s="30" t="s">
        <v>2126</v>
      </c>
      <c r="G44" s="30" t="s">
        <v>2126</v>
      </c>
      <c r="H44" s="30" t="s">
        <v>407</v>
      </c>
      <c r="I44" s="30" t="s">
        <v>2126</v>
      </c>
      <c r="J44" s="30" t="s">
        <v>2126</v>
      </c>
      <c r="K44" s="30" t="s">
        <v>408</v>
      </c>
      <c r="L44" s="30" t="s">
        <v>2126</v>
      </c>
      <c r="M44" s="30" t="s">
        <v>2126</v>
      </c>
      <c r="N44" s="30" t="s">
        <v>409</v>
      </c>
      <c r="O44" s="30" t="s">
        <v>2126</v>
      </c>
      <c r="P44" s="30" t="s">
        <v>2126</v>
      </c>
      <c r="Q44" s="30" t="s">
        <v>410</v>
      </c>
      <c r="R44" s="30" t="s">
        <v>1086</v>
      </c>
      <c r="S44" s="30" t="s">
        <v>1087</v>
      </c>
      <c r="T44" s="30" t="s">
        <v>411</v>
      </c>
    </row>
    <row r="45" spans="4:20" x14ac:dyDescent="0.25">
      <c r="D45" s="30" t="s">
        <v>198</v>
      </c>
      <c r="E45" s="30" t="s">
        <v>20</v>
      </c>
      <c r="F45" s="30" t="s">
        <v>2126</v>
      </c>
      <c r="G45" s="30" t="s">
        <v>2126</v>
      </c>
      <c r="H45" s="30" t="s">
        <v>412</v>
      </c>
      <c r="I45" s="30" t="s">
        <v>2126</v>
      </c>
      <c r="J45" s="30" t="s">
        <v>2126</v>
      </c>
      <c r="K45" s="30" t="s">
        <v>413</v>
      </c>
      <c r="L45" s="30" t="s">
        <v>2126</v>
      </c>
      <c r="M45" s="30" t="s">
        <v>2126</v>
      </c>
      <c r="N45" s="30" t="s">
        <v>414</v>
      </c>
      <c r="O45" s="30" t="s">
        <v>2126</v>
      </c>
      <c r="P45" s="30" t="s">
        <v>2126</v>
      </c>
      <c r="Q45" s="30" t="s">
        <v>415</v>
      </c>
      <c r="R45" s="30" t="s">
        <v>1096</v>
      </c>
      <c r="S45" s="30" t="s">
        <v>1097</v>
      </c>
      <c r="T45" s="30" t="s">
        <v>416</v>
      </c>
    </row>
    <row r="46" spans="4:20" x14ac:dyDescent="0.25">
      <c r="D46" s="30" t="s">
        <v>199</v>
      </c>
      <c r="E46" s="30" t="s">
        <v>21</v>
      </c>
      <c r="F46" s="30" t="s">
        <v>2126</v>
      </c>
      <c r="G46" s="30" t="s">
        <v>2126</v>
      </c>
      <c r="H46" s="30" t="s">
        <v>417</v>
      </c>
      <c r="I46" s="30" t="s">
        <v>2126</v>
      </c>
      <c r="J46" s="30" t="s">
        <v>2126</v>
      </c>
      <c r="K46" s="30" t="s">
        <v>418</v>
      </c>
      <c r="L46" s="30" t="s">
        <v>2126</v>
      </c>
      <c r="M46" s="30" t="s">
        <v>2126</v>
      </c>
      <c r="N46" s="30" t="s">
        <v>419</v>
      </c>
      <c r="O46" s="30" t="s">
        <v>2126</v>
      </c>
      <c r="P46" s="30" t="s">
        <v>2126</v>
      </c>
      <c r="Q46" s="30" t="s">
        <v>420</v>
      </c>
      <c r="R46" s="30" t="s">
        <v>1106</v>
      </c>
      <c r="S46" s="30" t="s">
        <v>1107</v>
      </c>
      <c r="T46" s="30" t="s">
        <v>421</v>
      </c>
    </row>
    <row r="47" spans="4:20" x14ac:dyDescent="0.25">
      <c r="D47" s="30" t="s">
        <v>200</v>
      </c>
      <c r="E47" s="30" t="s">
        <v>22</v>
      </c>
      <c r="F47" s="30" t="s">
        <v>2126</v>
      </c>
      <c r="G47" s="30" t="s">
        <v>2126</v>
      </c>
      <c r="H47" s="30" t="s">
        <v>422</v>
      </c>
      <c r="I47" s="30" t="s">
        <v>2126</v>
      </c>
      <c r="J47" s="30" t="s">
        <v>2126</v>
      </c>
      <c r="K47" s="30" t="s">
        <v>423</v>
      </c>
      <c r="L47" s="30" t="s">
        <v>2126</v>
      </c>
      <c r="M47" s="30" t="s">
        <v>2126</v>
      </c>
      <c r="N47" s="30" t="s">
        <v>424</v>
      </c>
      <c r="O47" s="30" t="s">
        <v>2126</v>
      </c>
      <c r="P47" s="30" t="s">
        <v>2126</v>
      </c>
      <c r="Q47" s="30" t="s">
        <v>425</v>
      </c>
      <c r="R47" s="30" t="s">
        <v>1116</v>
      </c>
      <c r="S47" s="30" t="s">
        <v>1117</v>
      </c>
      <c r="T47" s="30" t="s">
        <v>426</v>
      </c>
    </row>
    <row r="48" spans="4:20" x14ac:dyDescent="0.25">
      <c r="D48" s="30" t="s">
        <v>201</v>
      </c>
      <c r="E48" s="30" t="s">
        <v>23</v>
      </c>
      <c r="F48" s="30" t="s">
        <v>2126</v>
      </c>
      <c r="G48" s="30" t="s">
        <v>2126</v>
      </c>
      <c r="H48" s="30" t="s">
        <v>427</v>
      </c>
      <c r="I48" s="30" t="s">
        <v>2126</v>
      </c>
      <c r="J48" s="30" t="s">
        <v>2126</v>
      </c>
      <c r="K48" s="30" t="s">
        <v>428</v>
      </c>
      <c r="L48" s="30" t="s">
        <v>2126</v>
      </c>
      <c r="M48" s="30" t="s">
        <v>2126</v>
      </c>
      <c r="N48" s="30" t="s">
        <v>429</v>
      </c>
      <c r="O48" s="30" t="s">
        <v>2126</v>
      </c>
      <c r="P48" s="30" t="s">
        <v>2126</v>
      </c>
      <c r="Q48" s="30" t="s">
        <v>430</v>
      </c>
      <c r="R48" s="30" t="s">
        <v>1126</v>
      </c>
      <c r="S48" s="30" t="s">
        <v>1127</v>
      </c>
      <c r="T48" s="30" t="s">
        <v>431</v>
      </c>
    </row>
    <row r="49" spans="4:20" x14ac:dyDescent="0.25">
      <c r="D49" s="30" t="s">
        <v>202</v>
      </c>
      <c r="E49" s="30" t="s">
        <v>141</v>
      </c>
      <c r="F49" s="30" t="s">
        <v>2126</v>
      </c>
      <c r="G49" s="30" t="s">
        <v>2126</v>
      </c>
      <c r="H49" s="30" t="s">
        <v>432</v>
      </c>
      <c r="I49" s="30" t="s">
        <v>2126</v>
      </c>
      <c r="J49" s="30" t="s">
        <v>2126</v>
      </c>
      <c r="K49" s="30" t="s">
        <v>433</v>
      </c>
      <c r="L49" s="30" t="s">
        <v>2126</v>
      </c>
      <c r="M49" s="30" t="s">
        <v>2126</v>
      </c>
      <c r="N49" s="30" t="s">
        <v>434</v>
      </c>
      <c r="O49" s="30" t="s">
        <v>2126</v>
      </c>
      <c r="P49" s="30" t="s">
        <v>2126</v>
      </c>
      <c r="Q49" s="30" t="s">
        <v>435</v>
      </c>
      <c r="R49" s="30" t="s">
        <v>1136</v>
      </c>
      <c r="S49" s="30" t="s">
        <v>1137</v>
      </c>
      <c r="T49" s="30" t="s">
        <v>436</v>
      </c>
    </row>
    <row r="50" spans="4:20" x14ac:dyDescent="0.25">
      <c r="D50" s="30" t="s">
        <v>203</v>
      </c>
      <c r="E50" s="30" t="s">
        <v>34</v>
      </c>
      <c r="F50" s="30" t="s">
        <v>2126</v>
      </c>
      <c r="G50" s="30" t="s">
        <v>2126</v>
      </c>
      <c r="H50" s="30" t="s">
        <v>437</v>
      </c>
      <c r="I50" s="30" t="s">
        <v>2126</v>
      </c>
      <c r="J50" s="30" t="s">
        <v>2126</v>
      </c>
      <c r="K50" s="30" t="s">
        <v>438</v>
      </c>
      <c r="L50" s="30" t="s">
        <v>2126</v>
      </c>
      <c r="M50" s="30" t="s">
        <v>2126</v>
      </c>
      <c r="N50" s="30" t="s">
        <v>439</v>
      </c>
      <c r="O50" s="30" t="s">
        <v>2126</v>
      </c>
      <c r="P50" s="30" t="s">
        <v>2126</v>
      </c>
      <c r="Q50" s="30" t="s">
        <v>440</v>
      </c>
      <c r="R50" s="30" t="s">
        <v>1146</v>
      </c>
      <c r="S50" s="30" t="s">
        <v>1147</v>
      </c>
      <c r="T50" s="30" t="s">
        <v>441</v>
      </c>
    </row>
    <row r="51" spans="4:20" x14ac:dyDescent="0.25">
      <c r="D51" s="30" t="s">
        <v>204</v>
      </c>
      <c r="E51" s="30" t="s">
        <v>35</v>
      </c>
      <c r="F51" s="30" t="s">
        <v>2126</v>
      </c>
      <c r="G51" s="30" t="s">
        <v>2126</v>
      </c>
      <c r="H51" s="30" t="s">
        <v>442</v>
      </c>
      <c r="I51" s="30" t="s">
        <v>2126</v>
      </c>
      <c r="J51" s="30" t="s">
        <v>2126</v>
      </c>
      <c r="K51" s="30" t="s">
        <v>443</v>
      </c>
      <c r="L51" s="30" t="s">
        <v>2126</v>
      </c>
      <c r="M51" s="30" t="s">
        <v>2126</v>
      </c>
      <c r="N51" s="30" t="s">
        <v>444</v>
      </c>
      <c r="O51" s="30" t="s">
        <v>2126</v>
      </c>
      <c r="P51" s="30" t="s">
        <v>2126</v>
      </c>
      <c r="Q51" s="30" t="s">
        <v>445</v>
      </c>
      <c r="R51" s="30" t="s">
        <v>1156</v>
      </c>
      <c r="S51" s="30" t="s">
        <v>1157</v>
      </c>
      <c r="T51" s="30" t="s">
        <v>446</v>
      </c>
    </row>
    <row r="52" spans="4:20" x14ac:dyDescent="0.25">
      <c r="D52" s="30" t="s">
        <v>205</v>
      </c>
      <c r="E52" s="30" t="s">
        <v>36</v>
      </c>
      <c r="F52" s="30" t="s">
        <v>2126</v>
      </c>
      <c r="G52" s="30" t="s">
        <v>2126</v>
      </c>
      <c r="H52" s="30" t="s">
        <v>447</v>
      </c>
      <c r="I52" s="30" t="s">
        <v>2126</v>
      </c>
      <c r="J52" s="30" t="s">
        <v>2126</v>
      </c>
      <c r="K52" s="30" t="s">
        <v>448</v>
      </c>
      <c r="L52" s="30" t="s">
        <v>2126</v>
      </c>
      <c r="M52" s="30" t="s">
        <v>2126</v>
      </c>
      <c r="N52" s="30" t="s">
        <v>449</v>
      </c>
      <c r="O52" s="30" t="s">
        <v>2126</v>
      </c>
      <c r="P52" s="30" t="s">
        <v>2126</v>
      </c>
      <c r="Q52" s="30" t="s">
        <v>450</v>
      </c>
      <c r="R52" s="30" t="s">
        <v>1166</v>
      </c>
      <c r="S52" s="30" t="s">
        <v>1167</v>
      </c>
      <c r="T52" s="30" t="s">
        <v>451</v>
      </c>
    </row>
    <row r="53" spans="4:20" x14ac:dyDescent="0.25">
      <c r="D53" s="30" t="s">
        <v>206</v>
      </c>
      <c r="E53" s="30" t="s">
        <v>37</v>
      </c>
      <c r="F53" s="30" t="s">
        <v>2126</v>
      </c>
      <c r="G53" s="30" t="s">
        <v>2126</v>
      </c>
      <c r="H53" s="30" t="s">
        <v>452</v>
      </c>
      <c r="I53" s="30" t="s">
        <v>2126</v>
      </c>
      <c r="J53" s="30" t="s">
        <v>2126</v>
      </c>
      <c r="K53" s="30" t="s">
        <v>453</v>
      </c>
      <c r="L53" s="30" t="s">
        <v>2126</v>
      </c>
      <c r="M53" s="30" t="s">
        <v>2126</v>
      </c>
      <c r="N53" s="30" t="s">
        <v>454</v>
      </c>
      <c r="O53" s="30" t="s">
        <v>2126</v>
      </c>
      <c r="P53" s="30" t="s">
        <v>2126</v>
      </c>
      <c r="Q53" s="30" t="s">
        <v>455</v>
      </c>
      <c r="R53" s="30" t="s">
        <v>1176</v>
      </c>
      <c r="S53" s="30" t="s">
        <v>1177</v>
      </c>
      <c r="T53" s="30" t="s">
        <v>456</v>
      </c>
    </row>
    <row r="54" spans="4:20" x14ac:dyDescent="0.25">
      <c r="D54" s="30" t="s">
        <v>207</v>
      </c>
      <c r="E54" s="30" t="s">
        <v>38</v>
      </c>
      <c r="F54" s="30" t="s">
        <v>2126</v>
      </c>
      <c r="G54" s="30" t="s">
        <v>2126</v>
      </c>
      <c r="H54" s="30" t="s">
        <v>457</v>
      </c>
      <c r="I54" s="30" t="s">
        <v>2126</v>
      </c>
      <c r="J54" s="30" t="s">
        <v>2126</v>
      </c>
      <c r="K54" s="30" t="s">
        <v>458</v>
      </c>
      <c r="L54" s="30" t="s">
        <v>2126</v>
      </c>
      <c r="M54" s="30" t="s">
        <v>2126</v>
      </c>
      <c r="N54" s="30" t="s">
        <v>459</v>
      </c>
      <c r="O54" s="30" t="s">
        <v>2126</v>
      </c>
      <c r="P54" s="30" t="s">
        <v>2126</v>
      </c>
      <c r="Q54" s="30" t="s">
        <v>460</v>
      </c>
      <c r="R54" s="30" t="s">
        <v>1186</v>
      </c>
      <c r="S54" s="30" t="s">
        <v>1187</v>
      </c>
      <c r="T54" s="30" t="s">
        <v>461</v>
      </c>
    </row>
    <row r="55" spans="4:20" x14ac:dyDescent="0.25">
      <c r="D55" s="30" t="s">
        <v>208</v>
      </c>
      <c r="E55" s="30" t="s">
        <v>151</v>
      </c>
      <c r="F55" s="30" t="s">
        <v>2126</v>
      </c>
      <c r="G55" s="30" t="s">
        <v>2126</v>
      </c>
      <c r="H55" s="30" t="s">
        <v>1190</v>
      </c>
      <c r="I55" s="30" t="s">
        <v>2126</v>
      </c>
      <c r="J55" s="30" t="s">
        <v>2126</v>
      </c>
      <c r="K55" s="30" t="s">
        <v>1193</v>
      </c>
      <c r="L55" s="30" t="s">
        <v>2126</v>
      </c>
      <c r="M55" s="30" t="s">
        <v>2126</v>
      </c>
      <c r="N55" s="30" t="s">
        <v>1196</v>
      </c>
      <c r="O55" s="30" t="s">
        <v>2126</v>
      </c>
      <c r="P55" s="30" t="s">
        <v>2126</v>
      </c>
      <c r="Q55" s="30" t="s">
        <v>1199</v>
      </c>
      <c r="R55" s="30" t="s">
        <v>1200</v>
      </c>
      <c r="S55" s="30" t="s">
        <v>1201</v>
      </c>
      <c r="T55" s="30" t="s">
        <v>1202</v>
      </c>
    </row>
    <row r="57" spans="4:20" x14ac:dyDescent="0.25">
      <c r="D57" s="30" t="s">
        <v>209</v>
      </c>
      <c r="E57" s="30" t="s">
        <v>802</v>
      </c>
    </row>
    <row r="58" spans="4:20" x14ac:dyDescent="0.25">
      <c r="D58" s="30" t="s">
        <v>210</v>
      </c>
      <c r="E58" s="30" t="s">
        <v>39</v>
      </c>
      <c r="F58" s="30" t="s">
        <v>2126</v>
      </c>
      <c r="G58" s="30" t="s">
        <v>2126</v>
      </c>
      <c r="H58" s="30" t="s">
        <v>462</v>
      </c>
      <c r="I58" s="30" t="s">
        <v>2126</v>
      </c>
      <c r="J58" s="30" t="s">
        <v>2126</v>
      </c>
      <c r="K58" s="30" t="s">
        <v>463</v>
      </c>
      <c r="L58" s="30" t="s">
        <v>2126</v>
      </c>
      <c r="M58" s="30" t="s">
        <v>2126</v>
      </c>
      <c r="N58" s="30" t="s">
        <v>464</v>
      </c>
      <c r="O58" s="30" t="s">
        <v>2126</v>
      </c>
      <c r="P58" s="30" t="s">
        <v>2126</v>
      </c>
      <c r="Q58" s="30" t="s">
        <v>465</v>
      </c>
      <c r="R58" s="30" t="s">
        <v>1211</v>
      </c>
      <c r="S58" s="30" t="s">
        <v>1212</v>
      </c>
      <c r="T58" s="30" t="s">
        <v>466</v>
      </c>
    </row>
    <row r="59" spans="4:20" x14ac:dyDescent="0.25">
      <c r="D59" s="30" t="s">
        <v>211</v>
      </c>
      <c r="E59" s="30" t="s">
        <v>40</v>
      </c>
      <c r="F59" s="30" t="s">
        <v>2126</v>
      </c>
      <c r="G59" s="30" t="s">
        <v>2126</v>
      </c>
      <c r="H59" s="30" t="s">
        <v>467</v>
      </c>
      <c r="I59" s="30" t="s">
        <v>2126</v>
      </c>
      <c r="J59" s="30" t="s">
        <v>2126</v>
      </c>
      <c r="K59" s="30" t="s">
        <v>468</v>
      </c>
      <c r="L59" s="30" t="s">
        <v>2126</v>
      </c>
      <c r="M59" s="30" t="s">
        <v>2126</v>
      </c>
      <c r="N59" s="30" t="s">
        <v>469</v>
      </c>
      <c r="O59" s="30" t="s">
        <v>2126</v>
      </c>
      <c r="P59" s="30" t="s">
        <v>2126</v>
      </c>
      <c r="Q59" s="30" t="s">
        <v>470</v>
      </c>
      <c r="R59" s="30" t="s">
        <v>1221</v>
      </c>
      <c r="S59" s="30" t="s">
        <v>1222</v>
      </c>
      <c r="T59" s="30" t="s">
        <v>471</v>
      </c>
    </row>
    <row r="60" spans="4:20" x14ac:dyDescent="0.25">
      <c r="D60" s="30" t="s">
        <v>212</v>
      </c>
      <c r="E60" s="30" t="s">
        <v>41</v>
      </c>
      <c r="F60" s="30" t="s">
        <v>2126</v>
      </c>
      <c r="G60" s="30" t="s">
        <v>2126</v>
      </c>
      <c r="H60" s="30" t="s">
        <v>472</v>
      </c>
      <c r="I60" s="30" t="s">
        <v>2126</v>
      </c>
      <c r="J60" s="30" t="s">
        <v>2126</v>
      </c>
      <c r="K60" s="30" t="s">
        <v>473</v>
      </c>
      <c r="L60" s="30" t="s">
        <v>2126</v>
      </c>
      <c r="M60" s="30" t="s">
        <v>2126</v>
      </c>
      <c r="N60" s="30" t="s">
        <v>474</v>
      </c>
      <c r="O60" s="30" t="s">
        <v>2126</v>
      </c>
      <c r="P60" s="30" t="s">
        <v>2126</v>
      </c>
      <c r="Q60" s="30" t="s">
        <v>475</v>
      </c>
      <c r="R60" s="30" t="s">
        <v>1231</v>
      </c>
      <c r="S60" s="30" t="s">
        <v>1232</v>
      </c>
      <c r="T60" s="30" t="s">
        <v>476</v>
      </c>
    </row>
    <row r="61" spans="4:20" x14ac:dyDescent="0.25">
      <c r="D61" s="30" t="s">
        <v>213</v>
      </c>
      <c r="E61" s="30" t="s">
        <v>803</v>
      </c>
      <c r="F61" s="30" t="s">
        <v>2126</v>
      </c>
      <c r="G61" s="30" t="s">
        <v>2126</v>
      </c>
      <c r="H61" s="30" t="s">
        <v>1235</v>
      </c>
      <c r="I61" s="30" t="s">
        <v>2126</v>
      </c>
      <c r="J61" s="30" t="s">
        <v>2126</v>
      </c>
      <c r="K61" s="30" t="s">
        <v>1238</v>
      </c>
      <c r="L61" s="30" t="s">
        <v>2126</v>
      </c>
      <c r="M61" s="30" t="s">
        <v>2126</v>
      </c>
      <c r="N61" s="30" t="s">
        <v>1241</v>
      </c>
      <c r="O61" s="30" t="s">
        <v>2126</v>
      </c>
      <c r="P61" s="30" t="s">
        <v>2126</v>
      </c>
      <c r="Q61" s="30" t="s">
        <v>1244</v>
      </c>
      <c r="R61" s="30" t="s">
        <v>1245</v>
      </c>
      <c r="S61" s="30" t="s">
        <v>1246</v>
      </c>
      <c r="T61" s="30" t="s">
        <v>1247</v>
      </c>
    </row>
    <row r="63" spans="4:20" x14ac:dyDescent="0.25">
      <c r="D63" s="30" t="s">
        <v>214</v>
      </c>
      <c r="E63" s="30" t="s">
        <v>804</v>
      </c>
      <c r="F63" s="30" t="s">
        <v>2126</v>
      </c>
      <c r="G63" s="30" t="s">
        <v>2126</v>
      </c>
      <c r="H63" s="30" t="s">
        <v>1250</v>
      </c>
      <c r="I63" s="30" t="s">
        <v>2126</v>
      </c>
      <c r="J63" s="30" t="s">
        <v>2126</v>
      </c>
      <c r="K63" s="30" t="s">
        <v>1253</v>
      </c>
      <c r="L63" s="30" t="s">
        <v>2126</v>
      </c>
      <c r="M63" s="30" t="s">
        <v>2126</v>
      </c>
      <c r="N63" s="30" t="s">
        <v>1256</v>
      </c>
      <c r="O63" s="30" t="s">
        <v>2126</v>
      </c>
      <c r="P63" s="30" t="s">
        <v>2126</v>
      </c>
      <c r="Q63" s="30" t="s">
        <v>1259</v>
      </c>
      <c r="R63" s="30" t="s">
        <v>1260</v>
      </c>
      <c r="S63" s="30" t="s">
        <v>1261</v>
      </c>
      <c r="T63" s="30" t="s">
        <v>1262</v>
      </c>
    </row>
    <row r="65" spans="4:20" x14ac:dyDescent="0.25">
      <c r="D65" s="30" t="s">
        <v>215</v>
      </c>
      <c r="E65" s="30" t="s">
        <v>42</v>
      </c>
    </row>
    <row r="66" spans="4:20" x14ac:dyDescent="0.25">
      <c r="D66" s="30" t="s">
        <v>216</v>
      </c>
      <c r="E66" s="30" t="s">
        <v>43</v>
      </c>
      <c r="F66" s="30" t="s">
        <v>2126</v>
      </c>
      <c r="G66" s="30" t="s">
        <v>2126</v>
      </c>
      <c r="H66" s="30" t="s">
        <v>477</v>
      </c>
      <c r="I66" s="30" t="s">
        <v>2126</v>
      </c>
      <c r="J66" s="30" t="s">
        <v>2126</v>
      </c>
      <c r="K66" s="30" t="s">
        <v>478</v>
      </c>
      <c r="L66" s="30" t="s">
        <v>2126</v>
      </c>
      <c r="M66" s="30" t="s">
        <v>2126</v>
      </c>
      <c r="N66" s="30" t="s">
        <v>479</v>
      </c>
      <c r="O66" s="30" t="s">
        <v>2126</v>
      </c>
      <c r="P66" s="30" t="s">
        <v>2126</v>
      </c>
      <c r="Q66" s="30" t="s">
        <v>480</v>
      </c>
      <c r="R66" s="30" t="s">
        <v>1271</v>
      </c>
      <c r="S66" s="30" t="s">
        <v>1272</v>
      </c>
      <c r="T66" s="30" t="s">
        <v>481</v>
      </c>
    </row>
    <row r="67" spans="4:20" x14ac:dyDescent="0.25">
      <c r="D67" s="30" t="s">
        <v>217</v>
      </c>
      <c r="E67" s="30" t="s">
        <v>44</v>
      </c>
      <c r="F67" s="30" t="s">
        <v>2126</v>
      </c>
      <c r="G67" s="30" t="s">
        <v>2126</v>
      </c>
      <c r="H67" s="30" t="s">
        <v>482</v>
      </c>
      <c r="I67" s="30" t="s">
        <v>2126</v>
      </c>
      <c r="J67" s="30" t="s">
        <v>2126</v>
      </c>
      <c r="K67" s="30" t="s">
        <v>483</v>
      </c>
      <c r="L67" s="30" t="s">
        <v>2126</v>
      </c>
      <c r="M67" s="30" t="s">
        <v>2126</v>
      </c>
      <c r="N67" s="30" t="s">
        <v>484</v>
      </c>
      <c r="O67" s="30" t="s">
        <v>2126</v>
      </c>
      <c r="P67" s="30" t="s">
        <v>2126</v>
      </c>
      <c r="Q67" s="30" t="s">
        <v>485</v>
      </c>
      <c r="R67" s="30" t="s">
        <v>1281</v>
      </c>
      <c r="S67" s="30" t="s">
        <v>1282</v>
      </c>
      <c r="T67" s="30" t="s">
        <v>486</v>
      </c>
    </row>
    <row r="68" spans="4:20" x14ac:dyDescent="0.25">
      <c r="D68" s="30" t="s">
        <v>218</v>
      </c>
      <c r="E68" s="30" t="s">
        <v>45</v>
      </c>
      <c r="F68" s="30" t="s">
        <v>2126</v>
      </c>
      <c r="G68" s="30" t="s">
        <v>2126</v>
      </c>
      <c r="H68" s="30" t="s">
        <v>487</v>
      </c>
      <c r="I68" s="30" t="s">
        <v>2126</v>
      </c>
      <c r="J68" s="30" t="s">
        <v>2126</v>
      </c>
      <c r="K68" s="30" t="s">
        <v>488</v>
      </c>
      <c r="L68" s="30" t="s">
        <v>2126</v>
      </c>
      <c r="M68" s="30" t="s">
        <v>2126</v>
      </c>
      <c r="N68" s="30" t="s">
        <v>489</v>
      </c>
      <c r="O68" s="30" t="s">
        <v>2126</v>
      </c>
      <c r="P68" s="30" t="s">
        <v>2126</v>
      </c>
      <c r="Q68" s="30" t="s">
        <v>490</v>
      </c>
      <c r="R68" s="30" t="s">
        <v>1291</v>
      </c>
      <c r="S68" s="30" t="s">
        <v>1292</v>
      </c>
      <c r="T68" s="30" t="s">
        <v>491</v>
      </c>
    </row>
    <row r="69" spans="4:20" x14ac:dyDescent="0.25">
      <c r="D69" s="30" t="s">
        <v>219</v>
      </c>
      <c r="E69" s="30" t="s">
        <v>46</v>
      </c>
      <c r="F69" s="30" t="s">
        <v>2126</v>
      </c>
      <c r="G69" s="30" t="s">
        <v>2126</v>
      </c>
      <c r="H69" s="30" t="s">
        <v>492</v>
      </c>
      <c r="I69" s="30" t="s">
        <v>2126</v>
      </c>
      <c r="J69" s="30" t="s">
        <v>2126</v>
      </c>
      <c r="K69" s="30" t="s">
        <v>493</v>
      </c>
      <c r="L69" s="30" t="s">
        <v>2126</v>
      </c>
      <c r="M69" s="30" t="s">
        <v>2126</v>
      </c>
      <c r="N69" s="30" t="s">
        <v>494</v>
      </c>
      <c r="O69" s="30" t="s">
        <v>2126</v>
      </c>
      <c r="P69" s="30" t="s">
        <v>2126</v>
      </c>
      <c r="Q69" s="30" t="s">
        <v>495</v>
      </c>
      <c r="R69" s="30" t="s">
        <v>1301</v>
      </c>
      <c r="S69" s="30" t="s">
        <v>1302</v>
      </c>
      <c r="T69" s="30" t="s">
        <v>496</v>
      </c>
    </row>
    <row r="70" spans="4:20" x14ac:dyDescent="0.25">
      <c r="D70" s="30" t="s">
        <v>220</v>
      </c>
      <c r="E70" s="30" t="s">
        <v>47</v>
      </c>
      <c r="F70" s="30" t="s">
        <v>2126</v>
      </c>
      <c r="G70" s="30" t="s">
        <v>2126</v>
      </c>
      <c r="H70" s="30" t="s">
        <v>497</v>
      </c>
      <c r="I70" s="30" t="s">
        <v>2126</v>
      </c>
      <c r="J70" s="30" t="s">
        <v>2126</v>
      </c>
      <c r="K70" s="30" t="s">
        <v>498</v>
      </c>
      <c r="L70" s="30" t="s">
        <v>2126</v>
      </c>
      <c r="M70" s="30" t="s">
        <v>2126</v>
      </c>
      <c r="N70" s="30" t="s">
        <v>499</v>
      </c>
      <c r="O70" s="30" t="s">
        <v>2126</v>
      </c>
      <c r="P70" s="30" t="s">
        <v>2126</v>
      </c>
      <c r="Q70" s="30" t="s">
        <v>500</v>
      </c>
      <c r="R70" s="30" t="s">
        <v>1311</v>
      </c>
      <c r="S70" s="30" t="s">
        <v>1312</v>
      </c>
      <c r="T70" s="30" t="s">
        <v>501</v>
      </c>
    </row>
    <row r="71" spans="4:20" x14ac:dyDescent="0.25">
      <c r="D71" s="30" t="s">
        <v>221</v>
      </c>
      <c r="E71" s="30" t="s">
        <v>48</v>
      </c>
      <c r="F71" s="30" t="s">
        <v>2126</v>
      </c>
      <c r="G71" s="30" t="s">
        <v>2126</v>
      </c>
      <c r="H71" s="30" t="s">
        <v>502</v>
      </c>
      <c r="I71" s="30" t="s">
        <v>2126</v>
      </c>
      <c r="J71" s="30" t="s">
        <v>2126</v>
      </c>
      <c r="K71" s="30" t="s">
        <v>503</v>
      </c>
      <c r="L71" s="30" t="s">
        <v>2126</v>
      </c>
      <c r="M71" s="30" t="s">
        <v>2126</v>
      </c>
      <c r="N71" s="30" t="s">
        <v>504</v>
      </c>
      <c r="O71" s="30" t="s">
        <v>2126</v>
      </c>
      <c r="P71" s="30" t="s">
        <v>2126</v>
      </c>
      <c r="Q71" s="30" t="s">
        <v>505</v>
      </c>
      <c r="R71" s="30" t="s">
        <v>1321</v>
      </c>
      <c r="S71" s="30" t="s">
        <v>1322</v>
      </c>
      <c r="T71" s="30" t="s">
        <v>506</v>
      </c>
    </row>
    <row r="72" spans="4:20" x14ac:dyDescent="0.25">
      <c r="D72" s="30" t="s">
        <v>222</v>
      </c>
      <c r="E72" s="30" t="s">
        <v>49</v>
      </c>
      <c r="F72" s="30" t="s">
        <v>2126</v>
      </c>
      <c r="G72" s="30" t="s">
        <v>2126</v>
      </c>
      <c r="H72" s="30" t="s">
        <v>507</v>
      </c>
      <c r="I72" s="30" t="s">
        <v>2126</v>
      </c>
      <c r="J72" s="30" t="s">
        <v>2126</v>
      </c>
      <c r="K72" s="30" t="s">
        <v>508</v>
      </c>
      <c r="L72" s="30" t="s">
        <v>2126</v>
      </c>
      <c r="M72" s="30" t="s">
        <v>2126</v>
      </c>
      <c r="N72" s="30" t="s">
        <v>509</v>
      </c>
      <c r="O72" s="30" t="s">
        <v>2126</v>
      </c>
      <c r="P72" s="30" t="s">
        <v>2126</v>
      </c>
      <c r="Q72" s="30" t="s">
        <v>510</v>
      </c>
      <c r="R72" s="30" t="s">
        <v>1331</v>
      </c>
      <c r="S72" s="30" t="s">
        <v>1332</v>
      </c>
      <c r="T72" s="30" t="s">
        <v>511</v>
      </c>
    </row>
    <row r="73" spans="4:20" x14ac:dyDescent="0.25">
      <c r="D73" s="30" t="s">
        <v>223</v>
      </c>
      <c r="E73" s="30" t="s">
        <v>50</v>
      </c>
      <c r="F73" s="30" t="s">
        <v>2126</v>
      </c>
      <c r="G73" s="30" t="s">
        <v>2126</v>
      </c>
      <c r="H73" s="30" t="s">
        <v>512</v>
      </c>
      <c r="I73" s="30" t="s">
        <v>2126</v>
      </c>
      <c r="J73" s="30" t="s">
        <v>2126</v>
      </c>
      <c r="K73" s="30" t="s">
        <v>513</v>
      </c>
      <c r="L73" s="30" t="s">
        <v>2126</v>
      </c>
      <c r="M73" s="30" t="s">
        <v>2126</v>
      </c>
      <c r="N73" s="30" t="s">
        <v>514</v>
      </c>
      <c r="O73" s="30" t="s">
        <v>2126</v>
      </c>
      <c r="P73" s="30" t="s">
        <v>2126</v>
      </c>
      <c r="Q73" s="30" t="s">
        <v>515</v>
      </c>
      <c r="R73" s="30" t="s">
        <v>1341</v>
      </c>
      <c r="S73" s="30" t="s">
        <v>1342</v>
      </c>
      <c r="T73" s="30" t="s">
        <v>516</v>
      </c>
    </row>
    <row r="74" spans="4:20" x14ac:dyDescent="0.25">
      <c r="D74" s="30" t="s">
        <v>224</v>
      </c>
      <c r="E74" s="30" t="s">
        <v>51</v>
      </c>
      <c r="F74" s="30" t="s">
        <v>2126</v>
      </c>
      <c r="G74" s="30" t="s">
        <v>2126</v>
      </c>
      <c r="H74" s="30" t="s">
        <v>517</v>
      </c>
      <c r="I74" s="30" t="s">
        <v>2126</v>
      </c>
      <c r="J74" s="30" t="s">
        <v>2126</v>
      </c>
      <c r="K74" s="30" t="s">
        <v>518</v>
      </c>
      <c r="L74" s="30" t="s">
        <v>2126</v>
      </c>
      <c r="M74" s="30" t="s">
        <v>2126</v>
      </c>
      <c r="N74" s="30" t="s">
        <v>519</v>
      </c>
      <c r="O74" s="30" t="s">
        <v>2126</v>
      </c>
      <c r="P74" s="30" t="s">
        <v>2126</v>
      </c>
      <c r="Q74" s="30" t="s">
        <v>520</v>
      </c>
      <c r="R74" s="30" t="s">
        <v>1351</v>
      </c>
      <c r="S74" s="30" t="s">
        <v>1352</v>
      </c>
      <c r="T74" s="30" t="s">
        <v>521</v>
      </c>
    </row>
    <row r="75" spans="4:20" x14ac:dyDescent="0.25">
      <c r="D75" s="30" t="s">
        <v>225</v>
      </c>
      <c r="E75" s="30" t="s">
        <v>52</v>
      </c>
      <c r="F75" s="30" t="s">
        <v>2126</v>
      </c>
      <c r="G75" s="30" t="s">
        <v>2126</v>
      </c>
      <c r="H75" s="30" t="s">
        <v>805</v>
      </c>
      <c r="I75" s="30" t="s">
        <v>2126</v>
      </c>
      <c r="J75" s="30" t="s">
        <v>2126</v>
      </c>
      <c r="K75" s="30" t="s">
        <v>806</v>
      </c>
      <c r="L75" s="30" t="s">
        <v>2126</v>
      </c>
      <c r="M75" s="30" t="s">
        <v>2126</v>
      </c>
      <c r="N75" s="30" t="s">
        <v>807</v>
      </c>
      <c r="O75" s="30" t="s">
        <v>2126</v>
      </c>
      <c r="P75" s="30" t="s">
        <v>2126</v>
      </c>
      <c r="Q75" s="30" t="s">
        <v>808</v>
      </c>
      <c r="R75" s="30" t="s">
        <v>1361</v>
      </c>
      <c r="S75" s="30" t="s">
        <v>1362</v>
      </c>
      <c r="T75" s="30" t="s">
        <v>809</v>
      </c>
    </row>
    <row r="76" spans="4:20" x14ac:dyDescent="0.25">
      <c r="D76" s="30" t="s">
        <v>226</v>
      </c>
      <c r="E76" s="30" t="s">
        <v>154</v>
      </c>
      <c r="F76" s="30" t="s">
        <v>2126</v>
      </c>
      <c r="G76" s="30" t="s">
        <v>2126</v>
      </c>
      <c r="H76" s="30" t="s">
        <v>1365</v>
      </c>
      <c r="I76" s="30" t="s">
        <v>2126</v>
      </c>
      <c r="J76" s="30" t="s">
        <v>2126</v>
      </c>
      <c r="K76" s="30" t="s">
        <v>1368</v>
      </c>
      <c r="L76" s="30" t="s">
        <v>2126</v>
      </c>
      <c r="M76" s="30" t="s">
        <v>2126</v>
      </c>
      <c r="N76" s="30" t="s">
        <v>1371</v>
      </c>
      <c r="O76" s="30" t="s">
        <v>2126</v>
      </c>
      <c r="P76" s="30" t="s">
        <v>2126</v>
      </c>
      <c r="Q76" s="30" t="s">
        <v>1374</v>
      </c>
      <c r="R76" s="30" t="s">
        <v>1375</v>
      </c>
      <c r="S76" s="30" t="s">
        <v>1376</v>
      </c>
      <c r="T76" s="30" t="s">
        <v>1377</v>
      </c>
    </row>
    <row r="78" spans="4:20" x14ac:dyDescent="0.25">
      <c r="D78" s="30" t="s">
        <v>227</v>
      </c>
      <c r="E78" s="30" t="s">
        <v>53</v>
      </c>
    </row>
    <row r="79" spans="4:20" x14ac:dyDescent="0.25">
      <c r="D79" s="30" t="s">
        <v>228</v>
      </c>
      <c r="E79" s="30" t="s">
        <v>54</v>
      </c>
      <c r="F79" s="30" t="s">
        <v>2126</v>
      </c>
      <c r="G79" s="30" t="s">
        <v>2126</v>
      </c>
      <c r="H79" s="30" t="s">
        <v>522</v>
      </c>
      <c r="I79" s="30" t="s">
        <v>2126</v>
      </c>
      <c r="J79" s="30" t="s">
        <v>2126</v>
      </c>
      <c r="K79" s="30" t="s">
        <v>523</v>
      </c>
      <c r="L79" s="30" t="s">
        <v>2126</v>
      </c>
      <c r="M79" s="30" t="s">
        <v>2126</v>
      </c>
      <c r="N79" s="30" t="s">
        <v>524</v>
      </c>
      <c r="O79" s="30" t="s">
        <v>2126</v>
      </c>
      <c r="P79" s="30" t="s">
        <v>2126</v>
      </c>
      <c r="Q79" s="30" t="s">
        <v>525</v>
      </c>
      <c r="R79" s="30" t="s">
        <v>1386</v>
      </c>
      <c r="S79" s="30" t="s">
        <v>1387</v>
      </c>
      <c r="T79" s="30" t="s">
        <v>526</v>
      </c>
    </row>
    <row r="80" spans="4:20" x14ac:dyDescent="0.25">
      <c r="D80" s="30" t="s">
        <v>229</v>
      </c>
      <c r="E80" s="30" t="s">
        <v>55</v>
      </c>
      <c r="F80" s="30" t="s">
        <v>2126</v>
      </c>
      <c r="G80" s="30" t="s">
        <v>2126</v>
      </c>
      <c r="H80" s="30" t="s">
        <v>527</v>
      </c>
      <c r="I80" s="30" t="s">
        <v>2126</v>
      </c>
      <c r="J80" s="30" t="s">
        <v>2126</v>
      </c>
      <c r="K80" s="30" t="s">
        <v>528</v>
      </c>
      <c r="L80" s="30" t="s">
        <v>2126</v>
      </c>
      <c r="M80" s="30" t="s">
        <v>2126</v>
      </c>
      <c r="N80" s="30" t="s">
        <v>529</v>
      </c>
      <c r="O80" s="30" t="s">
        <v>2126</v>
      </c>
      <c r="P80" s="30" t="s">
        <v>2126</v>
      </c>
      <c r="Q80" s="30" t="s">
        <v>530</v>
      </c>
      <c r="R80" s="30" t="s">
        <v>1396</v>
      </c>
      <c r="S80" s="30" t="s">
        <v>1397</v>
      </c>
      <c r="T80" s="30" t="s">
        <v>531</v>
      </c>
    </row>
    <row r="81" spans="4:20" x14ac:dyDescent="0.25">
      <c r="D81" s="30" t="s">
        <v>230</v>
      </c>
      <c r="E81" s="30" t="s">
        <v>56</v>
      </c>
      <c r="F81" s="30" t="s">
        <v>2126</v>
      </c>
      <c r="G81" s="30" t="s">
        <v>2126</v>
      </c>
      <c r="H81" s="30" t="s">
        <v>532</v>
      </c>
      <c r="I81" s="30" t="s">
        <v>2126</v>
      </c>
      <c r="J81" s="30" t="s">
        <v>2126</v>
      </c>
      <c r="K81" s="30" t="s">
        <v>533</v>
      </c>
      <c r="L81" s="30" t="s">
        <v>2126</v>
      </c>
      <c r="M81" s="30" t="s">
        <v>2126</v>
      </c>
      <c r="N81" s="30" t="s">
        <v>534</v>
      </c>
      <c r="O81" s="30" t="s">
        <v>2126</v>
      </c>
      <c r="P81" s="30" t="s">
        <v>2126</v>
      </c>
      <c r="Q81" s="30" t="s">
        <v>535</v>
      </c>
      <c r="R81" s="30" t="s">
        <v>1406</v>
      </c>
      <c r="S81" s="30" t="s">
        <v>1407</v>
      </c>
      <c r="T81" s="30" t="s">
        <v>536</v>
      </c>
    </row>
    <row r="82" spans="4:20" x14ac:dyDescent="0.25">
      <c r="D82" s="30" t="s">
        <v>231</v>
      </c>
      <c r="E82" s="30" t="s">
        <v>57</v>
      </c>
      <c r="F82" s="30" t="s">
        <v>2126</v>
      </c>
      <c r="G82" s="30" t="s">
        <v>2126</v>
      </c>
      <c r="H82" s="30" t="s">
        <v>537</v>
      </c>
      <c r="I82" s="30" t="s">
        <v>2126</v>
      </c>
      <c r="J82" s="30" t="s">
        <v>2126</v>
      </c>
      <c r="K82" s="30" t="s">
        <v>538</v>
      </c>
      <c r="L82" s="30" t="s">
        <v>2126</v>
      </c>
      <c r="M82" s="30" t="s">
        <v>2126</v>
      </c>
      <c r="N82" s="30" t="s">
        <v>539</v>
      </c>
      <c r="O82" s="30" t="s">
        <v>2126</v>
      </c>
      <c r="P82" s="30" t="s">
        <v>2126</v>
      </c>
      <c r="Q82" s="30" t="s">
        <v>540</v>
      </c>
      <c r="R82" s="30" t="s">
        <v>1416</v>
      </c>
      <c r="S82" s="30" t="s">
        <v>1417</v>
      </c>
      <c r="T82" s="30" t="s">
        <v>541</v>
      </c>
    </row>
    <row r="83" spans="4:20" x14ac:dyDescent="0.25">
      <c r="D83" s="30" t="s">
        <v>232</v>
      </c>
      <c r="E83" s="30" t="s">
        <v>58</v>
      </c>
      <c r="F83" s="30" t="s">
        <v>2126</v>
      </c>
      <c r="G83" s="30" t="s">
        <v>2126</v>
      </c>
      <c r="H83" s="30" t="s">
        <v>542</v>
      </c>
      <c r="I83" s="30" t="s">
        <v>2126</v>
      </c>
      <c r="J83" s="30" t="s">
        <v>2126</v>
      </c>
      <c r="K83" s="30" t="s">
        <v>543</v>
      </c>
      <c r="L83" s="30" t="s">
        <v>2126</v>
      </c>
      <c r="M83" s="30" t="s">
        <v>2126</v>
      </c>
      <c r="N83" s="30" t="s">
        <v>544</v>
      </c>
      <c r="O83" s="30" t="s">
        <v>2126</v>
      </c>
      <c r="P83" s="30" t="s">
        <v>2126</v>
      </c>
      <c r="Q83" s="30" t="s">
        <v>545</v>
      </c>
      <c r="R83" s="30" t="s">
        <v>1426</v>
      </c>
      <c r="S83" s="30" t="s">
        <v>1427</v>
      </c>
      <c r="T83" s="30" t="s">
        <v>546</v>
      </c>
    </row>
    <row r="84" spans="4:20" x14ac:dyDescent="0.25">
      <c r="D84" s="30" t="s">
        <v>233</v>
      </c>
      <c r="E84" s="30" t="s">
        <v>59</v>
      </c>
      <c r="F84" s="30" t="s">
        <v>2126</v>
      </c>
      <c r="G84" s="30" t="s">
        <v>2126</v>
      </c>
      <c r="H84" s="30" t="s">
        <v>547</v>
      </c>
      <c r="I84" s="30" t="s">
        <v>2126</v>
      </c>
      <c r="J84" s="30" t="s">
        <v>2126</v>
      </c>
      <c r="K84" s="30" t="s">
        <v>548</v>
      </c>
      <c r="L84" s="30" t="s">
        <v>2126</v>
      </c>
      <c r="M84" s="30" t="s">
        <v>2126</v>
      </c>
      <c r="N84" s="30" t="s">
        <v>549</v>
      </c>
      <c r="O84" s="30" t="s">
        <v>2126</v>
      </c>
      <c r="P84" s="30" t="s">
        <v>2126</v>
      </c>
      <c r="Q84" s="30" t="s">
        <v>550</v>
      </c>
      <c r="R84" s="30" t="s">
        <v>1436</v>
      </c>
      <c r="S84" s="30" t="s">
        <v>1437</v>
      </c>
      <c r="T84" s="30" t="s">
        <v>551</v>
      </c>
    </row>
    <row r="85" spans="4:20" x14ac:dyDescent="0.25">
      <c r="D85" s="30" t="s">
        <v>234</v>
      </c>
      <c r="E85" s="30" t="s">
        <v>60</v>
      </c>
      <c r="F85" s="30" t="s">
        <v>2126</v>
      </c>
      <c r="G85" s="30" t="s">
        <v>2126</v>
      </c>
      <c r="H85" s="30" t="s">
        <v>552</v>
      </c>
      <c r="I85" s="30" t="s">
        <v>2126</v>
      </c>
      <c r="J85" s="30" t="s">
        <v>2126</v>
      </c>
      <c r="K85" s="30" t="s">
        <v>553</v>
      </c>
      <c r="L85" s="30" t="s">
        <v>2126</v>
      </c>
      <c r="M85" s="30" t="s">
        <v>2126</v>
      </c>
      <c r="N85" s="30" t="s">
        <v>554</v>
      </c>
      <c r="O85" s="30" t="s">
        <v>2126</v>
      </c>
      <c r="P85" s="30" t="s">
        <v>2126</v>
      </c>
      <c r="Q85" s="30" t="s">
        <v>555</v>
      </c>
      <c r="R85" s="30" t="s">
        <v>1446</v>
      </c>
      <c r="S85" s="30" t="s">
        <v>1447</v>
      </c>
      <c r="T85" s="30" t="s">
        <v>556</v>
      </c>
    </row>
    <row r="86" spans="4:20" x14ac:dyDescent="0.25">
      <c r="D86" s="30" t="s">
        <v>235</v>
      </c>
      <c r="E86" s="30" t="s">
        <v>61</v>
      </c>
      <c r="F86" s="30" t="s">
        <v>2126</v>
      </c>
      <c r="G86" s="30" t="s">
        <v>2126</v>
      </c>
      <c r="H86" s="30" t="s">
        <v>557</v>
      </c>
      <c r="I86" s="30" t="s">
        <v>2126</v>
      </c>
      <c r="J86" s="30" t="s">
        <v>2126</v>
      </c>
      <c r="K86" s="30" t="s">
        <v>558</v>
      </c>
      <c r="L86" s="30" t="s">
        <v>2126</v>
      </c>
      <c r="M86" s="30" t="s">
        <v>2126</v>
      </c>
      <c r="N86" s="30" t="s">
        <v>559</v>
      </c>
      <c r="O86" s="30" t="s">
        <v>2126</v>
      </c>
      <c r="P86" s="30" t="s">
        <v>2126</v>
      </c>
      <c r="Q86" s="30" t="s">
        <v>560</v>
      </c>
      <c r="R86" s="30" t="s">
        <v>1456</v>
      </c>
      <c r="S86" s="30" t="s">
        <v>1457</v>
      </c>
      <c r="T86" s="30" t="s">
        <v>561</v>
      </c>
    </row>
    <row r="87" spans="4:20" x14ac:dyDescent="0.25">
      <c r="D87" s="30" t="s">
        <v>236</v>
      </c>
      <c r="E87" s="30" t="s">
        <v>62</v>
      </c>
      <c r="F87" s="30" t="s">
        <v>2126</v>
      </c>
      <c r="G87" s="30" t="s">
        <v>2126</v>
      </c>
      <c r="H87" s="30" t="s">
        <v>562</v>
      </c>
      <c r="I87" s="30" t="s">
        <v>2126</v>
      </c>
      <c r="J87" s="30" t="s">
        <v>2126</v>
      </c>
      <c r="K87" s="30" t="s">
        <v>563</v>
      </c>
      <c r="L87" s="30" t="s">
        <v>2126</v>
      </c>
      <c r="M87" s="30" t="s">
        <v>2126</v>
      </c>
      <c r="N87" s="30" t="s">
        <v>564</v>
      </c>
      <c r="O87" s="30" t="s">
        <v>2126</v>
      </c>
      <c r="P87" s="30" t="s">
        <v>2126</v>
      </c>
      <c r="Q87" s="30" t="s">
        <v>565</v>
      </c>
      <c r="R87" s="30" t="s">
        <v>1466</v>
      </c>
      <c r="S87" s="30" t="s">
        <v>1467</v>
      </c>
      <c r="T87" s="30" t="s">
        <v>566</v>
      </c>
    </row>
    <row r="88" spans="4:20" x14ac:dyDescent="0.25">
      <c r="D88" s="30" t="s">
        <v>237</v>
      </c>
      <c r="E88" s="30" t="s">
        <v>63</v>
      </c>
      <c r="F88" s="30" t="s">
        <v>2126</v>
      </c>
      <c r="G88" s="30" t="s">
        <v>2126</v>
      </c>
      <c r="H88" s="30" t="s">
        <v>567</v>
      </c>
      <c r="I88" s="30" t="s">
        <v>2126</v>
      </c>
      <c r="J88" s="30" t="s">
        <v>2126</v>
      </c>
      <c r="K88" s="30" t="s">
        <v>568</v>
      </c>
      <c r="L88" s="30" t="s">
        <v>2126</v>
      </c>
      <c r="M88" s="30" t="s">
        <v>2126</v>
      </c>
      <c r="N88" s="30" t="s">
        <v>569</v>
      </c>
      <c r="O88" s="30" t="s">
        <v>2126</v>
      </c>
      <c r="P88" s="30" t="s">
        <v>2126</v>
      </c>
      <c r="Q88" s="30" t="s">
        <v>570</v>
      </c>
      <c r="R88" s="30" t="s">
        <v>1476</v>
      </c>
      <c r="S88" s="30" t="s">
        <v>1477</v>
      </c>
      <c r="T88" s="30" t="s">
        <v>571</v>
      </c>
    </row>
    <row r="89" spans="4:20" x14ac:dyDescent="0.25">
      <c r="D89" s="30" t="s">
        <v>238</v>
      </c>
      <c r="E89" s="30" t="s">
        <v>64</v>
      </c>
      <c r="F89" s="30" t="s">
        <v>2126</v>
      </c>
      <c r="G89" s="30" t="s">
        <v>2126</v>
      </c>
      <c r="H89" s="30" t="s">
        <v>572</v>
      </c>
      <c r="I89" s="30" t="s">
        <v>2126</v>
      </c>
      <c r="J89" s="30" t="s">
        <v>2126</v>
      </c>
      <c r="K89" s="30" t="s">
        <v>573</v>
      </c>
      <c r="L89" s="30" t="s">
        <v>2126</v>
      </c>
      <c r="M89" s="30" t="s">
        <v>2126</v>
      </c>
      <c r="N89" s="30" t="s">
        <v>574</v>
      </c>
      <c r="O89" s="30" t="s">
        <v>2126</v>
      </c>
      <c r="P89" s="30" t="s">
        <v>2126</v>
      </c>
      <c r="Q89" s="30" t="s">
        <v>575</v>
      </c>
      <c r="R89" s="30" t="s">
        <v>1486</v>
      </c>
      <c r="S89" s="30" t="s">
        <v>1487</v>
      </c>
      <c r="T89" s="30" t="s">
        <v>576</v>
      </c>
    </row>
    <row r="90" spans="4:20" x14ac:dyDescent="0.25">
      <c r="D90" s="30" t="s">
        <v>239</v>
      </c>
      <c r="E90" s="30" t="s">
        <v>65</v>
      </c>
      <c r="F90" s="30" t="s">
        <v>2126</v>
      </c>
      <c r="G90" s="30" t="s">
        <v>2126</v>
      </c>
      <c r="H90" s="30" t="s">
        <v>810</v>
      </c>
      <c r="I90" s="30" t="s">
        <v>2126</v>
      </c>
      <c r="J90" s="30" t="s">
        <v>2126</v>
      </c>
      <c r="K90" s="30" t="s">
        <v>811</v>
      </c>
      <c r="L90" s="30" t="s">
        <v>2126</v>
      </c>
      <c r="M90" s="30" t="s">
        <v>2126</v>
      </c>
      <c r="N90" s="30" t="s">
        <v>812</v>
      </c>
      <c r="O90" s="30" t="s">
        <v>2126</v>
      </c>
      <c r="P90" s="30" t="s">
        <v>2126</v>
      </c>
      <c r="Q90" s="30" t="s">
        <v>813</v>
      </c>
      <c r="R90" s="30" t="s">
        <v>1496</v>
      </c>
      <c r="S90" s="30" t="s">
        <v>1497</v>
      </c>
      <c r="T90" s="30" t="s">
        <v>814</v>
      </c>
    </row>
    <row r="91" spans="4:20" x14ac:dyDescent="0.25">
      <c r="D91" s="30" t="s">
        <v>240</v>
      </c>
      <c r="E91" s="30" t="s">
        <v>145</v>
      </c>
      <c r="F91" s="30" t="s">
        <v>2126</v>
      </c>
      <c r="G91" s="30" t="s">
        <v>2126</v>
      </c>
      <c r="H91" s="30" t="s">
        <v>1500</v>
      </c>
      <c r="I91" s="30" t="s">
        <v>2126</v>
      </c>
      <c r="J91" s="30" t="s">
        <v>2126</v>
      </c>
      <c r="K91" s="30" t="s">
        <v>1503</v>
      </c>
      <c r="L91" s="30" t="s">
        <v>2126</v>
      </c>
      <c r="M91" s="30" t="s">
        <v>2126</v>
      </c>
      <c r="N91" s="30" t="s">
        <v>1506</v>
      </c>
      <c r="O91" s="30" t="s">
        <v>2126</v>
      </c>
      <c r="P91" s="30" t="s">
        <v>2126</v>
      </c>
      <c r="Q91" s="30" t="s">
        <v>1509</v>
      </c>
      <c r="R91" s="30" t="s">
        <v>1510</v>
      </c>
      <c r="S91" s="30" t="s">
        <v>1511</v>
      </c>
      <c r="T91" s="30" t="s">
        <v>1512</v>
      </c>
    </row>
    <row r="93" spans="4:20" x14ac:dyDescent="0.25">
      <c r="D93" s="30" t="s">
        <v>241</v>
      </c>
      <c r="E93" s="30" t="s">
        <v>66</v>
      </c>
      <c r="F93" s="30" t="s">
        <v>2126</v>
      </c>
      <c r="G93" s="30" t="s">
        <v>2126</v>
      </c>
      <c r="H93" s="30" t="s">
        <v>1515</v>
      </c>
      <c r="I93" s="30" t="s">
        <v>2126</v>
      </c>
      <c r="J93" s="30" t="s">
        <v>2126</v>
      </c>
      <c r="K93" s="30" t="s">
        <v>1518</v>
      </c>
      <c r="L93" s="30" t="s">
        <v>2126</v>
      </c>
      <c r="M93" s="30" t="s">
        <v>2126</v>
      </c>
      <c r="N93" s="30" t="s">
        <v>1521</v>
      </c>
      <c r="O93" s="30" t="s">
        <v>2126</v>
      </c>
      <c r="P93" s="30" t="s">
        <v>2126</v>
      </c>
      <c r="Q93" s="30" t="s">
        <v>1524</v>
      </c>
      <c r="R93" s="30" t="s">
        <v>1525</v>
      </c>
      <c r="S93" s="30" t="s">
        <v>1526</v>
      </c>
      <c r="T93" s="30" t="s">
        <v>1527</v>
      </c>
    </row>
    <row r="95" spans="4:20" x14ac:dyDescent="0.25">
      <c r="D95" s="30" t="s">
        <v>242</v>
      </c>
      <c r="E95" s="30" t="s">
        <v>155</v>
      </c>
    </row>
    <row r="96" spans="4:20" x14ac:dyDescent="0.25">
      <c r="D96" s="30" t="s">
        <v>243</v>
      </c>
      <c r="E96" s="30" t="s">
        <v>67</v>
      </c>
      <c r="F96" s="30" t="s">
        <v>2126</v>
      </c>
      <c r="G96" s="30" t="s">
        <v>2126</v>
      </c>
      <c r="H96" s="30" t="s">
        <v>577</v>
      </c>
      <c r="I96" s="30" t="s">
        <v>2126</v>
      </c>
      <c r="J96" s="30" t="s">
        <v>2126</v>
      </c>
      <c r="K96" s="30" t="s">
        <v>578</v>
      </c>
      <c r="L96" s="30" t="s">
        <v>2126</v>
      </c>
      <c r="M96" s="30" t="s">
        <v>2126</v>
      </c>
      <c r="N96" s="30" t="s">
        <v>579</v>
      </c>
      <c r="O96" s="30" t="s">
        <v>2126</v>
      </c>
      <c r="P96" s="30" t="s">
        <v>2126</v>
      </c>
      <c r="Q96" s="30" t="s">
        <v>580</v>
      </c>
      <c r="R96" s="30" t="s">
        <v>1536</v>
      </c>
      <c r="S96" s="30" t="s">
        <v>1537</v>
      </c>
      <c r="T96" s="30" t="s">
        <v>581</v>
      </c>
    </row>
    <row r="97" spans="4:20" x14ac:dyDescent="0.25">
      <c r="D97" s="30" t="s">
        <v>244</v>
      </c>
      <c r="E97" s="30" t="s">
        <v>68</v>
      </c>
      <c r="F97" s="30" t="s">
        <v>2126</v>
      </c>
      <c r="G97" s="30" t="s">
        <v>2126</v>
      </c>
      <c r="H97" s="30" t="s">
        <v>582</v>
      </c>
      <c r="I97" s="30" t="s">
        <v>2126</v>
      </c>
      <c r="J97" s="30" t="s">
        <v>2126</v>
      </c>
      <c r="K97" s="30" t="s">
        <v>583</v>
      </c>
      <c r="L97" s="30" t="s">
        <v>2126</v>
      </c>
      <c r="M97" s="30" t="s">
        <v>2126</v>
      </c>
      <c r="N97" s="30" t="s">
        <v>584</v>
      </c>
      <c r="O97" s="30" t="s">
        <v>2126</v>
      </c>
      <c r="P97" s="30" t="s">
        <v>2126</v>
      </c>
      <c r="Q97" s="30" t="s">
        <v>585</v>
      </c>
      <c r="R97" s="30" t="s">
        <v>1546</v>
      </c>
      <c r="S97" s="30" t="s">
        <v>1547</v>
      </c>
      <c r="T97" s="30" t="s">
        <v>586</v>
      </c>
    </row>
    <row r="98" spans="4:20" x14ac:dyDescent="0.25">
      <c r="D98" s="30" t="s">
        <v>245</v>
      </c>
      <c r="E98" s="30" t="s">
        <v>69</v>
      </c>
      <c r="F98" s="30" t="s">
        <v>2126</v>
      </c>
      <c r="G98" s="30" t="s">
        <v>2126</v>
      </c>
      <c r="H98" s="30" t="s">
        <v>587</v>
      </c>
      <c r="I98" s="30" t="s">
        <v>2126</v>
      </c>
      <c r="J98" s="30" t="s">
        <v>2126</v>
      </c>
      <c r="K98" s="30" t="s">
        <v>588</v>
      </c>
      <c r="L98" s="30" t="s">
        <v>2126</v>
      </c>
      <c r="M98" s="30" t="s">
        <v>2126</v>
      </c>
      <c r="N98" s="30" t="s">
        <v>589</v>
      </c>
      <c r="O98" s="30" t="s">
        <v>2126</v>
      </c>
      <c r="P98" s="30" t="s">
        <v>2126</v>
      </c>
      <c r="Q98" s="30" t="s">
        <v>590</v>
      </c>
      <c r="R98" s="30" t="s">
        <v>1556</v>
      </c>
      <c r="S98" s="30" t="s">
        <v>1557</v>
      </c>
      <c r="T98" s="30" t="s">
        <v>591</v>
      </c>
    </row>
    <row r="99" spans="4:20" x14ac:dyDescent="0.25">
      <c r="D99" s="30" t="s">
        <v>246</v>
      </c>
      <c r="E99" s="30" t="s">
        <v>70</v>
      </c>
      <c r="F99" s="30" t="s">
        <v>2126</v>
      </c>
      <c r="G99" s="30" t="s">
        <v>2126</v>
      </c>
      <c r="H99" s="30" t="s">
        <v>592</v>
      </c>
      <c r="I99" s="30" t="s">
        <v>2126</v>
      </c>
      <c r="J99" s="30" t="s">
        <v>2126</v>
      </c>
      <c r="K99" s="30" t="s">
        <v>593</v>
      </c>
      <c r="L99" s="30" t="s">
        <v>2126</v>
      </c>
      <c r="M99" s="30" t="s">
        <v>2126</v>
      </c>
      <c r="N99" s="30" t="s">
        <v>594</v>
      </c>
      <c r="O99" s="30" t="s">
        <v>2126</v>
      </c>
      <c r="P99" s="30" t="s">
        <v>2126</v>
      </c>
      <c r="Q99" s="30" t="s">
        <v>595</v>
      </c>
      <c r="R99" s="30" t="s">
        <v>1566</v>
      </c>
      <c r="S99" s="30" t="s">
        <v>1567</v>
      </c>
      <c r="T99" s="30" t="s">
        <v>596</v>
      </c>
    </row>
    <row r="100" spans="4:20" x14ac:dyDescent="0.25">
      <c r="D100" s="30" t="s">
        <v>247</v>
      </c>
      <c r="E100" s="30" t="s">
        <v>71</v>
      </c>
      <c r="F100" s="30" t="s">
        <v>2126</v>
      </c>
      <c r="G100" s="30" t="s">
        <v>2126</v>
      </c>
      <c r="H100" s="30" t="s">
        <v>597</v>
      </c>
      <c r="I100" s="30" t="s">
        <v>2126</v>
      </c>
      <c r="J100" s="30" t="s">
        <v>2126</v>
      </c>
      <c r="K100" s="30" t="s">
        <v>598</v>
      </c>
      <c r="L100" s="30" t="s">
        <v>2126</v>
      </c>
      <c r="M100" s="30" t="s">
        <v>2126</v>
      </c>
      <c r="N100" s="30" t="s">
        <v>599</v>
      </c>
      <c r="O100" s="30" t="s">
        <v>2126</v>
      </c>
      <c r="P100" s="30" t="s">
        <v>2126</v>
      </c>
      <c r="Q100" s="30" t="s">
        <v>600</v>
      </c>
      <c r="R100" s="30" t="s">
        <v>1576</v>
      </c>
      <c r="S100" s="30" t="s">
        <v>1577</v>
      </c>
      <c r="T100" s="30" t="s">
        <v>601</v>
      </c>
    </row>
    <row r="101" spans="4:20" x14ac:dyDescent="0.25">
      <c r="D101" s="30" t="s">
        <v>248</v>
      </c>
      <c r="E101" s="30" t="s">
        <v>72</v>
      </c>
      <c r="F101" s="30" t="s">
        <v>2126</v>
      </c>
      <c r="G101" s="30" t="s">
        <v>2126</v>
      </c>
      <c r="H101" s="30" t="s">
        <v>602</v>
      </c>
      <c r="I101" s="30" t="s">
        <v>2126</v>
      </c>
      <c r="J101" s="30" t="s">
        <v>2126</v>
      </c>
      <c r="K101" s="30" t="s">
        <v>603</v>
      </c>
      <c r="L101" s="30" t="s">
        <v>2126</v>
      </c>
      <c r="M101" s="30" t="s">
        <v>2126</v>
      </c>
      <c r="N101" s="30" t="s">
        <v>604</v>
      </c>
      <c r="O101" s="30" t="s">
        <v>2126</v>
      </c>
      <c r="P101" s="30" t="s">
        <v>2126</v>
      </c>
      <c r="Q101" s="30" t="s">
        <v>605</v>
      </c>
      <c r="R101" s="30" t="s">
        <v>1586</v>
      </c>
      <c r="S101" s="30" t="s">
        <v>1587</v>
      </c>
      <c r="T101" s="30" t="s">
        <v>606</v>
      </c>
    </row>
    <row r="102" spans="4:20" x14ac:dyDescent="0.25">
      <c r="D102" s="30" t="s">
        <v>249</v>
      </c>
      <c r="E102" s="30" t="s">
        <v>73</v>
      </c>
      <c r="F102" s="30" t="s">
        <v>2126</v>
      </c>
      <c r="G102" s="30" t="s">
        <v>2126</v>
      </c>
      <c r="H102" s="30" t="s">
        <v>607</v>
      </c>
      <c r="I102" s="30" t="s">
        <v>2126</v>
      </c>
      <c r="J102" s="30" t="s">
        <v>2126</v>
      </c>
      <c r="K102" s="30" t="s">
        <v>608</v>
      </c>
      <c r="L102" s="30" t="s">
        <v>2126</v>
      </c>
      <c r="M102" s="30" t="s">
        <v>2126</v>
      </c>
      <c r="N102" s="30" t="s">
        <v>609</v>
      </c>
      <c r="O102" s="30" t="s">
        <v>2126</v>
      </c>
      <c r="P102" s="30" t="s">
        <v>2126</v>
      </c>
      <c r="Q102" s="30" t="s">
        <v>610</v>
      </c>
      <c r="R102" s="30" t="s">
        <v>1596</v>
      </c>
      <c r="S102" s="30" t="s">
        <v>1597</v>
      </c>
      <c r="T102" s="30" t="s">
        <v>611</v>
      </c>
    </row>
    <row r="103" spans="4:20" x14ac:dyDescent="0.25">
      <c r="D103" s="30" t="s">
        <v>250</v>
      </c>
      <c r="E103" s="30" t="s">
        <v>74</v>
      </c>
      <c r="F103" s="30" t="s">
        <v>2126</v>
      </c>
      <c r="G103" s="30" t="s">
        <v>2126</v>
      </c>
      <c r="H103" s="30" t="s">
        <v>612</v>
      </c>
      <c r="I103" s="30" t="s">
        <v>2126</v>
      </c>
      <c r="J103" s="30" t="s">
        <v>2126</v>
      </c>
      <c r="K103" s="30" t="s">
        <v>613</v>
      </c>
      <c r="L103" s="30" t="s">
        <v>2126</v>
      </c>
      <c r="M103" s="30" t="s">
        <v>2126</v>
      </c>
      <c r="N103" s="30" t="s">
        <v>614</v>
      </c>
      <c r="O103" s="30" t="s">
        <v>2126</v>
      </c>
      <c r="P103" s="30" t="s">
        <v>2126</v>
      </c>
      <c r="Q103" s="30" t="s">
        <v>615</v>
      </c>
      <c r="R103" s="30" t="s">
        <v>1606</v>
      </c>
      <c r="S103" s="30" t="s">
        <v>1607</v>
      </c>
      <c r="T103" s="30" t="s">
        <v>616</v>
      </c>
    </row>
    <row r="104" spans="4:20" x14ac:dyDescent="0.25">
      <c r="D104" s="30" t="s">
        <v>251</v>
      </c>
      <c r="E104" s="30" t="s">
        <v>75</v>
      </c>
      <c r="F104" s="30" t="s">
        <v>2126</v>
      </c>
      <c r="G104" s="30" t="s">
        <v>2126</v>
      </c>
      <c r="H104" s="30" t="s">
        <v>617</v>
      </c>
      <c r="I104" s="30" t="s">
        <v>2126</v>
      </c>
      <c r="J104" s="30" t="s">
        <v>2126</v>
      </c>
      <c r="K104" s="30" t="s">
        <v>618</v>
      </c>
      <c r="L104" s="30" t="s">
        <v>2126</v>
      </c>
      <c r="M104" s="30" t="s">
        <v>2126</v>
      </c>
      <c r="N104" s="30" t="s">
        <v>619</v>
      </c>
      <c r="O104" s="30" t="s">
        <v>2126</v>
      </c>
      <c r="P104" s="30" t="s">
        <v>2126</v>
      </c>
      <c r="Q104" s="30" t="s">
        <v>620</v>
      </c>
      <c r="R104" s="30" t="s">
        <v>1616</v>
      </c>
      <c r="S104" s="30" t="s">
        <v>1617</v>
      </c>
      <c r="T104" s="30" t="s">
        <v>621</v>
      </c>
    </row>
    <row r="105" spans="4:20" x14ac:dyDescent="0.25">
      <c r="D105" s="30" t="s">
        <v>252</v>
      </c>
      <c r="E105" s="30" t="s">
        <v>76</v>
      </c>
      <c r="F105" s="30" t="s">
        <v>2126</v>
      </c>
      <c r="G105" s="30" t="s">
        <v>2126</v>
      </c>
      <c r="H105" s="30" t="s">
        <v>622</v>
      </c>
      <c r="I105" s="30" t="s">
        <v>2126</v>
      </c>
      <c r="J105" s="30" t="s">
        <v>2126</v>
      </c>
      <c r="K105" s="30" t="s">
        <v>623</v>
      </c>
      <c r="L105" s="30" t="s">
        <v>2126</v>
      </c>
      <c r="M105" s="30" t="s">
        <v>2126</v>
      </c>
      <c r="N105" s="30" t="s">
        <v>624</v>
      </c>
      <c r="O105" s="30" t="s">
        <v>2126</v>
      </c>
      <c r="P105" s="30" t="s">
        <v>2126</v>
      </c>
      <c r="Q105" s="30" t="s">
        <v>625</v>
      </c>
      <c r="R105" s="30" t="s">
        <v>1626</v>
      </c>
      <c r="S105" s="30" t="s">
        <v>1627</v>
      </c>
      <c r="T105" s="30" t="s">
        <v>626</v>
      </c>
    </row>
    <row r="106" spans="4:20" x14ac:dyDescent="0.25">
      <c r="D106" s="30" t="s">
        <v>253</v>
      </c>
      <c r="E106" s="30" t="s">
        <v>77</v>
      </c>
      <c r="F106" s="30" t="s">
        <v>2126</v>
      </c>
      <c r="G106" s="30" t="s">
        <v>2126</v>
      </c>
      <c r="H106" s="30" t="s">
        <v>627</v>
      </c>
      <c r="I106" s="30" t="s">
        <v>2126</v>
      </c>
      <c r="J106" s="30" t="s">
        <v>2126</v>
      </c>
      <c r="K106" s="30" t="s">
        <v>628</v>
      </c>
      <c r="L106" s="30" t="s">
        <v>2126</v>
      </c>
      <c r="M106" s="30" t="s">
        <v>2126</v>
      </c>
      <c r="N106" s="30" t="s">
        <v>629</v>
      </c>
      <c r="O106" s="30" t="s">
        <v>2126</v>
      </c>
      <c r="P106" s="30" t="s">
        <v>2126</v>
      </c>
      <c r="Q106" s="30" t="s">
        <v>630</v>
      </c>
      <c r="R106" s="30" t="s">
        <v>1636</v>
      </c>
      <c r="S106" s="30" t="s">
        <v>1637</v>
      </c>
      <c r="T106" s="30" t="s">
        <v>631</v>
      </c>
    </row>
    <row r="107" spans="4:20" x14ac:dyDescent="0.25">
      <c r="D107" s="30" t="s">
        <v>254</v>
      </c>
      <c r="E107" s="30" t="s">
        <v>78</v>
      </c>
      <c r="F107" s="30" t="s">
        <v>2126</v>
      </c>
      <c r="G107" s="30" t="s">
        <v>2126</v>
      </c>
      <c r="H107" s="30" t="s">
        <v>632</v>
      </c>
      <c r="I107" s="30" t="s">
        <v>2126</v>
      </c>
      <c r="J107" s="30" t="s">
        <v>2126</v>
      </c>
      <c r="K107" s="30" t="s">
        <v>633</v>
      </c>
      <c r="L107" s="30" t="s">
        <v>2126</v>
      </c>
      <c r="M107" s="30" t="s">
        <v>2126</v>
      </c>
      <c r="N107" s="30" t="s">
        <v>634</v>
      </c>
      <c r="O107" s="30" t="s">
        <v>2126</v>
      </c>
      <c r="P107" s="30" t="s">
        <v>2126</v>
      </c>
      <c r="Q107" s="30" t="s">
        <v>635</v>
      </c>
      <c r="R107" s="30" t="s">
        <v>1646</v>
      </c>
      <c r="S107" s="30" t="s">
        <v>1647</v>
      </c>
      <c r="T107" s="30" t="s">
        <v>636</v>
      </c>
    </row>
    <row r="108" spans="4:20" x14ac:dyDescent="0.25">
      <c r="D108" s="30" t="s">
        <v>255</v>
      </c>
      <c r="E108" s="30" t="s">
        <v>79</v>
      </c>
      <c r="F108" s="30" t="s">
        <v>2126</v>
      </c>
      <c r="G108" s="30" t="s">
        <v>2126</v>
      </c>
      <c r="H108" s="30" t="s">
        <v>637</v>
      </c>
      <c r="I108" s="30" t="s">
        <v>2126</v>
      </c>
      <c r="J108" s="30" t="s">
        <v>2126</v>
      </c>
      <c r="K108" s="30" t="s">
        <v>638</v>
      </c>
      <c r="L108" s="30" t="s">
        <v>2126</v>
      </c>
      <c r="M108" s="30" t="s">
        <v>2126</v>
      </c>
      <c r="N108" s="30" t="s">
        <v>639</v>
      </c>
      <c r="O108" s="30" t="s">
        <v>2126</v>
      </c>
      <c r="P108" s="30" t="s">
        <v>2126</v>
      </c>
      <c r="Q108" s="30" t="s">
        <v>640</v>
      </c>
      <c r="R108" s="30" t="s">
        <v>1656</v>
      </c>
      <c r="S108" s="30" t="s">
        <v>1657</v>
      </c>
      <c r="T108" s="30" t="s">
        <v>641</v>
      </c>
    </row>
    <row r="109" spans="4:20" x14ac:dyDescent="0.25">
      <c r="D109" s="30" t="s">
        <v>256</v>
      </c>
      <c r="E109" s="30" t="s">
        <v>80</v>
      </c>
      <c r="F109" s="30" t="s">
        <v>2126</v>
      </c>
      <c r="G109" s="30" t="s">
        <v>2126</v>
      </c>
      <c r="H109" s="30" t="s">
        <v>642</v>
      </c>
      <c r="I109" s="30" t="s">
        <v>2126</v>
      </c>
      <c r="J109" s="30" t="s">
        <v>2126</v>
      </c>
      <c r="K109" s="30" t="s">
        <v>643</v>
      </c>
      <c r="L109" s="30" t="s">
        <v>2126</v>
      </c>
      <c r="M109" s="30" t="s">
        <v>2126</v>
      </c>
      <c r="N109" s="30" t="s">
        <v>644</v>
      </c>
      <c r="O109" s="30" t="s">
        <v>2126</v>
      </c>
      <c r="P109" s="30" t="s">
        <v>2126</v>
      </c>
      <c r="Q109" s="30" t="s">
        <v>645</v>
      </c>
      <c r="R109" s="30" t="s">
        <v>1666</v>
      </c>
      <c r="S109" s="30" t="s">
        <v>1667</v>
      </c>
      <c r="T109" s="30" t="s">
        <v>646</v>
      </c>
    </row>
    <row r="110" spans="4:20" x14ac:dyDescent="0.25">
      <c r="D110" s="30" t="s">
        <v>257</v>
      </c>
      <c r="E110" s="30" t="s">
        <v>81</v>
      </c>
      <c r="F110" s="30" t="s">
        <v>2126</v>
      </c>
      <c r="G110" s="30" t="s">
        <v>2126</v>
      </c>
      <c r="H110" s="30" t="s">
        <v>647</v>
      </c>
      <c r="I110" s="30" t="s">
        <v>2126</v>
      </c>
      <c r="J110" s="30" t="s">
        <v>2126</v>
      </c>
      <c r="K110" s="30" t="s">
        <v>648</v>
      </c>
      <c r="L110" s="30" t="s">
        <v>2126</v>
      </c>
      <c r="M110" s="30" t="s">
        <v>2126</v>
      </c>
      <c r="N110" s="30" t="s">
        <v>649</v>
      </c>
      <c r="O110" s="30" t="s">
        <v>2126</v>
      </c>
      <c r="P110" s="30" t="s">
        <v>2126</v>
      </c>
      <c r="Q110" s="30" t="s">
        <v>650</v>
      </c>
      <c r="R110" s="30" t="s">
        <v>1676</v>
      </c>
      <c r="S110" s="30" t="s">
        <v>1677</v>
      </c>
      <c r="T110" s="30" t="s">
        <v>651</v>
      </c>
    </row>
    <row r="111" spans="4:20" x14ac:dyDescent="0.25">
      <c r="D111" s="30" t="s">
        <v>258</v>
      </c>
      <c r="E111" s="30" t="s">
        <v>82</v>
      </c>
      <c r="F111" s="30" t="s">
        <v>2126</v>
      </c>
      <c r="G111" s="30" t="s">
        <v>2126</v>
      </c>
      <c r="H111" s="30" t="s">
        <v>652</v>
      </c>
      <c r="I111" s="30" t="s">
        <v>2126</v>
      </c>
      <c r="J111" s="30" t="s">
        <v>2126</v>
      </c>
      <c r="K111" s="30" t="s">
        <v>653</v>
      </c>
      <c r="L111" s="30" t="s">
        <v>2126</v>
      </c>
      <c r="M111" s="30" t="s">
        <v>2126</v>
      </c>
      <c r="N111" s="30" t="s">
        <v>654</v>
      </c>
      <c r="O111" s="30" t="s">
        <v>2126</v>
      </c>
      <c r="P111" s="30" t="s">
        <v>2126</v>
      </c>
      <c r="Q111" s="30" t="s">
        <v>655</v>
      </c>
      <c r="R111" s="30" t="s">
        <v>1686</v>
      </c>
      <c r="S111" s="30" t="s">
        <v>1687</v>
      </c>
      <c r="T111" s="30" t="s">
        <v>656</v>
      </c>
    </row>
    <row r="112" spans="4:20" x14ac:dyDescent="0.25">
      <c r="D112" s="30" t="s">
        <v>259</v>
      </c>
      <c r="E112" s="30" t="s">
        <v>83</v>
      </c>
      <c r="F112" s="30" t="s">
        <v>2126</v>
      </c>
      <c r="G112" s="30" t="s">
        <v>2126</v>
      </c>
      <c r="H112" s="30" t="s">
        <v>657</v>
      </c>
      <c r="I112" s="30" t="s">
        <v>2126</v>
      </c>
      <c r="J112" s="30" t="s">
        <v>2126</v>
      </c>
      <c r="K112" s="30" t="s">
        <v>658</v>
      </c>
      <c r="L112" s="30" t="s">
        <v>2126</v>
      </c>
      <c r="M112" s="30" t="s">
        <v>2126</v>
      </c>
      <c r="N112" s="30" t="s">
        <v>659</v>
      </c>
      <c r="O112" s="30" t="s">
        <v>2126</v>
      </c>
      <c r="P112" s="30" t="s">
        <v>2126</v>
      </c>
      <c r="Q112" s="30" t="s">
        <v>660</v>
      </c>
      <c r="R112" s="30" t="s">
        <v>1696</v>
      </c>
      <c r="S112" s="30" t="s">
        <v>1697</v>
      </c>
      <c r="T112" s="30" t="s">
        <v>661</v>
      </c>
    </row>
    <row r="113" spans="4:20" x14ac:dyDescent="0.25">
      <c r="D113" s="30" t="s">
        <v>260</v>
      </c>
      <c r="E113" s="30" t="s">
        <v>84</v>
      </c>
      <c r="F113" s="30" t="s">
        <v>2126</v>
      </c>
      <c r="G113" s="30" t="s">
        <v>2126</v>
      </c>
      <c r="H113" s="30" t="s">
        <v>662</v>
      </c>
      <c r="I113" s="30" t="s">
        <v>2126</v>
      </c>
      <c r="J113" s="30" t="s">
        <v>2126</v>
      </c>
      <c r="K113" s="30" t="s">
        <v>663</v>
      </c>
      <c r="L113" s="30" t="s">
        <v>2126</v>
      </c>
      <c r="M113" s="30" t="s">
        <v>2126</v>
      </c>
      <c r="N113" s="30" t="s">
        <v>664</v>
      </c>
      <c r="O113" s="30" t="s">
        <v>2126</v>
      </c>
      <c r="P113" s="30" t="s">
        <v>2126</v>
      </c>
      <c r="Q113" s="30" t="s">
        <v>665</v>
      </c>
      <c r="R113" s="30" t="s">
        <v>1706</v>
      </c>
      <c r="S113" s="30" t="s">
        <v>1707</v>
      </c>
      <c r="T113" s="30" t="s">
        <v>666</v>
      </c>
    </row>
    <row r="114" spans="4:20" x14ac:dyDescent="0.25">
      <c r="D114" s="30" t="s">
        <v>261</v>
      </c>
      <c r="E114" s="30" t="s">
        <v>85</v>
      </c>
      <c r="F114" s="30" t="s">
        <v>2126</v>
      </c>
      <c r="G114" s="30" t="s">
        <v>2126</v>
      </c>
      <c r="H114" s="30" t="s">
        <v>667</v>
      </c>
      <c r="I114" s="30" t="s">
        <v>2126</v>
      </c>
      <c r="J114" s="30" t="s">
        <v>2126</v>
      </c>
      <c r="K114" s="30" t="s">
        <v>668</v>
      </c>
      <c r="L114" s="30" t="s">
        <v>2126</v>
      </c>
      <c r="M114" s="30" t="s">
        <v>2126</v>
      </c>
      <c r="N114" s="30" t="s">
        <v>669</v>
      </c>
      <c r="O114" s="30" t="s">
        <v>2126</v>
      </c>
      <c r="P114" s="30" t="s">
        <v>2126</v>
      </c>
      <c r="Q114" s="30" t="s">
        <v>670</v>
      </c>
      <c r="R114" s="30" t="s">
        <v>1716</v>
      </c>
      <c r="S114" s="30" t="s">
        <v>1717</v>
      </c>
      <c r="T114" s="30" t="s">
        <v>671</v>
      </c>
    </row>
    <row r="115" spans="4:20" x14ac:dyDescent="0.25">
      <c r="D115" s="30" t="s">
        <v>262</v>
      </c>
      <c r="E115" s="30" t="s">
        <v>86</v>
      </c>
      <c r="F115" s="30" t="s">
        <v>2126</v>
      </c>
      <c r="G115" s="30" t="s">
        <v>2126</v>
      </c>
      <c r="H115" s="30" t="s">
        <v>672</v>
      </c>
      <c r="I115" s="30" t="s">
        <v>2126</v>
      </c>
      <c r="J115" s="30" t="s">
        <v>2126</v>
      </c>
      <c r="K115" s="30" t="s">
        <v>673</v>
      </c>
      <c r="L115" s="30" t="s">
        <v>2126</v>
      </c>
      <c r="M115" s="30" t="s">
        <v>2126</v>
      </c>
      <c r="N115" s="30" t="s">
        <v>674</v>
      </c>
      <c r="O115" s="30" t="s">
        <v>2126</v>
      </c>
      <c r="P115" s="30" t="s">
        <v>2126</v>
      </c>
      <c r="Q115" s="30" t="s">
        <v>675</v>
      </c>
      <c r="R115" s="30" t="s">
        <v>1726</v>
      </c>
      <c r="S115" s="30" t="s">
        <v>1727</v>
      </c>
      <c r="T115" s="30" t="s">
        <v>676</v>
      </c>
    </row>
    <row r="116" spans="4:20" x14ac:dyDescent="0.25">
      <c r="D116" s="30" t="s">
        <v>263</v>
      </c>
      <c r="E116" s="30" t="s">
        <v>87</v>
      </c>
      <c r="F116" s="30" t="s">
        <v>2126</v>
      </c>
      <c r="G116" s="30" t="s">
        <v>2126</v>
      </c>
      <c r="H116" s="30" t="s">
        <v>677</v>
      </c>
      <c r="I116" s="30" t="s">
        <v>2126</v>
      </c>
      <c r="J116" s="30" t="s">
        <v>2126</v>
      </c>
      <c r="K116" s="30" t="s">
        <v>678</v>
      </c>
      <c r="L116" s="30" t="s">
        <v>2126</v>
      </c>
      <c r="M116" s="30" t="s">
        <v>2126</v>
      </c>
      <c r="N116" s="30" t="s">
        <v>679</v>
      </c>
      <c r="O116" s="30" t="s">
        <v>2126</v>
      </c>
      <c r="P116" s="30" t="s">
        <v>2126</v>
      </c>
      <c r="Q116" s="30" t="s">
        <v>680</v>
      </c>
      <c r="R116" s="30" t="s">
        <v>1736</v>
      </c>
      <c r="S116" s="30" t="s">
        <v>1737</v>
      </c>
      <c r="T116" s="30" t="s">
        <v>681</v>
      </c>
    </row>
    <row r="117" spans="4:20" x14ac:dyDescent="0.25">
      <c r="D117" s="30" t="s">
        <v>264</v>
      </c>
      <c r="E117" s="30" t="s">
        <v>88</v>
      </c>
      <c r="F117" s="30" t="s">
        <v>2126</v>
      </c>
      <c r="G117" s="30" t="s">
        <v>2126</v>
      </c>
      <c r="H117" s="30" t="s">
        <v>682</v>
      </c>
      <c r="I117" s="30" t="s">
        <v>2126</v>
      </c>
      <c r="J117" s="30" t="s">
        <v>2126</v>
      </c>
      <c r="K117" s="30" t="s">
        <v>683</v>
      </c>
      <c r="L117" s="30" t="s">
        <v>2126</v>
      </c>
      <c r="M117" s="30" t="s">
        <v>2126</v>
      </c>
      <c r="N117" s="30" t="s">
        <v>684</v>
      </c>
      <c r="O117" s="30" t="s">
        <v>2126</v>
      </c>
      <c r="P117" s="30" t="s">
        <v>2126</v>
      </c>
      <c r="Q117" s="30" t="s">
        <v>685</v>
      </c>
      <c r="R117" s="30" t="s">
        <v>1746</v>
      </c>
      <c r="S117" s="30" t="s">
        <v>1747</v>
      </c>
      <c r="T117" s="30" t="s">
        <v>686</v>
      </c>
    </row>
    <row r="118" spans="4:20" x14ac:dyDescent="0.25">
      <c r="D118" s="30" t="s">
        <v>265</v>
      </c>
      <c r="E118" s="30" t="s">
        <v>89</v>
      </c>
      <c r="F118" s="30" t="s">
        <v>2126</v>
      </c>
      <c r="G118" s="30" t="s">
        <v>2126</v>
      </c>
      <c r="H118" s="30" t="s">
        <v>687</v>
      </c>
      <c r="I118" s="30" t="s">
        <v>2126</v>
      </c>
      <c r="J118" s="30" t="s">
        <v>2126</v>
      </c>
      <c r="K118" s="30" t="s">
        <v>688</v>
      </c>
      <c r="L118" s="30" t="s">
        <v>2126</v>
      </c>
      <c r="M118" s="30" t="s">
        <v>2126</v>
      </c>
      <c r="N118" s="30" t="s">
        <v>689</v>
      </c>
      <c r="O118" s="30" t="s">
        <v>2126</v>
      </c>
      <c r="P118" s="30" t="s">
        <v>2126</v>
      </c>
      <c r="Q118" s="30" t="s">
        <v>690</v>
      </c>
      <c r="R118" s="30" t="s">
        <v>1756</v>
      </c>
      <c r="S118" s="30" t="s">
        <v>1757</v>
      </c>
      <c r="T118" s="30" t="s">
        <v>691</v>
      </c>
    </row>
    <row r="119" spans="4:20" x14ac:dyDescent="0.25">
      <c r="D119" s="30" t="s">
        <v>266</v>
      </c>
      <c r="E119" s="30" t="s">
        <v>90</v>
      </c>
      <c r="F119" s="30" t="s">
        <v>2126</v>
      </c>
      <c r="G119" s="30" t="s">
        <v>2126</v>
      </c>
      <c r="H119" s="30" t="s">
        <v>692</v>
      </c>
      <c r="I119" s="30" t="s">
        <v>2126</v>
      </c>
      <c r="J119" s="30" t="s">
        <v>2126</v>
      </c>
      <c r="K119" s="30" t="s">
        <v>693</v>
      </c>
      <c r="L119" s="30" t="s">
        <v>2126</v>
      </c>
      <c r="M119" s="30" t="s">
        <v>2126</v>
      </c>
      <c r="N119" s="30" t="s">
        <v>694</v>
      </c>
      <c r="O119" s="30" t="s">
        <v>2126</v>
      </c>
      <c r="P119" s="30" t="s">
        <v>2126</v>
      </c>
      <c r="Q119" s="30" t="s">
        <v>695</v>
      </c>
      <c r="R119" s="30" t="s">
        <v>1766</v>
      </c>
      <c r="S119" s="30" t="s">
        <v>1767</v>
      </c>
      <c r="T119" s="30" t="s">
        <v>696</v>
      </c>
    </row>
    <row r="120" spans="4:20" x14ac:dyDescent="0.25">
      <c r="D120" s="30" t="s">
        <v>267</v>
      </c>
      <c r="E120" s="30" t="s">
        <v>91</v>
      </c>
      <c r="F120" s="30" t="s">
        <v>2126</v>
      </c>
      <c r="G120" s="30" t="s">
        <v>2126</v>
      </c>
      <c r="H120" s="30" t="s">
        <v>697</v>
      </c>
      <c r="I120" s="30" t="s">
        <v>2126</v>
      </c>
      <c r="J120" s="30" t="s">
        <v>2126</v>
      </c>
      <c r="K120" s="30" t="s">
        <v>698</v>
      </c>
      <c r="L120" s="30" t="s">
        <v>2126</v>
      </c>
      <c r="M120" s="30" t="s">
        <v>2126</v>
      </c>
      <c r="N120" s="30" t="s">
        <v>699</v>
      </c>
      <c r="O120" s="30" t="s">
        <v>2126</v>
      </c>
      <c r="P120" s="30" t="s">
        <v>2126</v>
      </c>
      <c r="Q120" s="30" t="s">
        <v>700</v>
      </c>
      <c r="R120" s="30" t="s">
        <v>1776</v>
      </c>
      <c r="S120" s="30" t="s">
        <v>1777</v>
      </c>
      <c r="T120" s="30" t="s">
        <v>701</v>
      </c>
    </row>
    <row r="121" spans="4:20" x14ac:dyDescent="0.25">
      <c r="D121" s="30" t="s">
        <v>268</v>
      </c>
      <c r="E121" s="30" t="s">
        <v>92</v>
      </c>
      <c r="F121" s="30" t="s">
        <v>2126</v>
      </c>
      <c r="G121" s="30" t="s">
        <v>2126</v>
      </c>
      <c r="H121" s="30" t="s">
        <v>702</v>
      </c>
      <c r="I121" s="30" t="s">
        <v>2126</v>
      </c>
      <c r="J121" s="30" t="s">
        <v>2126</v>
      </c>
      <c r="K121" s="30" t="s">
        <v>703</v>
      </c>
      <c r="L121" s="30" t="s">
        <v>2126</v>
      </c>
      <c r="M121" s="30" t="s">
        <v>2126</v>
      </c>
      <c r="N121" s="30" t="s">
        <v>704</v>
      </c>
      <c r="O121" s="30" t="s">
        <v>2126</v>
      </c>
      <c r="P121" s="30" t="s">
        <v>2126</v>
      </c>
      <c r="Q121" s="30" t="s">
        <v>705</v>
      </c>
      <c r="R121" s="30" t="s">
        <v>1786</v>
      </c>
      <c r="S121" s="30" t="s">
        <v>1787</v>
      </c>
      <c r="T121" s="30" t="s">
        <v>706</v>
      </c>
    </row>
    <row r="122" spans="4:20" x14ac:dyDescent="0.25">
      <c r="D122" s="30" t="s">
        <v>269</v>
      </c>
      <c r="E122" s="30" t="s">
        <v>93</v>
      </c>
      <c r="F122" s="30" t="s">
        <v>2126</v>
      </c>
      <c r="G122" s="30" t="s">
        <v>2126</v>
      </c>
      <c r="H122" s="30" t="s">
        <v>707</v>
      </c>
      <c r="I122" s="30" t="s">
        <v>2126</v>
      </c>
      <c r="J122" s="30" t="s">
        <v>2126</v>
      </c>
      <c r="K122" s="30" t="s">
        <v>708</v>
      </c>
      <c r="L122" s="30" t="s">
        <v>2126</v>
      </c>
      <c r="M122" s="30" t="s">
        <v>2126</v>
      </c>
      <c r="N122" s="30" t="s">
        <v>709</v>
      </c>
      <c r="O122" s="30" t="s">
        <v>2126</v>
      </c>
      <c r="P122" s="30" t="s">
        <v>2126</v>
      </c>
      <c r="Q122" s="30" t="s">
        <v>710</v>
      </c>
      <c r="R122" s="30" t="s">
        <v>1796</v>
      </c>
      <c r="S122" s="30" t="s">
        <v>1797</v>
      </c>
      <c r="T122" s="30" t="s">
        <v>711</v>
      </c>
    </row>
    <row r="123" spans="4:20" x14ac:dyDescent="0.25">
      <c r="D123" s="30" t="s">
        <v>270</v>
      </c>
      <c r="E123" s="30" t="s">
        <v>94</v>
      </c>
      <c r="F123" s="30" t="s">
        <v>2126</v>
      </c>
      <c r="G123" s="30" t="s">
        <v>2126</v>
      </c>
      <c r="H123" s="30" t="s">
        <v>712</v>
      </c>
      <c r="I123" s="30" t="s">
        <v>2126</v>
      </c>
      <c r="J123" s="30" t="s">
        <v>2126</v>
      </c>
      <c r="K123" s="30" t="s">
        <v>713</v>
      </c>
      <c r="L123" s="30" t="s">
        <v>2126</v>
      </c>
      <c r="M123" s="30" t="s">
        <v>2126</v>
      </c>
      <c r="N123" s="30" t="s">
        <v>714</v>
      </c>
      <c r="O123" s="30" t="s">
        <v>2126</v>
      </c>
      <c r="P123" s="30" t="s">
        <v>2126</v>
      </c>
      <c r="Q123" s="30" t="s">
        <v>715</v>
      </c>
      <c r="R123" s="30" t="s">
        <v>1806</v>
      </c>
      <c r="S123" s="30" t="s">
        <v>1807</v>
      </c>
      <c r="T123" s="30" t="s">
        <v>716</v>
      </c>
    </row>
    <row r="124" spans="4:20" x14ac:dyDescent="0.25">
      <c r="D124" s="30" t="s">
        <v>271</v>
      </c>
      <c r="E124" s="30" t="s">
        <v>95</v>
      </c>
      <c r="F124" s="30" t="s">
        <v>2126</v>
      </c>
      <c r="G124" s="30" t="s">
        <v>2126</v>
      </c>
      <c r="H124" s="30" t="s">
        <v>717</v>
      </c>
      <c r="I124" s="30" t="s">
        <v>2126</v>
      </c>
      <c r="J124" s="30" t="s">
        <v>2126</v>
      </c>
      <c r="K124" s="30" t="s">
        <v>718</v>
      </c>
      <c r="L124" s="30" t="s">
        <v>2126</v>
      </c>
      <c r="M124" s="30" t="s">
        <v>2126</v>
      </c>
      <c r="N124" s="30" t="s">
        <v>719</v>
      </c>
      <c r="O124" s="30" t="s">
        <v>2126</v>
      </c>
      <c r="P124" s="30" t="s">
        <v>2126</v>
      </c>
      <c r="Q124" s="30" t="s">
        <v>720</v>
      </c>
      <c r="R124" s="30" t="s">
        <v>1816</v>
      </c>
      <c r="S124" s="30" t="s">
        <v>1817</v>
      </c>
      <c r="T124" s="30" t="s">
        <v>721</v>
      </c>
    </row>
    <row r="125" spans="4:20" x14ac:dyDescent="0.25">
      <c r="D125" s="30" t="s">
        <v>272</v>
      </c>
      <c r="E125" s="30" t="s">
        <v>96</v>
      </c>
      <c r="F125" s="30" t="s">
        <v>2126</v>
      </c>
      <c r="G125" s="30" t="s">
        <v>2126</v>
      </c>
      <c r="H125" s="30" t="s">
        <v>722</v>
      </c>
      <c r="I125" s="30" t="s">
        <v>2126</v>
      </c>
      <c r="J125" s="30" t="s">
        <v>2126</v>
      </c>
      <c r="K125" s="30" t="s">
        <v>723</v>
      </c>
      <c r="L125" s="30" t="s">
        <v>2126</v>
      </c>
      <c r="M125" s="30" t="s">
        <v>2126</v>
      </c>
      <c r="N125" s="30" t="s">
        <v>724</v>
      </c>
      <c r="O125" s="30" t="s">
        <v>2126</v>
      </c>
      <c r="P125" s="30" t="s">
        <v>2126</v>
      </c>
      <c r="Q125" s="30" t="s">
        <v>725</v>
      </c>
      <c r="R125" s="30" t="s">
        <v>1826</v>
      </c>
      <c r="S125" s="30" t="s">
        <v>1827</v>
      </c>
      <c r="T125" s="30" t="s">
        <v>726</v>
      </c>
    </row>
    <row r="126" spans="4:20" x14ac:dyDescent="0.25">
      <c r="D126" s="30" t="s">
        <v>273</v>
      </c>
      <c r="E126" s="30" t="s">
        <v>97</v>
      </c>
      <c r="F126" s="30" t="s">
        <v>2126</v>
      </c>
      <c r="G126" s="30" t="s">
        <v>2126</v>
      </c>
      <c r="H126" s="30" t="s">
        <v>727</v>
      </c>
      <c r="I126" s="30" t="s">
        <v>2126</v>
      </c>
      <c r="J126" s="30" t="s">
        <v>2126</v>
      </c>
      <c r="K126" s="30" t="s">
        <v>728</v>
      </c>
      <c r="L126" s="30" t="s">
        <v>2126</v>
      </c>
      <c r="M126" s="30" t="s">
        <v>2126</v>
      </c>
      <c r="N126" s="30" t="s">
        <v>729</v>
      </c>
      <c r="O126" s="30" t="s">
        <v>2126</v>
      </c>
      <c r="P126" s="30" t="s">
        <v>2126</v>
      </c>
      <c r="Q126" s="30" t="s">
        <v>730</v>
      </c>
      <c r="R126" s="30" t="s">
        <v>1836</v>
      </c>
      <c r="S126" s="30" t="s">
        <v>1837</v>
      </c>
      <c r="T126" s="30" t="s">
        <v>731</v>
      </c>
    </row>
    <row r="127" spans="4:20" x14ac:dyDescent="0.25">
      <c r="D127" s="30" t="s">
        <v>274</v>
      </c>
      <c r="E127" s="30" t="s">
        <v>98</v>
      </c>
      <c r="F127" s="30" t="s">
        <v>2126</v>
      </c>
      <c r="G127" s="30" t="s">
        <v>2126</v>
      </c>
      <c r="H127" s="30" t="s">
        <v>732</v>
      </c>
      <c r="I127" s="30" t="s">
        <v>2126</v>
      </c>
      <c r="J127" s="30" t="s">
        <v>2126</v>
      </c>
      <c r="K127" s="30" t="s">
        <v>733</v>
      </c>
      <c r="L127" s="30" t="s">
        <v>2126</v>
      </c>
      <c r="M127" s="30" t="s">
        <v>2126</v>
      </c>
      <c r="N127" s="30" t="s">
        <v>734</v>
      </c>
      <c r="O127" s="30" t="s">
        <v>2126</v>
      </c>
      <c r="P127" s="30" t="s">
        <v>2126</v>
      </c>
      <c r="Q127" s="30" t="s">
        <v>735</v>
      </c>
      <c r="R127" s="30" t="s">
        <v>1846</v>
      </c>
      <c r="S127" s="30" t="s">
        <v>1847</v>
      </c>
      <c r="T127" s="30" t="s">
        <v>736</v>
      </c>
    </row>
    <row r="128" spans="4:20" x14ac:dyDescent="0.25">
      <c r="D128" s="30" t="s">
        <v>275</v>
      </c>
      <c r="E128" s="30" t="s">
        <v>99</v>
      </c>
      <c r="F128" s="30" t="s">
        <v>2126</v>
      </c>
      <c r="G128" s="30" t="s">
        <v>2126</v>
      </c>
      <c r="H128" s="30" t="s">
        <v>737</v>
      </c>
      <c r="I128" s="30" t="s">
        <v>2126</v>
      </c>
      <c r="J128" s="30" t="s">
        <v>2126</v>
      </c>
      <c r="K128" s="30" t="s">
        <v>738</v>
      </c>
      <c r="L128" s="30" t="s">
        <v>2126</v>
      </c>
      <c r="M128" s="30" t="s">
        <v>2126</v>
      </c>
      <c r="N128" s="30" t="s">
        <v>739</v>
      </c>
      <c r="O128" s="30" t="s">
        <v>2126</v>
      </c>
      <c r="P128" s="30" t="s">
        <v>2126</v>
      </c>
      <c r="Q128" s="30" t="s">
        <v>740</v>
      </c>
      <c r="R128" s="30" t="s">
        <v>1856</v>
      </c>
      <c r="S128" s="30" t="s">
        <v>1857</v>
      </c>
      <c r="T128" s="30" t="s">
        <v>741</v>
      </c>
    </row>
    <row r="129" spans="4:20" x14ac:dyDescent="0.25">
      <c r="D129" s="30" t="s">
        <v>276</v>
      </c>
      <c r="E129" s="30" t="s">
        <v>100</v>
      </c>
      <c r="F129" s="30" t="s">
        <v>2126</v>
      </c>
      <c r="G129" s="30" t="s">
        <v>2126</v>
      </c>
      <c r="H129" s="30" t="s">
        <v>742</v>
      </c>
      <c r="I129" s="30" t="s">
        <v>2126</v>
      </c>
      <c r="J129" s="30" t="s">
        <v>2126</v>
      </c>
      <c r="K129" s="30" t="s">
        <v>743</v>
      </c>
      <c r="L129" s="30" t="s">
        <v>2126</v>
      </c>
      <c r="M129" s="30" t="s">
        <v>2126</v>
      </c>
      <c r="N129" s="30" t="s">
        <v>744</v>
      </c>
      <c r="O129" s="30" t="s">
        <v>2126</v>
      </c>
      <c r="P129" s="30" t="s">
        <v>2126</v>
      </c>
      <c r="Q129" s="30" t="s">
        <v>745</v>
      </c>
      <c r="R129" s="30" t="s">
        <v>1866</v>
      </c>
      <c r="S129" s="30" t="s">
        <v>1867</v>
      </c>
      <c r="T129" s="30" t="s">
        <v>746</v>
      </c>
    </row>
    <row r="130" spans="4:20" x14ac:dyDescent="0.25">
      <c r="D130" s="30" t="s">
        <v>277</v>
      </c>
      <c r="E130" s="30" t="s">
        <v>101</v>
      </c>
      <c r="F130" s="30" t="s">
        <v>2126</v>
      </c>
      <c r="G130" s="30" t="s">
        <v>2126</v>
      </c>
      <c r="H130" s="30" t="s">
        <v>747</v>
      </c>
      <c r="I130" s="30" t="s">
        <v>2126</v>
      </c>
      <c r="J130" s="30" t="s">
        <v>2126</v>
      </c>
      <c r="K130" s="30" t="s">
        <v>748</v>
      </c>
      <c r="L130" s="30" t="s">
        <v>2126</v>
      </c>
      <c r="M130" s="30" t="s">
        <v>2126</v>
      </c>
      <c r="N130" s="30" t="s">
        <v>749</v>
      </c>
      <c r="O130" s="30" t="s">
        <v>2126</v>
      </c>
      <c r="P130" s="30" t="s">
        <v>2126</v>
      </c>
      <c r="Q130" s="30" t="s">
        <v>750</v>
      </c>
      <c r="R130" s="30" t="s">
        <v>1876</v>
      </c>
      <c r="S130" s="30" t="s">
        <v>1877</v>
      </c>
      <c r="T130" s="30" t="s">
        <v>751</v>
      </c>
    </row>
    <row r="131" spans="4:20" x14ac:dyDescent="0.25">
      <c r="D131" s="30" t="s">
        <v>278</v>
      </c>
      <c r="E131" s="30" t="s">
        <v>102</v>
      </c>
      <c r="F131" s="30" t="s">
        <v>2126</v>
      </c>
      <c r="G131" s="30" t="s">
        <v>2126</v>
      </c>
      <c r="H131" s="30" t="s">
        <v>752</v>
      </c>
      <c r="I131" s="30" t="s">
        <v>2126</v>
      </c>
      <c r="J131" s="30" t="s">
        <v>2126</v>
      </c>
      <c r="K131" s="30" t="s">
        <v>753</v>
      </c>
      <c r="L131" s="30" t="s">
        <v>2126</v>
      </c>
      <c r="M131" s="30" t="s">
        <v>2126</v>
      </c>
      <c r="N131" s="30" t="s">
        <v>754</v>
      </c>
      <c r="O131" s="30" t="s">
        <v>2126</v>
      </c>
      <c r="P131" s="30" t="s">
        <v>2126</v>
      </c>
      <c r="Q131" s="30" t="s">
        <v>755</v>
      </c>
      <c r="R131" s="30" t="s">
        <v>1886</v>
      </c>
      <c r="S131" s="30" t="s">
        <v>1887</v>
      </c>
      <c r="T131" s="30" t="s">
        <v>756</v>
      </c>
    </row>
    <row r="132" spans="4:20" x14ac:dyDescent="0.25">
      <c r="D132" s="30" t="s">
        <v>279</v>
      </c>
      <c r="E132" s="30" t="s">
        <v>103</v>
      </c>
      <c r="F132" s="30" t="s">
        <v>2126</v>
      </c>
      <c r="G132" s="30" t="s">
        <v>2126</v>
      </c>
      <c r="H132" s="30" t="s">
        <v>757</v>
      </c>
      <c r="I132" s="30" t="s">
        <v>2126</v>
      </c>
      <c r="J132" s="30" t="s">
        <v>2126</v>
      </c>
      <c r="K132" s="30" t="s">
        <v>758</v>
      </c>
      <c r="L132" s="30" t="s">
        <v>2126</v>
      </c>
      <c r="M132" s="30" t="s">
        <v>2126</v>
      </c>
      <c r="N132" s="30" t="s">
        <v>759</v>
      </c>
      <c r="O132" s="30" t="s">
        <v>2126</v>
      </c>
      <c r="P132" s="30" t="s">
        <v>2126</v>
      </c>
      <c r="Q132" s="30" t="s">
        <v>760</v>
      </c>
      <c r="R132" s="30" t="s">
        <v>1896</v>
      </c>
      <c r="S132" s="30" t="s">
        <v>1897</v>
      </c>
      <c r="T132" s="30" t="s">
        <v>761</v>
      </c>
    </row>
    <row r="133" spans="4:20" x14ac:dyDescent="0.25">
      <c r="D133" s="30" t="s">
        <v>280</v>
      </c>
      <c r="E133" s="30" t="s">
        <v>104</v>
      </c>
      <c r="F133" s="30" t="s">
        <v>2126</v>
      </c>
      <c r="G133" s="30" t="s">
        <v>2126</v>
      </c>
      <c r="H133" s="30" t="s">
        <v>815</v>
      </c>
      <c r="I133" s="30" t="s">
        <v>2126</v>
      </c>
      <c r="J133" s="30" t="s">
        <v>2126</v>
      </c>
      <c r="K133" s="30" t="s">
        <v>816</v>
      </c>
      <c r="L133" s="30" t="s">
        <v>2126</v>
      </c>
      <c r="M133" s="30" t="s">
        <v>2126</v>
      </c>
      <c r="N133" s="30" t="s">
        <v>817</v>
      </c>
      <c r="O133" s="30" t="s">
        <v>2126</v>
      </c>
      <c r="P133" s="30" t="s">
        <v>2126</v>
      </c>
      <c r="Q133" s="30" t="s">
        <v>818</v>
      </c>
      <c r="R133" s="30" t="s">
        <v>1906</v>
      </c>
      <c r="S133" s="30" t="s">
        <v>1907</v>
      </c>
      <c r="T133" s="30" t="s">
        <v>819</v>
      </c>
    </row>
    <row r="134" spans="4:20" x14ac:dyDescent="0.25">
      <c r="D134" s="30" t="s">
        <v>281</v>
      </c>
      <c r="E134" s="30" t="s">
        <v>156</v>
      </c>
      <c r="F134" s="30" t="s">
        <v>2126</v>
      </c>
      <c r="G134" s="30" t="s">
        <v>2126</v>
      </c>
      <c r="H134" s="30" t="s">
        <v>1910</v>
      </c>
      <c r="I134" s="30" t="s">
        <v>2126</v>
      </c>
      <c r="J134" s="30" t="s">
        <v>2126</v>
      </c>
      <c r="K134" s="30" t="s">
        <v>1913</v>
      </c>
      <c r="L134" s="30" t="s">
        <v>2126</v>
      </c>
      <c r="M134" s="30" t="s">
        <v>2126</v>
      </c>
      <c r="N134" s="30" t="s">
        <v>1916</v>
      </c>
      <c r="O134" s="30" t="s">
        <v>2126</v>
      </c>
      <c r="P134" s="30" t="s">
        <v>2126</v>
      </c>
      <c r="Q134" s="30" t="s">
        <v>1919</v>
      </c>
      <c r="R134" s="30" t="s">
        <v>1920</v>
      </c>
      <c r="S134" s="30" t="s">
        <v>1921</v>
      </c>
      <c r="T134" s="30" t="s">
        <v>1922</v>
      </c>
    </row>
    <row r="136" spans="4:20" x14ac:dyDescent="0.25">
      <c r="D136" s="30" t="s">
        <v>282</v>
      </c>
      <c r="E136" s="30" t="s">
        <v>157</v>
      </c>
      <c r="F136" s="30" t="s">
        <v>2126</v>
      </c>
      <c r="G136" s="30" t="s">
        <v>2126</v>
      </c>
      <c r="H136" s="30" t="s">
        <v>1925</v>
      </c>
      <c r="I136" s="30" t="s">
        <v>2126</v>
      </c>
      <c r="J136" s="30" t="s">
        <v>2126</v>
      </c>
      <c r="K136" s="30" t="s">
        <v>1928</v>
      </c>
      <c r="L136" s="30" t="s">
        <v>2126</v>
      </c>
      <c r="M136" s="30" t="s">
        <v>2126</v>
      </c>
      <c r="N136" s="30" t="s">
        <v>1931</v>
      </c>
      <c r="O136" s="30" t="s">
        <v>2126</v>
      </c>
      <c r="P136" s="30" t="s">
        <v>2126</v>
      </c>
      <c r="Q136" s="30" t="s">
        <v>1934</v>
      </c>
      <c r="R136" s="30" t="s">
        <v>1935</v>
      </c>
      <c r="S136" s="30" t="s">
        <v>1936</v>
      </c>
      <c r="T136" s="30" t="s">
        <v>1937</v>
      </c>
    </row>
    <row r="138" spans="4:20" x14ac:dyDescent="0.25">
      <c r="D138" s="30" t="s">
        <v>283</v>
      </c>
      <c r="E138" s="30" t="s">
        <v>158</v>
      </c>
    </row>
    <row r="139" spans="4:20" x14ac:dyDescent="0.25">
      <c r="D139" s="30" t="s">
        <v>284</v>
      </c>
      <c r="E139" s="30" t="s">
        <v>105</v>
      </c>
      <c r="F139" s="30" t="s">
        <v>2126</v>
      </c>
      <c r="G139" s="30" t="s">
        <v>2126</v>
      </c>
      <c r="H139" s="30" t="s">
        <v>762</v>
      </c>
      <c r="I139" s="30" t="s">
        <v>2126</v>
      </c>
      <c r="J139" s="30" t="s">
        <v>2126</v>
      </c>
      <c r="K139" s="30" t="s">
        <v>763</v>
      </c>
      <c r="L139" s="30" t="s">
        <v>2126</v>
      </c>
      <c r="M139" s="30" t="s">
        <v>2126</v>
      </c>
      <c r="N139" s="30" t="s">
        <v>764</v>
      </c>
      <c r="O139" s="30" t="s">
        <v>2126</v>
      </c>
      <c r="P139" s="30" t="s">
        <v>2126</v>
      </c>
      <c r="Q139" s="30" t="s">
        <v>765</v>
      </c>
      <c r="R139" s="30" t="s">
        <v>1946</v>
      </c>
      <c r="S139" s="30" t="s">
        <v>1947</v>
      </c>
      <c r="T139" s="30" t="s">
        <v>766</v>
      </c>
    </row>
    <row r="140" spans="4:20" x14ac:dyDescent="0.25">
      <c r="D140" s="30" t="s">
        <v>285</v>
      </c>
      <c r="E140" s="30" t="s">
        <v>106</v>
      </c>
      <c r="F140" s="30" t="s">
        <v>2126</v>
      </c>
      <c r="G140" s="30" t="s">
        <v>2126</v>
      </c>
      <c r="H140" s="30" t="s">
        <v>767</v>
      </c>
      <c r="I140" s="30" t="s">
        <v>2126</v>
      </c>
      <c r="J140" s="30" t="s">
        <v>2126</v>
      </c>
      <c r="K140" s="30" t="s">
        <v>768</v>
      </c>
      <c r="L140" s="30" t="s">
        <v>2126</v>
      </c>
      <c r="M140" s="30" t="s">
        <v>2126</v>
      </c>
      <c r="N140" s="30" t="s">
        <v>769</v>
      </c>
      <c r="O140" s="30" t="s">
        <v>2126</v>
      </c>
      <c r="P140" s="30" t="s">
        <v>2126</v>
      </c>
      <c r="Q140" s="30" t="s">
        <v>770</v>
      </c>
      <c r="R140" s="30" t="s">
        <v>1956</v>
      </c>
      <c r="S140" s="30" t="s">
        <v>1957</v>
      </c>
      <c r="T140" s="30" t="s">
        <v>771</v>
      </c>
    </row>
    <row r="141" spans="4:20" x14ac:dyDescent="0.25">
      <c r="D141" s="30" t="s">
        <v>286</v>
      </c>
      <c r="E141" s="30" t="s">
        <v>107</v>
      </c>
      <c r="F141" s="30" t="s">
        <v>2126</v>
      </c>
      <c r="G141" s="30" t="s">
        <v>2126</v>
      </c>
      <c r="H141" s="30" t="s">
        <v>772</v>
      </c>
      <c r="I141" s="30" t="s">
        <v>2126</v>
      </c>
      <c r="J141" s="30" t="s">
        <v>2126</v>
      </c>
      <c r="K141" s="30" t="s">
        <v>773</v>
      </c>
      <c r="L141" s="30" t="s">
        <v>2126</v>
      </c>
      <c r="M141" s="30" t="s">
        <v>2126</v>
      </c>
      <c r="N141" s="30" t="s">
        <v>774</v>
      </c>
      <c r="O141" s="30" t="s">
        <v>2126</v>
      </c>
      <c r="P141" s="30" t="s">
        <v>2126</v>
      </c>
      <c r="Q141" s="30" t="s">
        <v>775</v>
      </c>
      <c r="R141" s="30" t="s">
        <v>1966</v>
      </c>
      <c r="S141" s="30" t="s">
        <v>1967</v>
      </c>
      <c r="T141" s="30" t="s">
        <v>776</v>
      </c>
    </row>
    <row r="142" spans="4:20" x14ac:dyDescent="0.25">
      <c r="D142" s="30" t="s">
        <v>287</v>
      </c>
      <c r="E142" s="30" t="s">
        <v>108</v>
      </c>
      <c r="F142" s="30" t="s">
        <v>2126</v>
      </c>
      <c r="G142" s="30" t="s">
        <v>2126</v>
      </c>
      <c r="H142" s="30" t="s">
        <v>820</v>
      </c>
      <c r="I142" s="30" t="s">
        <v>2126</v>
      </c>
      <c r="J142" s="30" t="s">
        <v>2126</v>
      </c>
      <c r="K142" s="30" t="s">
        <v>821</v>
      </c>
      <c r="L142" s="30" t="s">
        <v>2126</v>
      </c>
      <c r="M142" s="30" t="s">
        <v>2126</v>
      </c>
      <c r="N142" s="30" t="s">
        <v>822</v>
      </c>
      <c r="O142" s="30" t="s">
        <v>2126</v>
      </c>
      <c r="P142" s="30" t="s">
        <v>2126</v>
      </c>
      <c r="Q142" s="30" t="s">
        <v>823</v>
      </c>
      <c r="R142" s="30" t="s">
        <v>1976</v>
      </c>
      <c r="S142" s="30" t="s">
        <v>1977</v>
      </c>
      <c r="T142" s="30" t="s">
        <v>824</v>
      </c>
    </row>
    <row r="143" spans="4:20" x14ac:dyDescent="0.25">
      <c r="D143" s="30" t="s">
        <v>288</v>
      </c>
      <c r="E143" s="30" t="s">
        <v>109</v>
      </c>
      <c r="F143" s="30" t="s">
        <v>2126</v>
      </c>
      <c r="G143" s="30" t="s">
        <v>2126</v>
      </c>
      <c r="H143" s="30" t="s">
        <v>1980</v>
      </c>
      <c r="I143" s="30" t="s">
        <v>2126</v>
      </c>
      <c r="J143" s="30" t="s">
        <v>2126</v>
      </c>
      <c r="K143" s="30" t="s">
        <v>1983</v>
      </c>
      <c r="L143" s="30" t="s">
        <v>2126</v>
      </c>
      <c r="M143" s="30" t="s">
        <v>2126</v>
      </c>
      <c r="N143" s="30" t="s">
        <v>1986</v>
      </c>
      <c r="O143" s="30" t="s">
        <v>2126</v>
      </c>
      <c r="P143" s="30" t="s">
        <v>2126</v>
      </c>
      <c r="Q143" s="30" t="s">
        <v>1989</v>
      </c>
      <c r="R143" s="30" t="s">
        <v>1990</v>
      </c>
      <c r="S143" s="30" t="s">
        <v>1991</v>
      </c>
      <c r="T143" s="30" t="s">
        <v>1992</v>
      </c>
    </row>
    <row r="145" spans="4:20" x14ac:dyDescent="0.25">
      <c r="D145" s="30" t="s">
        <v>289</v>
      </c>
      <c r="E145" s="30" t="s">
        <v>159</v>
      </c>
    </row>
    <row r="146" spans="4:20" x14ac:dyDescent="0.25">
      <c r="D146" s="30" t="s">
        <v>290</v>
      </c>
      <c r="E146" s="30" t="s">
        <v>110</v>
      </c>
      <c r="F146" s="30" t="s">
        <v>2126</v>
      </c>
      <c r="G146" s="30" t="s">
        <v>2126</v>
      </c>
      <c r="H146" s="30" t="s">
        <v>777</v>
      </c>
      <c r="I146" s="30" t="s">
        <v>2126</v>
      </c>
      <c r="J146" s="30" t="s">
        <v>2126</v>
      </c>
      <c r="K146" s="30" t="s">
        <v>778</v>
      </c>
      <c r="L146" s="30" t="s">
        <v>2126</v>
      </c>
      <c r="M146" s="30" t="s">
        <v>2126</v>
      </c>
      <c r="N146" s="30" t="s">
        <v>779</v>
      </c>
      <c r="O146" s="30" t="s">
        <v>2126</v>
      </c>
      <c r="P146" s="30" t="s">
        <v>2126</v>
      </c>
      <c r="Q146" s="30" t="s">
        <v>780</v>
      </c>
      <c r="R146" s="30" t="s">
        <v>2001</v>
      </c>
      <c r="S146" s="30" t="s">
        <v>2002</v>
      </c>
      <c r="T146" s="30" t="s">
        <v>781</v>
      </c>
    </row>
    <row r="147" spans="4:20" x14ac:dyDescent="0.25">
      <c r="D147" s="30" t="s">
        <v>291</v>
      </c>
      <c r="E147" s="30" t="s">
        <v>111</v>
      </c>
      <c r="F147" s="30" t="s">
        <v>2126</v>
      </c>
      <c r="G147" s="30" t="s">
        <v>2126</v>
      </c>
      <c r="H147" s="30" t="s">
        <v>782</v>
      </c>
      <c r="I147" s="30" t="s">
        <v>2126</v>
      </c>
      <c r="J147" s="30" t="s">
        <v>2126</v>
      </c>
      <c r="K147" s="30" t="s">
        <v>783</v>
      </c>
      <c r="L147" s="30" t="s">
        <v>2126</v>
      </c>
      <c r="M147" s="30" t="s">
        <v>2126</v>
      </c>
      <c r="N147" s="30" t="s">
        <v>784</v>
      </c>
      <c r="O147" s="30" t="s">
        <v>2126</v>
      </c>
      <c r="P147" s="30" t="s">
        <v>2126</v>
      </c>
      <c r="Q147" s="30" t="s">
        <v>785</v>
      </c>
      <c r="R147" s="30" t="s">
        <v>2011</v>
      </c>
      <c r="S147" s="30" t="s">
        <v>2012</v>
      </c>
      <c r="T147" s="30" t="s">
        <v>786</v>
      </c>
    </row>
    <row r="148" spans="4:20" x14ac:dyDescent="0.25">
      <c r="D148" s="30" t="s">
        <v>292</v>
      </c>
      <c r="E148" s="30" t="s">
        <v>112</v>
      </c>
      <c r="F148" s="30" t="s">
        <v>2126</v>
      </c>
      <c r="G148" s="30" t="s">
        <v>2126</v>
      </c>
      <c r="H148" s="30" t="s">
        <v>787</v>
      </c>
      <c r="I148" s="30" t="s">
        <v>2126</v>
      </c>
      <c r="J148" s="30" t="s">
        <v>2126</v>
      </c>
      <c r="K148" s="30" t="s">
        <v>788</v>
      </c>
      <c r="L148" s="30" t="s">
        <v>2126</v>
      </c>
      <c r="M148" s="30" t="s">
        <v>2126</v>
      </c>
      <c r="N148" s="30" t="s">
        <v>789</v>
      </c>
      <c r="O148" s="30" t="s">
        <v>2126</v>
      </c>
      <c r="P148" s="30" t="s">
        <v>2126</v>
      </c>
      <c r="Q148" s="30" t="s">
        <v>790</v>
      </c>
      <c r="R148" s="30" t="s">
        <v>2021</v>
      </c>
      <c r="S148" s="30" t="s">
        <v>2022</v>
      </c>
      <c r="T148" s="30" t="s">
        <v>791</v>
      </c>
    </row>
    <row r="149" spans="4:20" x14ac:dyDescent="0.25">
      <c r="D149" s="30" t="s">
        <v>293</v>
      </c>
      <c r="E149" s="30" t="s">
        <v>113</v>
      </c>
      <c r="F149" s="30" t="s">
        <v>2126</v>
      </c>
      <c r="G149" s="30" t="s">
        <v>2126</v>
      </c>
      <c r="H149" s="30" t="s">
        <v>792</v>
      </c>
      <c r="I149" s="30" t="s">
        <v>2126</v>
      </c>
      <c r="J149" s="30" t="s">
        <v>2126</v>
      </c>
      <c r="K149" s="30" t="s">
        <v>793</v>
      </c>
      <c r="L149" s="30" t="s">
        <v>2126</v>
      </c>
      <c r="M149" s="30" t="s">
        <v>2126</v>
      </c>
      <c r="N149" s="30" t="s">
        <v>794</v>
      </c>
      <c r="O149" s="30" t="s">
        <v>2126</v>
      </c>
      <c r="P149" s="30" t="s">
        <v>2126</v>
      </c>
      <c r="Q149" s="30" t="s">
        <v>795</v>
      </c>
      <c r="R149" s="30" t="s">
        <v>2031</v>
      </c>
      <c r="S149" s="30" t="s">
        <v>2032</v>
      </c>
      <c r="T149" s="30" t="s">
        <v>796</v>
      </c>
    </row>
    <row r="150" spans="4:20" x14ac:dyDescent="0.25">
      <c r="D150" s="30" t="s">
        <v>294</v>
      </c>
      <c r="E150" s="30" t="s">
        <v>114</v>
      </c>
      <c r="F150" s="30" t="s">
        <v>2126</v>
      </c>
      <c r="G150" s="30" t="s">
        <v>2126</v>
      </c>
      <c r="H150" s="30" t="s">
        <v>825</v>
      </c>
      <c r="I150" s="30" t="s">
        <v>2126</v>
      </c>
      <c r="J150" s="30" t="s">
        <v>2126</v>
      </c>
      <c r="K150" s="30" t="s">
        <v>826</v>
      </c>
      <c r="L150" s="30" t="s">
        <v>2126</v>
      </c>
      <c r="M150" s="30" t="s">
        <v>2126</v>
      </c>
      <c r="N150" s="30" t="s">
        <v>827</v>
      </c>
      <c r="O150" s="30" t="s">
        <v>2126</v>
      </c>
      <c r="P150" s="30" t="s">
        <v>2126</v>
      </c>
      <c r="Q150" s="30" t="s">
        <v>828</v>
      </c>
      <c r="R150" s="30" t="s">
        <v>2041</v>
      </c>
      <c r="S150" s="30" t="s">
        <v>2042</v>
      </c>
      <c r="T150" s="30" t="s">
        <v>829</v>
      </c>
    </row>
    <row r="151" spans="4:20" x14ac:dyDescent="0.25">
      <c r="D151" s="30" t="s">
        <v>295</v>
      </c>
      <c r="E151" s="30" t="s">
        <v>152</v>
      </c>
      <c r="F151" s="30" t="s">
        <v>2126</v>
      </c>
      <c r="G151" s="30" t="s">
        <v>2126</v>
      </c>
      <c r="H151" s="30" t="s">
        <v>2045</v>
      </c>
      <c r="I151" s="30" t="s">
        <v>2126</v>
      </c>
      <c r="J151" s="30" t="s">
        <v>2126</v>
      </c>
      <c r="K151" s="30" t="s">
        <v>2048</v>
      </c>
      <c r="L151" s="30" t="s">
        <v>2126</v>
      </c>
      <c r="M151" s="30" t="s">
        <v>2126</v>
      </c>
      <c r="N151" s="30" t="s">
        <v>2051</v>
      </c>
      <c r="O151" s="30" t="s">
        <v>2126</v>
      </c>
      <c r="P151" s="30" t="s">
        <v>2126</v>
      </c>
      <c r="Q151" s="30" t="s">
        <v>2054</v>
      </c>
      <c r="R151" s="30" t="s">
        <v>2055</v>
      </c>
      <c r="S151" s="30" t="s">
        <v>2056</v>
      </c>
      <c r="T151" s="30" t="s">
        <v>2057</v>
      </c>
    </row>
    <row r="153" spans="4:20" x14ac:dyDescent="0.25">
      <c r="D153" s="30" t="s">
        <v>296</v>
      </c>
      <c r="E153" s="30" t="s">
        <v>161</v>
      </c>
      <c r="F153" s="30" t="s">
        <v>2126</v>
      </c>
      <c r="G153" s="30" t="s">
        <v>2126</v>
      </c>
      <c r="H153" s="30" t="s">
        <v>2060</v>
      </c>
      <c r="I153" s="30" t="s">
        <v>2126</v>
      </c>
      <c r="J153" s="30" t="s">
        <v>2126</v>
      </c>
      <c r="K153" s="30" t="s">
        <v>2063</v>
      </c>
      <c r="L153" s="30" t="s">
        <v>2126</v>
      </c>
      <c r="M153" s="30" t="s">
        <v>2126</v>
      </c>
      <c r="N153" s="30" t="s">
        <v>2066</v>
      </c>
      <c r="O153" s="30" t="s">
        <v>2126</v>
      </c>
      <c r="P153" s="30" t="s">
        <v>2126</v>
      </c>
      <c r="Q153" s="30" t="s">
        <v>2069</v>
      </c>
      <c r="R153" s="30" t="s">
        <v>2070</v>
      </c>
      <c r="S153" s="30" t="s">
        <v>2071</v>
      </c>
      <c r="T153" s="30" t="s">
        <v>2072</v>
      </c>
    </row>
    <row r="155" spans="4:20" x14ac:dyDescent="0.25">
      <c r="D155" s="30" t="s">
        <v>297</v>
      </c>
      <c r="E155" s="30" t="s">
        <v>160</v>
      </c>
    </row>
    <row r="156" spans="4:20" x14ac:dyDescent="0.25">
      <c r="D156" s="30" t="s">
        <v>298</v>
      </c>
      <c r="E156" s="30" t="s">
        <v>115</v>
      </c>
      <c r="F156" s="30" t="s">
        <v>2126</v>
      </c>
      <c r="G156" s="30" t="s">
        <v>2126</v>
      </c>
      <c r="H156" s="30" t="s">
        <v>797</v>
      </c>
      <c r="I156" s="30" t="s">
        <v>2126</v>
      </c>
      <c r="J156" s="30" t="s">
        <v>2126</v>
      </c>
      <c r="K156" s="30" t="s">
        <v>798</v>
      </c>
      <c r="L156" s="30" t="s">
        <v>2126</v>
      </c>
      <c r="M156" s="30" t="s">
        <v>2126</v>
      </c>
      <c r="N156" s="30" t="s">
        <v>799</v>
      </c>
      <c r="O156" s="30" t="s">
        <v>2126</v>
      </c>
      <c r="P156" s="30" t="s">
        <v>2126</v>
      </c>
      <c r="Q156" s="30" t="s">
        <v>800</v>
      </c>
      <c r="R156" s="30" t="s">
        <v>2081</v>
      </c>
      <c r="S156" s="30" t="s">
        <v>2082</v>
      </c>
      <c r="T156" s="30" t="s">
        <v>801</v>
      </c>
    </row>
    <row r="157" spans="4:20" x14ac:dyDescent="0.25">
      <c r="D157" s="30" t="s">
        <v>299</v>
      </c>
      <c r="E157" s="30" t="s">
        <v>116</v>
      </c>
      <c r="F157" s="30" t="s">
        <v>2126</v>
      </c>
      <c r="G157" s="30" t="s">
        <v>2126</v>
      </c>
      <c r="H157" s="30" t="s">
        <v>830</v>
      </c>
      <c r="I157" s="30" t="s">
        <v>2126</v>
      </c>
      <c r="J157" s="30" t="s">
        <v>2126</v>
      </c>
      <c r="K157" s="30" t="s">
        <v>831</v>
      </c>
      <c r="L157" s="30" t="s">
        <v>2126</v>
      </c>
      <c r="M157" s="30" t="s">
        <v>2126</v>
      </c>
      <c r="N157" s="30" t="s">
        <v>832</v>
      </c>
      <c r="O157" s="30" t="s">
        <v>2126</v>
      </c>
      <c r="P157" s="30" t="s">
        <v>2126</v>
      </c>
      <c r="Q157" s="30" t="s">
        <v>833</v>
      </c>
      <c r="R157" s="30" t="s">
        <v>2091</v>
      </c>
      <c r="S157" s="30" t="s">
        <v>2092</v>
      </c>
      <c r="T157" s="30" t="s">
        <v>834</v>
      </c>
    </row>
    <row r="158" spans="4:20" x14ac:dyDescent="0.25">
      <c r="D158" s="30" t="s">
        <v>300</v>
      </c>
      <c r="E158" s="30" t="s">
        <v>117</v>
      </c>
      <c r="F158" s="30" t="s">
        <v>2126</v>
      </c>
      <c r="G158" s="30" t="s">
        <v>2126</v>
      </c>
      <c r="H158" s="30" t="s">
        <v>2095</v>
      </c>
      <c r="I158" s="30" t="s">
        <v>2126</v>
      </c>
      <c r="J158" s="30" t="s">
        <v>2126</v>
      </c>
      <c r="K158" s="30" t="s">
        <v>2098</v>
      </c>
      <c r="L158" s="30" t="s">
        <v>2126</v>
      </c>
      <c r="M158" s="30" t="s">
        <v>2126</v>
      </c>
      <c r="N158" s="30" t="s">
        <v>2101</v>
      </c>
      <c r="O158" s="30" t="s">
        <v>2126</v>
      </c>
      <c r="P158" s="30" t="s">
        <v>2126</v>
      </c>
      <c r="Q158" s="30" t="s">
        <v>2104</v>
      </c>
      <c r="R158" s="30" t="s">
        <v>2105</v>
      </c>
      <c r="S158" s="30" t="s">
        <v>2106</v>
      </c>
      <c r="T158" s="30" t="s">
        <v>2107</v>
      </c>
    </row>
    <row r="161" spans="4:20" x14ac:dyDescent="0.25">
      <c r="D161" s="30" t="s">
        <v>301</v>
      </c>
      <c r="E161" s="30" t="s">
        <v>162</v>
      </c>
      <c r="F161" s="30" t="s">
        <v>2126</v>
      </c>
      <c r="G161" s="30" t="s">
        <v>2126</v>
      </c>
      <c r="H161" s="30" t="s">
        <v>2110</v>
      </c>
      <c r="I161" s="30" t="s">
        <v>2126</v>
      </c>
      <c r="J161" s="30" t="s">
        <v>2126</v>
      </c>
      <c r="K161" s="30" t="s">
        <v>2113</v>
      </c>
      <c r="L161" s="30" t="s">
        <v>2126</v>
      </c>
      <c r="M161" s="30" t="s">
        <v>2126</v>
      </c>
      <c r="N161" s="30" t="s">
        <v>2116</v>
      </c>
      <c r="O161" s="30" t="s">
        <v>2126</v>
      </c>
      <c r="P161" s="30" t="s">
        <v>2126</v>
      </c>
      <c r="Q161" s="30" t="s">
        <v>2119</v>
      </c>
      <c r="R161" s="30" t="s">
        <v>2120</v>
      </c>
      <c r="S161" s="30" t="s">
        <v>2121</v>
      </c>
      <c r="T161" s="30" t="s">
        <v>2122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6BAAB-9E99-447E-ADC6-1F371ED4FC6A}">
  <dimension ref="A1:T161"/>
  <sheetViews>
    <sheetView workbookViewId="0"/>
  </sheetViews>
  <sheetFormatPr defaultRowHeight="15" x14ac:dyDescent="0.25"/>
  <sheetData>
    <row r="1" spans="1:19" x14ac:dyDescent="0.25">
      <c r="A1" s="30" t="s">
        <v>2129</v>
      </c>
      <c r="C1" s="30" t="s">
        <v>125</v>
      </c>
      <c r="F1" s="30" t="s">
        <v>129</v>
      </c>
      <c r="G1" s="30" t="s">
        <v>129</v>
      </c>
      <c r="I1" s="30" t="s">
        <v>129</v>
      </c>
      <c r="J1" s="30" t="s">
        <v>129</v>
      </c>
      <c r="L1" s="30" t="s">
        <v>129</v>
      </c>
      <c r="M1" s="30" t="s">
        <v>129</v>
      </c>
      <c r="O1" s="30" t="s">
        <v>129</v>
      </c>
      <c r="P1" s="30" t="s">
        <v>129</v>
      </c>
      <c r="R1" s="30" t="s">
        <v>129</v>
      </c>
      <c r="S1" s="30" t="s">
        <v>129</v>
      </c>
    </row>
    <row r="2" spans="1:19" x14ac:dyDescent="0.25">
      <c r="A2" s="30" t="s">
        <v>149</v>
      </c>
      <c r="C2" s="30" t="s">
        <v>150</v>
      </c>
      <c r="G2" s="30" t="s">
        <v>163</v>
      </c>
      <c r="J2" s="30" t="s">
        <v>164</v>
      </c>
      <c r="M2" s="30" t="s">
        <v>164</v>
      </c>
      <c r="P2" s="30" t="s">
        <v>164</v>
      </c>
      <c r="S2" s="30" t="s">
        <v>164</v>
      </c>
    </row>
    <row r="3" spans="1:19" x14ac:dyDescent="0.25">
      <c r="D3" s="30" t="s">
        <v>2124</v>
      </c>
    </row>
    <row r="4" spans="1:19" x14ac:dyDescent="0.25">
      <c r="D4" s="30" t="s">
        <v>142</v>
      </c>
    </row>
    <row r="6" spans="1:19" x14ac:dyDescent="0.25">
      <c r="D6" s="30" t="s">
        <v>144</v>
      </c>
      <c r="E6" s="30" t="s">
        <v>165</v>
      </c>
      <c r="O6" s="30" t="s">
        <v>126</v>
      </c>
      <c r="R6" s="30" t="s">
        <v>166</v>
      </c>
    </row>
    <row r="7" spans="1:19" x14ac:dyDescent="0.25">
      <c r="D7" s="30" t="s">
        <v>131</v>
      </c>
      <c r="E7" s="30" t="s">
        <v>167</v>
      </c>
    </row>
    <row r="8" spans="1:19" x14ac:dyDescent="0.25">
      <c r="D8" s="30" t="s">
        <v>132</v>
      </c>
      <c r="E8" s="30" t="s">
        <v>168</v>
      </c>
    </row>
    <row r="9" spans="1:19" x14ac:dyDescent="0.25">
      <c r="D9" s="30" t="s">
        <v>2123</v>
      </c>
      <c r="E9" s="30" t="s">
        <v>837</v>
      </c>
    </row>
    <row r="12" spans="1:19" x14ac:dyDescent="0.25">
      <c r="A12" s="30" t="s">
        <v>125</v>
      </c>
      <c r="C12" s="30" t="s">
        <v>836</v>
      </c>
      <c r="E12" s="30" t="s">
        <v>147</v>
      </c>
    </row>
    <row r="13" spans="1:19" x14ac:dyDescent="0.25">
      <c r="C13" s="30" t="s">
        <v>140</v>
      </c>
      <c r="F13" s="30" t="s">
        <v>130</v>
      </c>
      <c r="I13" s="30" t="s">
        <v>134</v>
      </c>
      <c r="L13" s="30" t="s">
        <v>135</v>
      </c>
      <c r="O13" s="30" t="s">
        <v>136</v>
      </c>
      <c r="R13" s="30" t="s">
        <v>143</v>
      </c>
    </row>
    <row r="14" spans="1:19" x14ac:dyDescent="0.25">
      <c r="D14" s="30" t="s">
        <v>24</v>
      </c>
      <c r="E14" s="30" t="s">
        <v>0</v>
      </c>
      <c r="F14" s="30" t="s">
        <v>127</v>
      </c>
      <c r="G14" s="30" t="s">
        <v>131</v>
      </c>
      <c r="I14" s="30" t="s">
        <v>127</v>
      </c>
      <c r="J14" s="30" t="s">
        <v>131</v>
      </c>
      <c r="L14" s="30" t="s">
        <v>127</v>
      </c>
      <c r="M14" s="30" t="s">
        <v>131</v>
      </c>
      <c r="O14" s="30" t="s">
        <v>127</v>
      </c>
      <c r="P14" s="30" t="s">
        <v>131</v>
      </c>
      <c r="R14" s="30" t="s">
        <v>127</v>
      </c>
      <c r="S14" s="30" t="s">
        <v>131</v>
      </c>
    </row>
    <row r="15" spans="1:19" x14ac:dyDescent="0.25">
      <c r="D15" s="30" t="s">
        <v>169</v>
      </c>
      <c r="E15" s="30" t="s">
        <v>1</v>
      </c>
    </row>
    <row r="16" spans="1:19" x14ac:dyDescent="0.25">
      <c r="D16" s="30" t="s">
        <v>170</v>
      </c>
      <c r="E16" s="30" t="s">
        <v>5</v>
      </c>
    </row>
    <row r="17" spans="4:20" x14ac:dyDescent="0.25">
      <c r="D17" s="30" t="s">
        <v>171</v>
      </c>
      <c r="E17" s="30" t="s">
        <v>10</v>
      </c>
      <c r="F17" s="30" t="s">
        <v>838</v>
      </c>
      <c r="G17" s="30" t="s">
        <v>839</v>
      </c>
      <c r="H17" s="30" t="s">
        <v>302</v>
      </c>
      <c r="I17" s="30" t="s">
        <v>840</v>
      </c>
      <c r="J17" s="30" t="s">
        <v>841</v>
      </c>
      <c r="K17" s="30" t="s">
        <v>303</v>
      </c>
      <c r="L17" s="30" t="s">
        <v>842</v>
      </c>
      <c r="M17" s="30" t="s">
        <v>843</v>
      </c>
      <c r="N17" s="30" t="s">
        <v>304</v>
      </c>
      <c r="O17" s="30" t="s">
        <v>844</v>
      </c>
      <c r="P17" s="30" t="s">
        <v>845</v>
      </c>
      <c r="Q17" s="30" t="s">
        <v>305</v>
      </c>
      <c r="R17" s="30" t="s">
        <v>846</v>
      </c>
      <c r="S17" s="30" t="s">
        <v>847</v>
      </c>
      <c r="T17" s="30" t="s">
        <v>306</v>
      </c>
    </row>
    <row r="18" spans="4:20" x14ac:dyDescent="0.25">
      <c r="D18" s="30" t="s">
        <v>172</v>
      </c>
      <c r="E18" s="30" t="s">
        <v>11</v>
      </c>
      <c r="F18" s="30" t="s">
        <v>848</v>
      </c>
      <c r="G18" s="30" t="s">
        <v>849</v>
      </c>
      <c r="H18" s="30" t="s">
        <v>307</v>
      </c>
      <c r="I18" s="30" t="s">
        <v>850</v>
      </c>
      <c r="J18" s="30" t="s">
        <v>851</v>
      </c>
      <c r="K18" s="30" t="s">
        <v>308</v>
      </c>
      <c r="L18" s="30" t="s">
        <v>852</v>
      </c>
      <c r="M18" s="30" t="s">
        <v>853</v>
      </c>
      <c r="N18" s="30" t="s">
        <v>309</v>
      </c>
      <c r="O18" s="30" t="s">
        <v>854</v>
      </c>
      <c r="P18" s="30" t="s">
        <v>855</v>
      </c>
      <c r="Q18" s="30" t="s">
        <v>310</v>
      </c>
      <c r="R18" s="30" t="s">
        <v>856</v>
      </c>
      <c r="S18" s="30" t="s">
        <v>857</v>
      </c>
      <c r="T18" s="30" t="s">
        <v>311</v>
      </c>
    </row>
    <row r="19" spans="4:20" x14ac:dyDescent="0.25">
      <c r="D19" s="30" t="s">
        <v>173</v>
      </c>
      <c r="E19" s="30" t="s">
        <v>12</v>
      </c>
      <c r="F19" s="30" t="s">
        <v>858</v>
      </c>
      <c r="G19" s="30" t="s">
        <v>859</v>
      </c>
      <c r="H19" s="30" t="s">
        <v>312</v>
      </c>
      <c r="I19" s="30" t="s">
        <v>860</v>
      </c>
      <c r="J19" s="30" t="s">
        <v>861</v>
      </c>
      <c r="K19" s="30" t="s">
        <v>313</v>
      </c>
      <c r="L19" s="30" t="s">
        <v>862</v>
      </c>
      <c r="M19" s="30" t="s">
        <v>863</v>
      </c>
      <c r="N19" s="30" t="s">
        <v>314</v>
      </c>
      <c r="O19" s="30" t="s">
        <v>864</v>
      </c>
      <c r="P19" s="30" t="s">
        <v>865</v>
      </c>
      <c r="Q19" s="30" t="s">
        <v>315</v>
      </c>
      <c r="R19" s="30" t="s">
        <v>866</v>
      </c>
      <c r="S19" s="30" t="s">
        <v>867</v>
      </c>
      <c r="T19" s="30" t="s">
        <v>316</v>
      </c>
    </row>
    <row r="20" spans="4:20" x14ac:dyDescent="0.25">
      <c r="D20" s="30" t="s">
        <v>174</v>
      </c>
      <c r="E20" s="30" t="s">
        <v>8</v>
      </c>
      <c r="F20" s="30" t="s">
        <v>868</v>
      </c>
      <c r="G20" s="30" t="s">
        <v>869</v>
      </c>
      <c r="H20" s="30" t="s">
        <v>317</v>
      </c>
      <c r="I20" s="30" t="s">
        <v>870</v>
      </c>
      <c r="J20" s="30" t="s">
        <v>871</v>
      </c>
      <c r="K20" s="30" t="s">
        <v>318</v>
      </c>
      <c r="L20" s="30" t="s">
        <v>872</v>
      </c>
      <c r="M20" s="30" t="s">
        <v>873</v>
      </c>
      <c r="N20" s="30" t="s">
        <v>319</v>
      </c>
      <c r="O20" s="30" t="s">
        <v>874</v>
      </c>
      <c r="P20" s="30" t="s">
        <v>875</v>
      </c>
      <c r="Q20" s="30" t="s">
        <v>320</v>
      </c>
      <c r="R20" s="30" t="s">
        <v>876</v>
      </c>
      <c r="S20" s="30" t="s">
        <v>877</v>
      </c>
      <c r="T20" s="30" t="s">
        <v>321</v>
      </c>
    </row>
    <row r="21" spans="4:20" x14ac:dyDescent="0.25">
      <c r="D21" s="30" t="s">
        <v>175</v>
      </c>
      <c r="E21" s="30" t="s">
        <v>25</v>
      </c>
      <c r="F21" s="30" t="s">
        <v>878</v>
      </c>
      <c r="G21" s="30" t="s">
        <v>879</v>
      </c>
      <c r="H21" s="30" t="s">
        <v>322</v>
      </c>
      <c r="I21" s="30" t="s">
        <v>880</v>
      </c>
      <c r="J21" s="30" t="s">
        <v>881</v>
      </c>
      <c r="K21" s="30" t="s">
        <v>323</v>
      </c>
      <c r="L21" s="30" t="s">
        <v>882</v>
      </c>
      <c r="M21" s="30" t="s">
        <v>883</v>
      </c>
      <c r="N21" s="30" t="s">
        <v>324</v>
      </c>
      <c r="O21" s="30" t="s">
        <v>884</v>
      </c>
      <c r="P21" s="30" t="s">
        <v>885</v>
      </c>
      <c r="Q21" s="30" t="s">
        <v>325</v>
      </c>
      <c r="R21" s="30" t="s">
        <v>886</v>
      </c>
      <c r="S21" s="30" t="s">
        <v>887</v>
      </c>
      <c r="T21" s="30" t="s">
        <v>326</v>
      </c>
    </row>
    <row r="22" spans="4:20" x14ac:dyDescent="0.25">
      <c r="D22" s="30" t="s">
        <v>176</v>
      </c>
      <c r="E22" s="30" t="s">
        <v>26</v>
      </c>
      <c r="F22" s="30" t="s">
        <v>888</v>
      </c>
      <c r="G22" s="30" t="s">
        <v>889</v>
      </c>
      <c r="H22" s="30" t="s">
        <v>327</v>
      </c>
      <c r="I22" s="30" t="s">
        <v>890</v>
      </c>
      <c r="J22" s="30" t="s">
        <v>891</v>
      </c>
      <c r="K22" s="30" t="s">
        <v>328</v>
      </c>
      <c r="L22" s="30" t="s">
        <v>892</v>
      </c>
      <c r="M22" s="30" t="s">
        <v>893</v>
      </c>
      <c r="N22" s="30" t="s">
        <v>329</v>
      </c>
      <c r="O22" s="30" t="s">
        <v>894</v>
      </c>
      <c r="P22" s="30" t="s">
        <v>895</v>
      </c>
      <c r="Q22" s="30" t="s">
        <v>330</v>
      </c>
      <c r="R22" s="30" t="s">
        <v>896</v>
      </c>
      <c r="S22" s="30" t="s">
        <v>897</v>
      </c>
      <c r="T22" s="30" t="s">
        <v>331</v>
      </c>
    </row>
    <row r="23" spans="4:20" x14ac:dyDescent="0.25">
      <c r="D23" s="30" t="s">
        <v>177</v>
      </c>
      <c r="E23" s="30" t="s">
        <v>9</v>
      </c>
      <c r="F23" s="30" t="s">
        <v>898</v>
      </c>
      <c r="G23" s="30" t="s">
        <v>899</v>
      </c>
      <c r="H23" s="30" t="s">
        <v>332</v>
      </c>
      <c r="I23" s="30" t="s">
        <v>900</v>
      </c>
      <c r="J23" s="30" t="s">
        <v>901</v>
      </c>
      <c r="K23" s="30" t="s">
        <v>333</v>
      </c>
      <c r="L23" s="30" t="s">
        <v>902</v>
      </c>
      <c r="M23" s="30" t="s">
        <v>903</v>
      </c>
      <c r="N23" s="30" t="s">
        <v>334</v>
      </c>
      <c r="O23" s="30" t="s">
        <v>904</v>
      </c>
      <c r="P23" s="30" t="s">
        <v>905</v>
      </c>
      <c r="Q23" s="30" t="s">
        <v>335</v>
      </c>
      <c r="R23" s="30" t="s">
        <v>906</v>
      </c>
      <c r="S23" s="30" t="s">
        <v>907</v>
      </c>
      <c r="T23" s="30" t="s">
        <v>336</v>
      </c>
    </row>
    <row r="24" spans="4:20" x14ac:dyDescent="0.25">
      <c r="D24" s="30" t="s">
        <v>178</v>
      </c>
      <c r="E24" s="30" t="s">
        <v>6</v>
      </c>
      <c r="F24" s="30" t="s">
        <v>908</v>
      </c>
      <c r="G24" s="30" t="s">
        <v>909</v>
      </c>
      <c r="H24" s="30" t="s">
        <v>337</v>
      </c>
      <c r="I24" s="30" t="s">
        <v>910</v>
      </c>
      <c r="J24" s="30" t="s">
        <v>911</v>
      </c>
      <c r="K24" s="30" t="s">
        <v>338</v>
      </c>
      <c r="L24" s="30" t="s">
        <v>912</v>
      </c>
      <c r="M24" s="30" t="s">
        <v>913</v>
      </c>
      <c r="N24" s="30" t="s">
        <v>339</v>
      </c>
      <c r="O24" s="30" t="s">
        <v>914</v>
      </c>
      <c r="P24" s="30" t="s">
        <v>915</v>
      </c>
      <c r="Q24" s="30" t="s">
        <v>340</v>
      </c>
      <c r="R24" s="30" t="s">
        <v>916</v>
      </c>
      <c r="S24" s="30" t="s">
        <v>917</v>
      </c>
      <c r="T24" s="30" t="s">
        <v>341</v>
      </c>
    </row>
    <row r="25" spans="4:20" x14ac:dyDescent="0.25">
      <c r="D25" s="30" t="s">
        <v>179</v>
      </c>
      <c r="E25" s="30" t="s">
        <v>27</v>
      </c>
      <c r="F25" s="30" t="s">
        <v>918</v>
      </c>
      <c r="G25" s="30" t="s">
        <v>919</v>
      </c>
      <c r="H25" s="30" t="s">
        <v>342</v>
      </c>
      <c r="I25" s="30" t="s">
        <v>920</v>
      </c>
      <c r="J25" s="30" t="s">
        <v>921</v>
      </c>
      <c r="K25" s="30" t="s">
        <v>343</v>
      </c>
      <c r="L25" s="30" t="s">
        <v>922</v>
      </c>
      <c r="M25" s="30" t="s">
        <v>923</v>
      </c>
      <c r="N25" s="30" t="s">
        <v>344</v>
      </c>
      <c r="O25" s="30" t="s">
        <v>924</v>
      </c>
      <c r="P25" s="30" t="s">
        <v>925</v>
      </c>
      <c r="Q25" s="30" t="s">
        <v>345</v>
      </c>
      <c r="R25" s="30" t="s">
        <v>926</v>
      </c>
      <c r="S25" s="30" t="s">
        <v>927</v>
      </c>
      <c r="T25" s="30" t="s">
        <v>346</v>
      </c>
    </row>
    <row r="26" spans="4:20" x14ac:dyDescent="0.25">
      <c r="D26" s="30" t="s">
        <v>180</v>
      </c>
      <c r="E26" s="30" t="s">
        <v>153</v>
      </c>
      <c r="F26" s="30" t="s">
        <v>928</v>
      </c>
      <c r="G26" s="30" t="s">
        <v>929</v>
      </c>
      <c r="H26" s="30" t="s">
        <v>347</v>
      </c>
      <c r="I26" s="30" t="s">
        <v>930</v>
      </c>
      <c r="J26" s="30" t="s">
        <v>931</v>
      </c>
      <c r="K26" s="30" t="s">
        <v>348</v>
      </c>
      <c r="L26" s="30" t="s">
        <v>932</v>
      </c>
      <c r="M26" s="30" t="s">
        <v>933</v>
      </c>
      <c r="N26" s="30" t="s">
        <v>349</v>
      </c>
      <c r="O26" s="30" t="s">
        <v>934</v>
      </c>
      <c r="P26" s="30" t="s">
        <v>935</v>
      </c>
      <c r="Q26" s="30" t="s">
        <v>350</v>
      </c>
      <c r="R26" s="30" t="s">
        <v>936</v>
      </c>
      <c r="S26" s="30" t="s">
        <v>937</v>
      </c>
      <c r="T26" s="30" t="s">
        <v>351</v>
      </c>
    </row>
    <row r="27" spans="4:20" x14ac:dyDescent="0.25">
      <c r="D27" s="30" t="s">
        <v>181</v>
      </c>
      <c r="E27" s="30" t="s">
        <v>28</v>
      </c>
      <c r="F27" s="30" t="s">
        <v>938</v>
      </c>
      <c r="G27" s="30" t="s">
        <v>939</v>
      </c>
      <c r="H27" s="30" t="s">
        <v>352</v>
      </c>
      <c r="I27" s="30" t="s">
        <v>940</v>
      </c>
      <c r="J27" s="30" t="s">
        <v>941</v>
      </c>
      <c r="K27" s="30" t="s">
        <v>353</v>
      </c>
      <c r="L27" s="30" t="s">
        <v>942</v>
      </c>
      <c r="M27" s="30" t="s">
        <v>943</v>
      </c>
      <c r="N27" s="30" t="s">
        <v>354</v>
      </c>
      <c r="O27" s="30" t="s">
        <v>944</v>
      </c>
      <c r="P27" s="30" t="s">
        <v>945</v>
      </c>
      <c r="Q27" s="30" t="s">
        <v>355</v>
      </c>
      <c r="R27" s="30" t="s">
        <v>946</v>
      </c>
      <c r="S27" s="30" t="s">
        <v>947</v>
      </c>
      <c r="T27" s="30" t="s">
        <v>356</v>
      </c>
    </row>
    <row r="28" spans="4:20" x14ac:dyDescent="0.25">
      <c r="D28" s="30" t="s">
        <v>182</v>
      </c>
      <c r="E28" s="30" t="s">
        <v>7</v>
      </c>
      <c r="F28" s="30" t="s">
        <v>948</v>
      </c>
      <c r="G28" s="30" t="s">
        <v>949</v>
      </c>
      <c r="H28" s="30" t="s">
        <v>357</v>
      </c>
      <c r="I28" s="30" t="s">
        <v>950</v>
      </c>
      <c r="J28" s="30" t="s">
        <v>951</v>
      </c>
      <c r="K28" s="30" t="s">
        <v>358</v>
      </c>
      <c r="L28" s="30" t="s">
        <v>952</v>
      </c>
      <c r="M28" s="30" t="s">
        <v>953</v>
      </c>
      <c r="N28" s="30" t="s">
        <v>359</v>
      </c>
      <c r="O28" s="30" t="s">
        <v>954</v>
      </c>
      <c r="P28" s="30" t="s">
        <v>955</v>
      </c>
      <c r="Q28" s="30" t="s">
        <v>360</v>
      </c>
      <c r="R28" s="30" t="s">
        <v>956</v>
      </c>
      <c r="S28" s="30" t="s">
        <v>957</v>
      </c>
      <c r="T28" s="30" t="s">
        <v>361</v>
      </c>
    </row>
    <row r="29" spans="4:20" x14ac:dyDescent="0.25">
      <c r="D29" s="30" t="s">
        <v>183</v>
      </c>
      <c r="E29" s="30" t="s">
        <v>13</v>
      </c>
      <c r="F29" s="30" t="s">
        <v>958</v>
      </c>
      <c r="G29" s="30" t="s">
        <v>959</v>
      </c>
      <c r="H29" s="30" t="s">
        <v>960</v>
      </c>
      <c r="I29" s="30" t="s">
        <v>961</v>
      </c>
      <c r="J29" s="30" t="s">
        <v>962</v>
      </c>
      <c r="K29" s="30" t="s">
        <v>963</v>
      </c>
      <c r="L29" s="30" t="s">
        <v>964</v>
      </c>
      <c r="M29" s="30" t="s">
        <v>965</v>
      </c>
      <c r="N29" s="30" t="s">
        <v>966</v>
      </c>
      <c r="O29" s="30" t="s">
        <v>967</v>
      </c>
      <c r="P29" s="30" t="s">
        <v>968</v>
      </c>
      <c r="Q29" s="30" t="s">
        <v>969</v>
      </c>
      <c r="R29" s="30" t="s">
        <v>970</v>
      </c>
      <c r="S29" s="30" t="s">
        <v>971</v>
      </c>
      <c r="T29" s="30" t="s">
        <v>972</v>
      </c>
    </row>
    <row r="30" spans="4:20" x14ac:dyDescent="0.25">
      <c r="D30" s="30" t="s">
        <v>184</v>
      </c>
      <c r="E30" s="30" t="s">
        <v>2</v>
      </c>
    </row>
    <row r="31" spans="4:20" x14ac:dyDescent="0.25">
      <c r="D31" s="30" t="s">
        <v>185</v>
      </c>
      <c r="E31" s="30" t="s">
        <v>29</v>
      </c>
      <c r="F31" s="30" t="s">
        <v>973</v>
      </c>
      <c r="G31" s="30" t="s">
        <v>974</v>
      </c>
      <c r="H31" s="30" t="s">
        <v>362</v>
      </c>
      <c r="I31" s="30" t="s">
        <v>975</v>
      </c>
      <c r="J31" s="30" t="s">
        <v>976</v>
      </c>
      <c r="K31" s="30" t="s">
        <v>363</v>
      </c>
      <c r="L31" s="30" t="s">
        <v>977</v>
      </c>
      <c r="M31" s="30" t="s">
        <v>978</v>
      </c>
      <c r="N31" s="30" t="s">
        <v>364</v>
      </c>
      <c r="O31" s="30" t="s">
        <v>979</v>
      </c>
      <c r="P31" s="30" t="s">
        <v>980</v>
      </c>
      <c r="Q31" s="30" t="s">
        <v>365</v>
      </c>
      <c r="R31" s="30" t="s">
        <v>981</v>
      </c>
      <c r="S31" s="30" t="s">
        <v>982</v>
      </c>
      <c r="T31" s="30" t="s">
        <v>366</v>
      </c>
    </row>
    <row r="32" spans="4:20" x14ac:dyDescent="0.25">
      <c r="D32" s="30" t="s">
        <v>186</v>
      </c>
      <c r="E32" s="30" t="s">
        <v>3</v>
      </c>
      <c r="F32" s="30" t="s">
        <v>983</v>
      </c>
      <c r="G32" s="30" t="s">
        <v>984</v>
      </c>
      <c r="H32" s="30" t="s">
        <v>367</v>
      </c>
      <c r="I32" s="30" t="s">
        <v>985</v>
      </c>
      <c r="J32" s="30" t="s">
        <v>986</v>
      </c>
      <c r="K32" s="30" t="s">
        <v>368</v>
      </c>
      <c r="L32" s="30" t="s">
        <v>987</v>
      </c>
      <c r="M32" s="30" t="s">
        <v>988</v>
      </c>
      <c r="N32" s="30" t="s">
        <v>369</v>
      </c>
      <c r="O32" s="30" t="s">
        <v>989</v>
      </c>
      <c r="P32" s="30" t="s">
        <v>990</v>
      </c>
      <c r="Q32" s="30" t="s">
        <v>370</v>
      </c>
      <c r="R32" s="30" t="s">
        <v>991</v>
      </c>
      <c r="S32" s="30" t="s">
        <v>992</v>
      </c>
      <c r="T32" s="30" t="s">
        <v>371</v>
      </c>
    </row>
    <row r="33" spans="4:20" x14ac:dyDescent="0.25">
      <c r="D33" s="30" t="s">
        <v>187</v>
      </c>
      <c r="E33" s="30" t="s">
        <v>30</v>
      </c>
      <c r="F33" s="30" t="s">
        <v>993</v>
      </c>
      <c r="G33" s="30" t="s">
        <v>994</v>
      </c>
      <c r="H33" s="30" t="s">
        <v>372</v>
      </c>
      <c r="I33" s="30" t="s">
        <v>995</v>
      </c>
      <c r="J33" s="30" t="s">
        <v>996</v>
      </c>
      <c r="K33" s="30" t="s">
        <v>373</v>
      </c>
      <c r="L33" s="30" t="s">
        <v>997</v>
      </c>
      <c r="M33" s="30" t="s">
        <v>998</v>
      </c>
      <c r="N33" s="30" t="s">
        <v>374</v>
      </c>
      <c r="O33" s="30" t="s">
        <v>999</v>
      </c>
      <c r="P33" s="30" t="s">
        <v>1000</v>
      </c>
      <c r="Q33" s="30" t="s">
        <v>375</v>
      </c>
      <c r="R33" s="30" t="s">
        <v>1001</v>
      </c>
      <c r="S33" s="30" t="s">
        <v>1002</v>
      </c>
      <c r="T33" s="30" t="s">
        <v>376</v>
      </c>
    </row>
    <row r="34" spans="4:20" x14ac:dyDescent="0.25">
      <c r="D34" s="30" t="s">
        <v>188</v>
      </c>
      <c r="E34" s="30" t="s">
        <v>31</v>
      </c>
      <c r="F34" s="30" t="s">
        <v>1003</v>
      </c>
      <c r="G34" s="30" t="s">
        <v>1004</v>
      </c>
      <c r="H34" s="30" t="s">
        <v>377</v>
      </c>
      <c r="I34" s="30" t="s">
        <v>1005</v>
      </c>
      <c r="J34" s="30" t="s">
        <v>1006</v>
      </c>
      <c r="K34" s="30" t="s">
        <v>378</v>
      </c>
      <c r="L34" s="30" t="s">
        <v>1007</v>
      </c>
      <c r="M34" s="30" t="s">
        <v>1008</v>
      </c>
      <c r="N34" s="30" t="s">
        <v>379</v>
      </c>
      <c r="O34" s="30" t="s">
        <v>1009</v>
      </c>
      <c r="P34" s="30" t="s">
        <v>1010</v>
      </c>
      <c r="Q34" s="30" t="s">
        <v>380</v>
      </c>
      <c r="R34" s="30" t="s">
        <v>1011</v>
      </c>
      <c r="S34" s="30" t="s">
        <v>1012</v>
      </c>
      <c r="T34" s="30" t="s">
        <v>381</v>
      </c>
    </row>
    <row r="35" spans="4:20" x14ac:dyDescent="0.25">
      <c r="D35" s="30" t="s">
        <v>189</v>
      </c>
      <c r="E35" s="30" t="s">
        <v>32</v>
      </c>
      <c r="F35" s="30" t="s">
        <v>1013</v>
      </c>
      <c r="G35" s="30" t="s">
        <v>1014</v>
      </c>
      <c r="H35" s="30" t="s">
        <v>382</v>
      </c>
      <c r="I35" s="30" t="s">
        <v>1015</v>
      </c>
      <c r="J35" s="30" t="s">
        <v>1016</v>
      </c>
      <c r="K35" s="30" t="s">
        <v>383</v>
      </c>
      <c r="L35" s="30" t="s">
        <v>1017</v>
      </c>
      <c r="M35" s="30" t="s">
        <v>1018</v>
      </c>
      <c r="N35" s="30" t="s">
        <v>384</v>
      </c>
      <c r="O35" s="30" t="s">
        <v>1019</v>
      </c>
      <c r="P35" s="30" t="s">
        <v>1020</v>
      </c>
      <c r="Q35" s="30" t="s">
        <v>385</v>
      </c>
      <c r="R35" s="30" t="s">
        <v>1021</v>
      </c>
      <c r="S35" s="30" t="s">
        <v>1022</v>
      </c>
      <c r="T35" s="30" t="s">
        <v>386</v>
      </c>
    </row>
    <row r="36" spans="4:20" x14ac:dyDescent="0.25">
      <c r="D36" s="30" t="s">
        <v>190</v>
      </c>
      <c r="E36" s="30" t="s">
        <v>33</v>
      </c>
      <c r="F36" s="30" t="s">
        <v>1023</v>
      </c>
      <c r="G36" s="30" t="s">
        <v>1024</v>
      </c>
      <c r="H36" s="30" t="s">
        <v>387</v>
      </c>
      <c r="I36" s="30" t="s">
        <v>1025</v>
      </c>
      <c r="J36" s="30" t="s">
        <v>1026</v>
      </c>
      <c r="K36" s="30" t="s">
        <v>388</v>
      </c>
      <c r="L36" s="30" t="s">
        <v>1027</v>
      </c>
      <c r="M36" s="30" t="s">
        <v>1028</v>
      </c>
      <c r="N36" s="30" t="s">
        <v>389</v>
      </c>
      <c r="O36" s="30" t="s">
        <v>1029</v>
      </c>
      <c r="P36" s="30" t="s">
        <v>1030</v>
      </c>
      <c r="Q36" s="30" t="s">
        <v>390</v>
      </c>
      <c r="R36" s="30" t="s">
        <v>1031</v>
      </c>
      <c r="S36" s="30" t="s">
        <v>1032</v>
      </c>
      <c r="T36" s="30" t="s">
        <v>391</v>
      </c>
    </row>
    <row r="37" spans="4:20" x14ac:dyDescent="0.25">
      <c r="D37" s="30" t="s">
        <v>191</v>
      </c>
      <c r="E37" s="30" t="s">
        <v>4</v>
      </c>
      <c r="F37" s="30" t="s">
        <v>1033</v>
      </c>
      <c r="G37" s="30" t="s">
        <v>1034</v>
      </c>
      <c r="H37" s="30" t="s">
        <v>392</v>
      </c>
      <c r="I37" s="30" t="s">
        <v>1035</v>
      </c>
      <c r="J37" s="30" t="s">
        <v>1036</v>
      </c>
      <c r="K37" s="30" t="s">
        <v>393</v>
      </c>
      <c r="L37" s="30" t="s">
        <v>1037</v>
      </c>
      <c r="M37" s="30" t="s">
        <v>1038</v>
      </c>
      <c r="N37" s="30" t="s">
        <v>394</v>
      </c>
      <c r="O37" s="30" t="s">
        <v>1039</v>
      </c>
      <c r="P37" s="30" t="s">
        <v>1040</v>
      </c>
      <c r="Q37" s="30" t="s">
        <v>395</v>
      </c>
      <c r="R37" s="30" t="s">
        <v>1041</v>
      </c>
      <c r="S37" s="30" t="s">
        <v>1042</v>
      </c>
      <c r="T37" s="30" t="s">
        <v>396</v>
      </c>
    </row>
    <row r="38" spans="4:20" x14ac:dyDescent="0.25">
      <c r="D38" s="30" t="s">
        <v>192</v>
      </c>
      <c r="E38" s="30" t="s">
        <v>14</v>
      </c>
      <c r="F38" s="30" t="s">
        <v>1043</v>
      </c>
      <c r="G38" s="30" t="s">
        <v>1044</v>
      </c>
      <c r="H38" s="30" t="s">
        <v>1045</v>
      </c>
      <c r="I38" s="30" t="s">
        <v>1046</v>
      </c>
      <c r="J38" s="30" t="s">
        <v>1047</v>
      </c>
      <c r="K38" s="30" t="s">
        <v>1048</v>
      </c>
      <c r="L38" s="30" t="s">
        <v>1049</v>
      </c>
      <c r="M38" s="30" t="s">
        <v>1050</v>
      </c>
      <c r="N38" s="30" t="s">
        <v>1051</v>
      </c>
      <c r="O38" s="30" t="s">
        <v>1052</v>
      </c>
      <c r="P38" s="30" t="s">
        <v>1053</v>
      </c>
      <c r="Q38" s="30" t="s">
        <v>1054</v>
      </c>
      <c r="R38" s="30" t="s">
        <v>1055</v>
      </c>
      <c r="S38" s="30" t="s">
        <v>1056</v>
      </c>
      <c r="T38" s="30" t="s">
        <v>1057</v>
      </c>
    </row>
    <row r="40" spans="4:20" x14ac:dyDescent="0.25">
      <c r="D40" s="30" t="s">
        <v>193</v>
      </c>
      <c r="E40" s="30" t="s">
        <v>15</v>
      </c>
    </row>
    <row r="41" spans="4:20" x14ac:dyDescent="0.25">
      <c r="D41" s="30" t="s">
        <v>194</v>
      </c>
      <c r="E41" s="30" t="s">
        <v>16</v>
      </c>
    </row>
    <row r="42" spans="4:20" x14ac:dyDescent="0.25">
      <c r="D42" s="30" t="s">
        <v>195</v>
      </c>
      <c r="E42" s="30" t="s">
        <v>17</v>
      </c>
      <c r="F42" s="30" t="s">
        <v>1058</v>
      </c>
      <c r="G42" s="30" t="s">
        <v>1059</v>
      </c>
      <c r="H42" s="30" t="s">
        <v>397</v>
      </c>
      <c r="I42" s="30" t="s">
        <v>1060</v>
      </c>
      <c r="J42" s="30" t="s">
        <v>1061</v>
      </c>
      <c r="K42" s="30" t="s">
        <v>398</v>
      </c>
      <c r="L42" s="30" t="s">
        <v>1062</v>
      </c>
      <c r="M42" s="30" t="s">
        <v>1063</v>
      </c>
      <c r="N42" s="30" t="s">
        <v>399</v>
      </c>
      <c r="O42" s="30" t="s">
        <v>1064</v>
      </c>
      <c r="P42" s="30" t="s">
        <v>1065</v>
      </c>
      <c r="Q42" s="30" t="s">
        <v>400</v>
      </c>
      <c r="R42" s="30" t="s">
        <v>1066</v>
      </c>
      <c r="S42" s="30" t="s">
        <v>1067</v>
      </c>
      <c r="T42" s="30" t="s">
        <v>401</v>
      </c>
    </row>
    <row r="43" spans="4:20" x14ac:dyDescent="0.25">
      <c r="D43" s="30" t="s">
        <v>196</v>
      </c>
      <c r="E43" s="30" t="s">
        <v>18</v>
      </c>
      <c r="F43" s="30" t="s">
        <v>1068</v>
      </c>
      <c r="G43" s="30" t="s">
        <v>1069</v>
      </c>
      <c r="H43" s="30" t="s">
        <v>402</v>
      </c>
      <c r="I43" s="30" t="s">
        <v>1070</v>
      </c>
      <c r="J43" s="30" t="s">
        <v>1071</v>
      </c>
      <c r="K43" s="30" t="s">
        <v>403</v>
      </c>
      <c r="L43" s="30" t="s">
        <v>1072</v>
      </c>
      <c r="M43" s="30" t="s">
        <v>1073</v>
      </c>
      <c r="N43" s="30" t="s">
        <v>404</v>
      </c>
      <c r="O43" s="30" t="s">
        <v>1074</v>
      </c>
      <c r="P43" s="30" t="s">
        <v>1075</v>
      </c>
      <c r="Q43" s="30" t="s">
        <v>405</v>
      </c>
      <c r="R43" s="30" t="s">
        <v>1076</v>
      </c>
      <c r="S43" s="30" t="s">
        <v>1077</v>
      </c>
      <c r="T43" s="30" t="s">
        <v>406</v>
      </c>
    </row>
    <row r="44" spans="4:20" x14ac:dyDescent="0.25">
      <c r="D44" s="30" t="s">
        <v>197</v>
      </c>
      <c r="E44" s="30" t="s">
        <v>19</v>
      </c>
      <c r="F44" s="30" t="s">
        <v>1078</v>
      </c>
      <c r="G44" s="30" t="s">
        <v>1079</v>
      </c>
      <c r="H44" s="30" t="s">
        <v>407</v>
      </c>
      <c r="I44" s="30" t="s">
        <v>1080</v>
      </c>
      <c r="J44" s="30" t="s">
        <v>1081</v>
      </c>
      <c r="K44" s="30" t="s">
        <v>408</v>
      </c>
      <c r="L44" s="30" t="s">
        <v>1082</v>
      </c>
      <c r="M44" s="30" t="s">
        <v>1083</v>
      </c>
      <c r="N44" s="30" t="s">
        <v>409</v>
      </c>
      <c r="O44" s="30" t="s">
        <v>1084</v>
      </c>
      <c r="P44" s="30" t="s">
        <v>1085</v>
      </c>
      <c r="Q44" s="30" t="s">
        <v>410</v>
      </c>
      <c r="R44" s="30" t="s">
        <v>1086</v>
      </c>
      <c r="S44" s="30" t="s">
        <v>1087</v>
      </c>
      <c r="T44" s="30" t="s">
        <v>411</v>
      </c>
    </row>
    <row r="45" spans="4:20" x14ac:dyDescent="0.25">
      <c r="D45" s="30" t="s">
        <v>198</v>
      </c>
      <c r="E45" s="30" t="s">
        <v>20</v>
      </c>
      <c r="F45" s="30" t="s">
        <v>1088</v>
      </c>
      <c r="G45" s="30" t="s">
        <v>1089</v>
      </c>
      <c r="H45" s="30" t="s">
        <v>412</v>
      </c>
      <c r="I45" s="30" t="s">
        <v>1090</v>
      </c>
      <c r="J45" s="30" t="s">
        <v>1091</v>
      </c>
      <c r="K45" s="30" t="s">
        <v>413</v>
      </c>
      <c r="L45" s="30" t="s">
        <v>1092</v>
      </c>
      <c r="M45" s="30" t="s">
        <v>1093</v>
      </c>
      <c r="N45" s="30" t="s">
        <v>414</v>
      </c>
      <c r="O45" s="30" t="s">
        <v>1094</v>
      </c>
      <c r="P45" s="30" t="s">
        <v>1095</v>
      </c>
      <c r="Q45" s="30" t="s">
        <v>415</v>
      </c>
      <c r="R45" s="30" t="s">
        <v>1096</v>
      </c>
      <c r="S45" s="30" t="s">
        <v>1097</v>
      </c>
      <c r="T45" s="30" t="s">
        <v>416</v>
      </c>
    </row>
    <row r="46" spans="4:20" x14ac:dyDescent="0.25">
      <c r="D46" s="30" t="s">
        <v>199</v>
      </c>
      <c r="E46" s="30" t="s">
        <v>21</v>
      </c>
      <c r="F46" s="30" t="s">
        <v>1098</v>
      </c>
      <c r="G46" s="30" t="s">
        <v>1099</v>
      </c>
      <c r="H46" s="30" t="s">
        <v>417</v>
      </c>
      <c r="I46" s="30" t="s">
        <v>1100</v>
      </c>
      <c r="J46" s="30" t="s">
        <v>1101</v>
      </c>
      <c r="K46" s="30" t="s">
        <v>418</v>
      </c>
      <c r="L46" s="30" t="s">
        <v>1102</v>
      </c>
      <c r="M46" s="30" t="s">
        <v>1103</v>
      </c>
      <c r="N46" s="30" t="s">
        <v>419</v>
      </c>
      <c r="O46" s="30" t="s">
        <v>1104</v>
      </c>
      <c r="P46" s="30" t="s">
        <v>1105</v>
      </c>
      <c r="Q46" s="30" t="s">
        <v>420</v>
      </c>
      <c r="R46" s="30" t="s">
        <v>1106</v>
      </c>
      <c r="S46" s="30" t="s">
        <v>1107</v>
      </c>
      <c r="T46" s="30" t="s">
        <v>421</v>
      </c>
    </row>
    <row r="47" spans="4:20" x14ac:dyDescent="0.25">
      <c r="D47" s="30" t="s">
        <v>200</v>
      </c>
      <c r="E47" s="30" t="s">
        <v>22</v>
      </c>
      <c r="F47" s="30" t="s">
        <v>1108</v>
      </c>
      <c r="G47" s="30" t="s">
        <v>1109</v>
      </c>
      <c r="H47" s="30" t="s">
        <v>422</v>
      </c>
      <c r="I47" s="30" t="s">
        <v>1110</v>
      </c>
      <c r="J47" s="30" t="s">
        <v>1111</v>
      </c>
      <c r="K47" s="30" t="s">
        <v>423</v>
      </c>
      <c r="L47" s="30" t="s">
        <v>1112</v>
      </c>
      <c r="M47" s="30" t="s">
        <v>1113</v>
      </c>
      <c r="N47" s="30" t="s">
        <v>424</v>
      </c>
      <c r="O47" s="30" t="s">
        <v>1114</v>
      </c>
      <c r="P47" s="30" t="s">
        <v>1115</v>
      </c>
      <c r="Q47" s="30" t="s">
        <v>425</v>
      </c>
      <c r="R47" s="30" t="s">
        <v>1116</v>
      </c>
      <c r="S47" s="30" t="s">
        <v>1117</v>
      </c>
      <c r="T47" s="30" t="s">
        <v>426</v>
      </c>
    </row>
    <row r="48" spans="4:20" x14ac:dyDescent="0.25">
      <c r="D48" s="30" t="s">
        <v>201</v>
      </c>
      <c r="E48" s="30" t="s">
        <v>23</v>
      </c>
      <c r="F48" s="30" t="s">
        <v>1118</v>
      </c>
      <c r="G48" s="30" t="s">
        <v>1119</v>
      </c>
      <c r="H48" s="30" t="s">
        <v>427</v>
      </c>
      <c r="I48" s="30" t="s">
        <v>1120</v>
      </c>
      <c r="J48" s="30" t="s">
        <v>1121</v>
      </c>
      <c r="K48" s="30" t="s">
        <v>428</v>
      </c>
      <c r="L48" s="30" t="s">
        <v>1122</v>
      </c>
      <c r="M48" s="30" t="s">
        <v>1123</v>
      </c>
      <c r="N48" s="30" t="s">
        <v>429</v>
      </c>
      <c r="O48" s="30" t="s">
        <v>1124</v>
      </c>
      <c r="P48" s="30" t="s">
        <v>1125</v>
      </c>
      <c r="Q48" s="30" t="s">
        <v>430</v>
      </c>
      <c r="R48" s="30" t="s">
        <v>1126</v>
      </c>
      <c r="S48" s="30" t="s">
        <v>1127</v>
      </c>
      <c r="T48" s="30" t="s">
        <v>431</v>
      </c>
    </row>
    <row r="49" spans="4:20" x14ac:dyDescent="0.25">
      <c r="D49" s="30" t="s">
        <v>202</v>
      </c>
      <c r="E49" s="30" t="s">
        <v>141</v>
      </c>
      <c r="F49" s="30" t="s">
        <v>1128</v>
      </c>
      <c r="G49" s="30" t="s">
        <v>1129</v>
      </c>
      <c r="H49" s="30" t="s">
        <v>432</v>
      </c>
      <c r="I49" s="30" t="s">
        <v>1130</v>
      </c>
      <c r="J49" s="30" t="s">
        <v>1131</v>
      </c>
      <c r="K49" s="30" t="s">
        <v>433</v>
      </c>
      <c r="L49" s="30" t="s">
        <v>1132</v>
      </c>
      <c r="M49" s="30" t="s">
        <v>1133</v>
      </c>
      <c r="N49" s="30" t="s">
        <v>434</v>
      </c>
      <c r="O49" s="30" t="s">
        <v>1134</v>
      </c>
      <c r="P49" s="30" t="s">
        <v>1135</v>
      </c>
      <c r="Q49" s="30" t="s">
        <v>435</v>
      </c>
      <c r="R49" s="30" t="s">
        <v>1136</v>
      </c>
      <c r="S49" s="30" t="s">
        <v>1137</v>
      </c>
      <c r="T49" s="30" t="s">
        <v>436</v>
      </c>
    </row>
    <row r="50" spans="4:20" x14ac:dyDescent="0.25">
      <c r="D50" s="30" t="s">
        <v>203</v>
      </c>
      <c r="E50" s="30" t="s">
        <v>34</v>
      </c>
      <c r="F50" s="30" t="s">
        <v>1138</v>
      </c>
      <c r="G50" s="30" t="s">
        <v>1139</v>
      </c>
      <c r="H50" s="30" t="s">
        <v>437</v>
      </c>
      <c r="I50" s="30" t="s">
        <v>1140</v>
      </c>
      <c r="J50" s="30" t="s">
        <v>1141</v>
      </c>
      <c r="K50" s="30" t="s">
        <v>438</v>
      </c>
      <c r="L50" s="30" t="s">
        <v>1142</v>
      </c>
      <c r="M50" s="30" t="s">
        <v>1143</v>
      </c>
      <c r="N50" s="30" t="s">
        <v>439</v>
      </c>
      <c r="O50" s="30" t="s">
        <v>1144</v>
      </c>
      <c r="P50" s="30" t="s">
        <v>1145</v>
      </c>
      <c r="Q50" s="30" t="s">
        <v>440</v>
      </c>
      <c r="R50" s="30" t="s">
        <v>1146</v>
      </c>
      <c r="S50" s="30" t="s">
        <v>1147</v>
      </c>
      <c r="T50" s="30" t="s">
        <v>441</v>
      </c>
    </row>
    <row r="51" spans="4:20" x14ac:dyDescent="0.25">
      <c r="D51" s="30" t="s">
        <v>204</v>
      </c>
      <c r="E51" s="30" t="s">
        <v>35</v>
      </c>
      <c r="F51" s="30" t="s">
        <v>1148</v>
      </c>
      <c r="G51" s="30" t="s">
        <v>1149</v>
      </c>
      <c r="H51" s="30" t="s">
        <v>442</v>
      </c>
      <c r="I51" s="30" t="s">
        <v>1150</v>
      </c>
      <c r="J51" s="30" t="s">
        <v>1151</v>
      </c>
      <c r="K51" s="30" t="s">
        <v>443</v>
      </c>
      <c r="L51" s="30" t="s">
        <v>1152</v>
      </c>
      <c r="M51" s="30" t="s">
        <v>1153</v>
      </c>
      <c r="N51" s="30" t="s">
        <v>444</v>
      </c>
      <c r="O51" s="30" t="s">
        <v>1154</v>
      </c>
      <c r="P51" s="30" t="s">
        <v>1155</v>
      </c>
      <c r="Q51" s="30" t="s">
        <v>445</v>
      </c>
      <c r="R51" s="30" t="s">
        <v>1156</v>
      </c>
      <c r="S51" s="30" t="s">
        <v>1157</v>
      </c>
      <c r="T51" s="30" t="s">
        <v>446</v>
      </c>
    </row>
    <row r="52" spans="4:20" x14ac:dyDescent="0.25">
      <c r="D52" s="30" t="s">
        <v>205</v>
      </c>
      <c r="E52" s="30" t="s">
        <v>36</v>
      </c>
      <c r="F52" s="30" t="s">
        <v>1158</v>
      </c>
      <c r="G52" s="30" t="s">
        <v>1159</v>
      </c>
      <c r="H52" s="30" t="s">
        <v>447</v>
      </c>
      <c r="I52" s="30" t="s">
        <v>1160</v>
      </c>
      <c r="J52" s="30" t="s">
        <v>1161</v>
      </c>
      <c r="K52" s="30" t="s">
        <v>448</v>
      </c>
      <c r="L52" s="30" t="s">
        <v>1162</v>
      </c>
      <c r="M52" s="30" t="s">
        <v>1163</v>
      </c>
      <c r="N52" s="30" t="s">
        <v>449</v>
      </c>
      <c r="O52" s="30" t="s">
        <v>1164</v>
      </c>
      <c r="P52" s="30" t="s">
        <v>1165</v>
      </c>
      <c r="Q52" s="30" t="s">
        <v>450</v>
      </c>
      <c r="R52" s="30" t="s">
        <v>1166</v>
      </c>
      <c r="S52" s="30" t="s">
        <v>1167</v>
      </c>
      <c r="T52" s="30" t="s">
        <v>451</v>
      </c>
    </row>
    <row r="53" spans="4:20" x14ac:dyDescent="0.25">
      <c r="D53" s="30" t="s">
        <v>206</v>
      </c>
      <c r="E53" s="30" t="s">
        <v>37</v>
      </c>
      <c r="F53" s="30" t="s">
        <v>1168</v>
      </c>
      <c r="G53" s="30" t="s">
        <v>1169</v>
      </c>
      <c r="H53" s="30" t="s">
        <v>452</v>
      </c>
      <c r="I53" s="30" t="s">
        <v>1170</v>
      </c>
      <c r="J53" s="30" t="s">
        <v>1171</v>
      </c>
      <c r="K53" s="30" t="s">
        <v>453</v>
      </c>
      <c r="L53" s="30" t="s">
        <v>1172</v>
      </c>
      <c r="M53" s="30" t="s">
        <v>1173</v>
      </c>
      <c r="N53" s="30" t="s">
        <v>454</v>
      </c>
      <c r="O53" s="30" t="s">
        <v>1174</v>
      </c>
      <c r="P53" s="30" t="s">
        <v>1175</v>
      </c>
      <c r="Q53" s="30" t="s">
        <v>455</v>
      </c>
      <c r="R53" s="30" t="s">
        <v>1176</v>
      </c>
      <c r="S53" s="30" t="s">
        <v>1177</v>
      </c>
      <c r="T53" s="30" t="s">
        <v>456</v>
      </c>
    </row>
    <row r="54" spans="4:20" x14ac:dyDescent="0.25">
      <c r="D54" s="30" t="s">
        <v>207</v>
      </c>
      <c r="E54" s="30" t="s">
        <v>38</v>
      </c>
      <c r="F54" s="30" t="s">
        <v>1178</v>
      </c>
      <c r="G54" s="30" t="s">
        <v>1179</v>
      </c>
      <c r="H54" s="30" t="s">
        <v>457</v>
      </c>
      <c r="I54" s="30" t="s">
        <v>1180</v>
      </c>
      <c r="J54" s="30" t="s">
        <v>1181</v>
      </c>
      <c r="K54" s="30" t="s">
        <v>458</v>
      </c>
      <c r="L54" s="30" t="s">
        <v>1182</v>
      </c>
      <c r="M54" s="30" t="s">
        <v>1183</v>
      </c>
      <c r="N54" s="30" t="s">
        <v>459</v>
      </c>
      <c r="O54" s="30" t="s">
        <v>1184</v>
      </c>
      <c r="P54" s="30" t="s">
        <v>1185</v>
      </c>
      <c r="Q54" s="30" t="s">
        <v>460</v>
      </c>
      <c r="R54" s="30" t="s">
        <v>1186</v>
      </c>
      <c r="S54" s="30" t="s">
        <v>1187</v>
      </c>
      <c r="T54" s="30" t="s">
        <v>461</v>
      </c>
    </row>
    <row r="55" spans="4:20" x14ac:dyDescent="0.25">
      <c r="D55" s="30" t="s">
        <v>208</v>
      </c>
      <c r="E55" s="30" t="s">
        <v>151</v>
      </c>
      <c r="F55" s="30" t="s">
        <v>1188</v>
      </c>
      <c r="G55" s="30" t="s">
        <v>1189</v>
      </c>
      <c r="H55" s="30" t="s">
        <v>1190</v>
      </c>
      <c r="I55" s="30" t="s">
        <v>1191</v>
      </c>
      <c r="J55" s="30" t="s">
        <v>1192</v>
      </c>
      <c r="K55" s="30" t="s">
        <v>1193</v>
      </c>
      <c r="L55" s="30" t="s">
        <v>1194</v>
      </c>
      <c r="M55" s="30" t="s">
        <v>1195</v>
      </c>
      <c r="N55" s="30" t="s">
        <v>1196</v>
      </c>
      <c r="O55" s="30" t="s">
        <v>1197</v>
      </c>
      <c r="P55" s="30" t="s">
        <v>1198</v>
      </c>
      <c r="Q55" s="30" t="s">
        <v>1199</v>
      </c>
      <c r="R55" s="30" t="s">
        <v>1200</v>
      </c>
      <c r="S55" s="30" t="s">
        <v>1201</v>
      </c>
      <c r="T55" s="30" t="s">
        <v>1202</v>
      </c>
    </row>
    <row r="57" spans="4:20" x14ac:dyDescent="0.25">
      <c r="D57" s="30" t="s">
        <v>209</v>
      </c>
      <c r="E57" s="30" t="s">
        <v>802</v>
      </c>
    </row>
    <row r="58" spans="4:20" x14ac:dyDescent="0.25">
      <c r="D58" s="30" t="s">
        <v>210</v>
      </c>
      <c r="E58" s="30" t="s">
        <v>39</v>
      </c>
      <c r="F58" s="30" t="s">
        <v>1203</v>
      </c>
      <c r="G58" s="30" t="s">
        <v>1204</v>
      </c>
      <c r="H58" s="30" t="s">
        <v>462</v>
      </c>
      <c r="I58" s="30" t="s">
        <v>1205</v>
      </c>
      <c r="J58" s="30" t="s">
        <v>1206</v>
      </c>
      <c r="K58" s="30" t="s">
        <v>463</v>
      </c>
      <c r="L58" s="30" t="s">
        <v>1207</v>
      </c>
      <c r="M58" s="30" t="s">
        <v>1208</v>
      </c>
      <c r="N58" s="30" t="s">
        <v>464</v>
      </c>
      <c r="O58" s="30" t="s">
        <v>1209</v>
      </c>
      <c r="P58" s="30" t="s">
        <v>1210</v>
      </c>
      <c r="Q58" s="30" t="s">
        <v>465</v>
      </c>
      <c r="R58" s="30" t="s">
        <v>1211</v>
      </c>
      <c r="S58" s="30" t="s">
        <v>1212</v>
      </c>
      <c r="T58" s="30" t="s">
        <v>466</v>
      </c>
    </row>
    <row r="59" spans="4:20" x14ac:dyDescent="0.25">
      <c r="D59" s="30" t="s">
        <v>211</v>
      </c>
      <c r="E59" s="30" t="s">
        <v>40</v>
      </c>
      <c r="F59" s="30" t="s">
        <v>1213</v>
      </c>
      <c r="G59" s="30" t="s">
        <v>1214</v>
      </c>
      <c r="H59" s="30" t="s">
        <v>467</v>
      </c>
      <c r="I59" s="30" t="s">
        <v>1215</v>
      </c>
      <c r="J59" s="30" t="s">
        <v>1216</v>
      </c>
      <c r="K59" s="30" t="s">
        <v>468</v>
      </c>
      <c r="L59" s="30" t="s">
        <v>1217</v>
      </c>
      <c r="M59" s="30" t="s">
        <v>1218</v>
      </c>
      <c r="N59" s="30" t="s">
        <v>469</v>
      </c>
      <c r="O59" s="30" t="s">
        <v>1219</v>
      </c>
      <c r="P59" s="30" t="s">
        <v>1220</v>
      </c>
      <c r="Q59" s="30" t="s">
        <v>470</v>
      </c>
      <c r="R59" s="30" t="s">
        <v>1221</v>
      </c>
      <c r="S59" s="30" t="s">
        <v>1222</v>
      </c>
      <c r="T59" s="30" t="s">
        <v>471</v>
      </c>
    </row>
    <row r="60" spans="4:20" x14ac:dyDescent="0.25">
      <c r="D60" s="30" t="s">
        <v>212</v>
      </c>
      <c r="E60" s="30" t="s">
        <v>41</v>
      </c>
      <c r="F60" s="30" t="s">
        <v>1223</v>
      </c>
      <c r="G60" s="30" t="s">
        <v>1224</v>
      </c>
      <c r="H60" s="30" t="s">
        <v>472</v>
      </c>
      <c r="I60" s="30" t="s">
        <v>1225</v>
      </c>
      <c r="J60" s="30" t="s">
        <v>1226</v>
      </c>
      <c r="K60" s="30" t="s">
        <v>473</v>
      </c>
      <c r="L60" s="30" t="s">
        <v>1227</v>
      </c>
      <c r="M60" s="30" t="s">
        <v>1228</v>
      </c>
      <c r="N60" s="30" t="s">
        <v>474</v>
      </c>
      <c r="O60" s="30" t="s">
        <v>1229</v>
      </c>
      <c r="P60" s="30" t="s">
        <v>1230</v>
      </c>
      <c r="Q60" s="30" t="s">
        <v>475</v>
      </c>
      <c r="R60" s="30" t="s">
        <v>1231</v>
      </c>
      <c r="S60" s="30" t="s">
        <v>1232</v>
      </c>
      <c r="T60" s="30" t="s">
        <v>476</v>
      </c>
    </row>
    <row r="61" spans="4:20" x14ac:dyDescent="0.25">
      <c r="D61" s="30" t="s">
        <v>213</v>
      </c>
      <c r="E61" s="30" t="s">
        <v>803</v>
      </c>
      <c r="F61" s="30" t="s">
        <v>1233</v>
      </c>
      <c r="G61" s="30" t="s">
        <v>1234</v>
      </c>
      <c r="H61" s="30" t="s">
        <v>1235</v>
      </c>
      <c r="I61" s="30" t="s">
        <v>1236</v>
      </c>
      <c r="J61" s="30" t="s">
        <v>1237</v>
      </c>
      <c r="K61" s="30" t="s">
        <v>1238</v>
      </c>
      <c r="L61" s="30" t="s">
        <v>1239</v>
      </c>
      <c r="M61" s="30" t="s">
        <v>1240</v>
      </c>
      <c r="N61" s="30" t="s">
        <v>1241</v>
      </c>
      <c r="O61" s="30" t="s">
        <v>1242</v>
      </c>
      <c r="P61" s="30" t="s">
        <v>1243</v>
      </c>
      <c r="Q61" s="30" t="s">
        <v>1244</v>
      </c>
      <c r="R61" s="30" t="s">
        <v>1245</v>
      </c>
      <c r="S61" s="30" t="s">
        <v>1246</v>
      </c>
      <c r="T61" s="30" t="s">
        <v>1247</v>
      </c>
    </row>
    <row r="63" spans="4:20" x14ac:dyDescent="0.25">
      <c r="D63" s="30" t="s">
        <v>214</v>
      </c>
      <c r="E63" s="30" t="s">
        <v>804</v>
      </c>
      <c r="F63" s="30" t="s">
        <v>1248</v>
      </c>
      <c r="G63" s="30" t="s">
        <v>1249</v>
      </c>
      <c r="H63" s="30" t="s">
        <v>1250</v>
      </c>
      <c r="I63" s="30" t="s">
        <v>1251</v>
      </c>
      <c r="J63" s="30" t="s">
        <v>1252</v>
      </c>
      <c r="K63" s="30" t="s">
        <v>1253</v>
      </c>
      <c r="L63" s="30" t="s">
        <v>1254</v>
      </c>
      <c r="M63" s="30" t="s">
        <v>1255</v>
      </c>
      <c r="N63" s="30" t="s">
        <v>1256</v>
      </c>
      <c r="O63" s="30" t="s">
        <v>1257</v>
      </c>
      <c r="P63" s="30" t="s">
        <v>1258</v>
      </c>
      <c r="Q63" s="30" t="s">
        <v>1259</v>
      </c>
      <c r="R63" s="30" t="s">
        <v>1260</v>
      </c>
      <c r="S63" s="30" t="s">
        <v>1261</v>
      </c>
      <c r="T63" s="30" t="s">
        <v>1262</v>
      </c>
    </row>
    <row r="65" spans="4:20" x14ac:dyDescent="0.25">
      <c r="D65" s="30" t="s">
        <v>215</v>
      </c>
      <c r="E65" s="30" t="s">
        <v>42</v>
      </c>
    </row>
    <row r="66" spans="4:20" x14ac:dyDescent="0.25">
      <c r="D66" s="30" t="s">
        <v>216</v>
      </c>
      <c r="E66" s="30" t="s">
        <v>43</v>
      </c>
      <c r="F66" s="30" t="s">
        <v>1263</v>
      </c>
      <c r="G66" s="30" t="s">
        <v>1264</v>
      </c>
      <c r="H66" s="30" t="s">
        <v>477</v>
      </c>
      <c r="I66" s="30" t="s">
        <v>1265</v>
      </c>
      <c r="J66" s="30" t="s">
        <v>1266</v>
      </c>
      <c r="K66" s="30" t="s">
        <v>478</v>
      </c>
      <c r="L66" s="30" t="s">
        <v>1267</v>
      </c>
      <c r="M66" s="30" t="s">
        <v>1268</v>
      </c>
      <c r="N66" s="30" t="s">
        <v>479</v>
      </c>
      <c r="O66" s="30" t="s">
        <v>1269</v>
      </c>
      <c r="P66" s="30" t="s">
        <v>1270</v>
      </c>
      <c r="Q66" s="30" t="s">
        <v>480</v>
      </c>
      <c r="R66" s="30" t="s">
        <v>1271</v>
      </c>
      <c r="S66" s="30" t="s">
        <v>1272</v>
      </c>
      <c r="T66" s="30" t="s">
        <v>481</v>
      </c>
    </row>
    <row r="67" spans="4:20" x14ac:dyDescent="0.25">
      <c r="D67" s="30" t="s">
        <v>217</v>
      </c>
      <c r="E67" s="30" t="s">
        <v>44</v>
      </c>
      <c r="F67" s="30" t="s">
        <v>1273</v>
      </c>
      <c r="G67" s="30" t="s">
        <v>1274</v>
      </c>
      <c r="H67" s="30" t="s">
        <v>482</v>
      </c>
      <c r="I67" s="30" t="s">
        <v>1275</v>
      </c>
      <c r="J67" s="30" t="s">
        <v>1276</v>
      </c>
      <c r="K67" s="30" t="s">
        <v>483</v>
      </c>
      <c r="L67" s="30" t="s">
        <v>1277</v>
      </c>
      <c r="M67" s="30" t="s">
        <v>1278</v>
      </c>
      <c r="N67" s="30" t="s">
        <v>484</v>
      </c>
      <c r="O67" s="30" t="s">
        <v>1279</v>
      </c>
      <c r="P67" s="30" t="s">
        <v>1280</v>
      </c>
      <c r="Q67" s="30" t="s">
        <v>485</v>
      </c>
      <c r="R67" s="30" t="s">
        <v>1281</v>
      </c>
      <c r="S67" s="30" t="s">
        <v>1282</v>
      </c>
      <c r="T67" s="30" t="s">
        <v>486</v>
      </c>
    </row>
    <row r="68" spans="4:20" x14ac:dyDescent="0.25">
      <c r="D68" s="30" t="s">
        <v>218</v>
      </c>
      <c r="E68" s="30" t="s">
        <v>45</v>
      </c>
      <c r="F68" s="30" t="s">
        <v>1283</v>
      </c>
      <c r="G68" s="30" t="s">
        <v>1284</v>
      </c>
      <c r="H68" s="30" t="s">
        <v>487</v>
      </c>
      <c r="I68" s="30" t="s">
        <v>1285</v>
      </c>
      <c r="J68" s="30" t="s">
        <v>1286</v>
      </c>
      <c r="K68" s="30" t="s">
        <v>488</v>
      </c>
      <c r="L68" s="30" t="s">
        <v>1287</v>
      </c>
      <c r="M68" s="30" t="s">
        <v>1288</v>
      </c>
      <c r="N68" s="30" t="s">
        <v>489</v>
      </c>
      <c r="O68" s="30" t="s">
        <v>1289</v>
      </c>
      <c r="P68" s="30" t="s">
        <v>1290</v>
      </c>
      <c r="Q68" s="30" t="s">
        <v>490</v>
      </c>
      <c r="R68" s="30" t="s">
        <v>1291</v>
      </c>
      <c r="S68" s="30" t="s">
        <v>1292</v>
      </c>
      <c r="T68" s="30" t="s">
        <v>491</v>
      </c>
    </row>
    <row r="69" spans="4:20" x14ac:dyDescent="0.25">
      <c r="D69" s="30" t="s">
        <v>219</v>
      </c>
      <c r="E69" s="30" t="s">
        <v>46</v>
      </c>
      <c r="F69" s="30" t="s">
        <v>1293</v>
      </c>
      <c r="G69" s="30" t="s">
        <v>1294</v>
      </c>
      <c r="H69" s="30" t="s">
        <v>492</v>
      </c>
      <c r="I69" s="30" t="s">
        <v>1295</v>
      </c>
      <c r="J69" s="30" t="s">
        <v>1296</v>
      </c>
      <c r="K69" s="30" t="s">
        <v>493</v>
      </c>
      <c r="L69" s="30" t="s">
        <v>1297</v>
      </c>
      <c r="M69" s="30" t="s">
        <v>1298</v>
      </c>
      <c r="N69" s="30" t="s">
        <v>494</v>
      </c>
      <c r="O69" s="30" t="s">
        <v>1299</v>
      </c>
      <c r="P69" s="30" t="s">
        <v>1300</v>
      </c>
      <c r="Q69" s="30" t="s">
        <v>495</v>
      </c>
      <c r="R69" s="30" t="s">
        <v>1301</v>
      </c>
      <c r="S69" s="30" t="s">
        <v>1302</v>
      </c>
      <c r="T69" s="30" t="s">
        <v>496</v>
      </c>
    </row>
    <row r="70" spans="4:20" x14ac:dyDescent="0.25">
      <c r="D70" s="30" t="s">
        <v>220</v>
      </c>
      <c r="E70" s="30" t="s">
        <v>47</v>
      </c>
      <c r="F70" s="30" t="s">
        <v>1303</v>
      </c>
      <c r="G70" s="30" t="s">
        <v>1304</v>
      </c>
      <c r="H70" s="30" t="s">
        <v>497</v>
      </c>
      <c r="I70" s="30" t="s">
        <v>1305</v>
      </c>
      <c r="J70" s="30" t="s">
        <v>1306</v>
      </c>
      <c r="K70" s="30" t="s">
        <v>498</v>
      </c>
      <c r="L70" s="30" t="s">
        <v>1307</v>
      </c>
      <c r="M70" s="30" t="s">
        <v>1308</v>
      </c>
      <c r="N70" s="30" t="s">
        <v>499</v>
      </c>
      <c r="O70" s="30" t="s">
        <v>1309</v>
      </c>
      <c r="P70" s="30" t="s">
        <v>1310</v>
      </c>
      <c r="Q70" s="30" t="s">
        <v>500</v>
      </c>
      <c r="R70" s="30" t="s">
        <v>1311</v>
      </c>
      <c r="S70" s="30" t="s">
        <v>1312</v>
      </c>
      <c r="T70" s="30" t="s">
        <v>501</v>
      </c>
    </row>
    <row r="71" spans="4:20" x14ac:dyDescent="0.25">
      <c r="D71" s="30" t="s">
        <v>221</v>
      </c>
      <c r="E71" s="30" t="s">
        <v>48</v>
      </c>
      <c r="F71" s="30" t="s">
        <v>1313</v>
      </c>
      <c r="G71" s="30" t="s">
        <v>1314</v>
      </c>
      <c r="H71" s="30" t="s">
        <v>502</v>
      </c>
      <c r="I71" s="30" t="s">
        <v>1315</v>
      </c>
      <c r="J71" s="30" t="s">
        <v>1316</v>
      </c>
      <c r="K71" s="30" t="s">
        <v>503</v>
      </c>
      <c r="L71" s="30" t="s">
        <v>1317</v>
      </c>
      <c r="M71" s="30" t="s">
        <v>1318</v>
      </c>
      <c r="N71" s="30" t="s">
        <v>504</v>
      </c>
      <c r="O71" s="30" t="s">
        <v>1319</v>
      </c>
      <c r="P71" s="30" t="s">
        <v>1320</v>
      </c>
      <c r="Q71" s="30" t="s">
        <v>505</v>
      </c>
      <c r="R71" s="30" t="s">
        <v>1321</v>
      </c>
      <c r="S71" s="30" t="s">
        <v>1322</v>
      </c>
      <c r="T71" s="30" t="s">
        <v>506</v>
      </c>
    </row>
    <row r="72" spans="4:20" x14ac:dyDescent="0.25">
      <c r="D72" s="30" t="s">
        <v>222</v>
      </c>
      <c r="E72" s="30" t="s">
        <v>49</v>
      </c>
      <c r="F72" s="30" t="s">
        <v>1323</v>
      </c>
      <c r="G72" s="30" t="s">
        <v>1324</v>
      </c>
      <c r="H72" s="30" t="s">
        <v>507</v>
      </c>
      <c r="I72" s="30" t="s">
        <v>1325</v>
      </c>
      <c r="J72" s="30" t="s">
        <v>1326</v>
      </c>
      <c r="K72" s="30" t="s">
        <v>508</v>
      </c>
      <c r="L72" s="30" t="s">
        <v>1327</v>
      </c>
      <c r="M72" s="30" t="s">
        <v>1328</v>
      </c>
      <c r="N72" s="30" t="s">
        <v>509</v>
      </c>
      <c r="O72" s="30" t="s">
        <v>1329</v>
      </c>
      <c r="P72" s="30" t="s">
        <v>1330</v>
      </c>
      <c r="Q72" s="30" t="s">
        <v>510</v>
      </c>
      <c r="R72" s="30" t="s">
        <v>1331</v>
      </c>
      <c r="S72" s="30" t="s">
        <v>1332</v>
      </c>
      <c r="T72" s="30" t="s">
        <v>511</v>
      </c>
    </row>
    <row r="73" spans="4:20" x14ac:dyDescent="0.25">
      <c r="D73" s="30" t="s">
        <v>223</v>
      </c>
      <c r="E73" s="30" t="s">
        <v>50</v>
      </c>
      <c r="F73" s="30" t="s">
        <v>1333</v>
      </c>
      <c r="G73" s="30" t="s">
        <v>1334</v>
      </c>
      <c r="H73" s="30" t="s">
        <v>512</v>
      </c>
      <c r="I73" s="30" t="s">
        <v>1335</v>
      </c>
      <c r="J73" s="30" t="s">
        <v>1336</v>
      </c>
      <c r="K73" s="30" t="s">
        <v>513</v>
      </c>
      <c r="L73" s="30" t="s">
        <v>1337</v>
      </c>
      <c r="M73" s="30" t="s">
        <v>1338</v>
      </c>
      <c r="N73" s="30" t="s">
        <v>514</v>
      </c>
      <c r="O73" s="30" t="s">
        <v>1339</v>
      </c>
      <c r="P73" s="30" t="s">
        <v>1340</v>
      </c>
      <c r="Q73" s="30" t="s">
        <v>515</v>
      </c>
      <c r="R73" s="30" t="s">
        <v>1341</v>
      </c>
      <c r="S73" s="30" t="s">
        <v>1342</v>
      </c>
      <c r="T73" s="30" t="s">
        <v>516</v>
      </c>
    </row>
    <row r="74" spans="4:20" x14ac:dyDescent="0.25">
      <c r="D74" s="30" t="s">
        <v>224</v>
      </c>
      <c r="E74" s="30" t="s">
        <v>51</v>
      </c>
      <c r="F74" s="30" t="s">
        <v>1343</v>
      </c>
      <c r="G74" s="30" t="s">
        <v>1344</v>
      </c>
      <c r="H74" s="30" t="s">
        <v>517</v>
      </c>
      <c r="I74" s="30" t="s">
        <v>1345</v>
      </c>
      <c r="J74" s="30" t="s">
        <v>1346</v>
      </c>
      <c r="K74" s="30" t="s">
        <v>518</v>
      </c>
      <c r="L74" s="30" t="s">
        <v>1347</v>
      </c>
      <c r="M74" s="30" t="s">
        <v>1348</v>
      </c>
      <c r="N74" s="30" t="s">
        <v>519</v>
      </c>
      <c r="O74" s="30" t="s">
        <v>1349</v>
      </c>
      <c r="P74" s="30" t="s">
        <v>1350</v>
      </c>
      <c r="Q74" s="30" t="s">
        <v>520</v>
      </c>
      <c r="R74" s="30" t="s">
        <v>1351</v>
      </c>
      <c r="S74" s="30" t="s">
        <v>1352</v>
      </c>
      <c r="T74" s="30" t="s">
        <v>521</v>
      </c>
    </row>
    <row r="75" spans="4:20" x14ac:dyDescent="0.25">
      <c r="D75" s="30" t="s">
        <v>225</v>
      </c>
      <c r="E75" s="30" t="s">
        <v>52</v>
      </c>
      <c r="F75" s="30" t="s">
        <v>1353</v>
      </c>
      <c r="G75" s="30" t="s">
        <v>1354</v>
      </c>
      <c r="H75" s="30" t="s">
        <v>805</v>
      </c>
      <c r="I75" s="30" t="s">
        <v>1355</v>
      </c>
      <c r="J75" s="30" t="s">
        <v>1356</v>
      </c>
      <c r="K75" s="30" t="s">
        <v>806</v>
      </c>
      <c r="L75" s="30" t="s">
        <v>1357</v>
      </c>
      <c r="M75" s="30" t="s">
        <v>1358</v>
      </c>
      <c r="N75" s="30" t="s">
        <v>807</v>
      </c>
      <c r="O75" s="30" t="s">
        <v>1359</v>
      </c>
      <c r="P75" s="30" t="s">
        <v>1360</v>
      </c>
      <c r="Q75" s="30" t="s">
        <v>808</v>
      </c>
      <c r="R75" s="30" t="s">
        <v>1361</v>
      </c>
      <c r="S75" s="30" t="s">
        <v>1362</v>
      </c>
      <c r="T75" s="30" t="s">
        <v>809</v>
      </c>
    </row>
    <row r="76" spans="4:20" x14ac:dyDescent="0.25">
      <c r="D76" s="30" t="s">
        <v>226</v>
      </c>
      <c r="E76" s="30" t="s">
        <v>154</v>
      </c>
      <c r="F76" s="30" t="s">
        <v>1363</v>
      </c>
      <c r="G76" s="30" t="s">
        <v>1364</v>
      </c>
      <c r="H76" s="30" t="s">
        <v>1365</v>
      </c>
      <c r="I76" s="30" t="s">
        <v>1366</v>
      </c>
      <c r="J76" s="30" t="s">
        <v>1367</v>
      </c>
      <c r="K76" s="30" t="s">
        <v>1368</v>
      </c>
      <c r="L76" s="30" t="s">
        <v>1369</v>
      </c>
      <c r="M76" s="30" t="s">
        <v>1370</v>
      </c>
      <c r="N76" s="30" t="s">
        <v>1371</v>
      </c>
      <c r="O76" s="30" t="s">
        <v>1372</v>
      </c>
      <c r="P76" s="30" t="s">
        <v>1373</v>
      </c>
      <c r="Q76" s="30" t="s">
        <v>1374</v>
      </c>
      <c r="R76" s="30" t="s">
        <v>1375</v>
      </c>
      <c r="S76" s="30" t="s">
        <v>1376</v>
      </c>
      <c r="T76" s="30" t="s">
        <v>1377</v>
      </c>
    </row>
    <row r="78" spans="4:20" x14ac:dyDescent="0.25">
      <c r="D78" s="30" t="s">
        <v>227</v>
      </c>
      <c r="E78" s="30" t="s">
        <v>53</v>
      </c>
    </row>
    <row r="79" spans="4:20" x14ac:dyDescent="0.25">
      <c r="D79" s="30" t="s">
        <v>228</v>
      </c>
      <c r="E79" s="30" t="s">
        <v>54</v>
      </c>
      <c r="F79" s="30" t="s">
        <v>1378</v>
      </c>
      <c r="G79" s="30" t="s">
        <v>1379</v>
      </c>
      <c r="H79" s="30" t="s">
        <v>522</v>
      </c>
      <c r="I79" s="30" t="s">
        <v>1380</v>
      </c>
      <c r="J79" s="30" t="s">
        <v>1381</v>
      </c>
      <c r="K79" s="30" t="s">
        <v>523</v>
      </c>
      <c r="L79" s="30" t="s">
        <v>1382</v>
      </c>
      <c r="M79" s="30" t="s">
        <v>1383</v>
      </c>
      <c r="N79" s="30" t="s">
        <v>524</v>
      </c>
      <c r="O79" s="30" t="s">
        <v>1384</v>
      </c>
      <c r="P79" s="30" t="s">
        <v>1385</v>
      </c>
      <c r="Q79" s="30" t="s">
        <v>525</v>
      </c>
      <c r="R79" s="30" t="s">
        <v>1386</v>
      </c>
      <c r="S79" s="30" t="s">
        <v>1387</v>
      </c>
      <c r="T79" s="30" t="s">
        <v>526</v>
      </c>
    </row>
    <row r="80" spans="4:20" x14ac:dyDescent="0.25">
      <c r="D80" s="30" t="s">
        <v>229</v>
      </c>
      <c r="E80" s="30" t="s">
        <v>55</v>
      </c>
      <c r="F80" s="30" t="s">
        <v>1388</v>
      </c>
      <c r="G80" s="30" t="s">
        <v>1389</v>
      </c>
      <c r="H80" s="30" t="s">
        <v>527</v>
      </c>
      <c r="I80" s="30" t="s">
        <v>1390</v>
      </c>
      <c r="J80" s="30" t="s">
        <v>1391</v>
      </c>
      <c r="K80" s="30" t="s">
        <v>528</v>
      </c>
      <c r="L80" s="30" t="s">
        <v>1392</v>
      </c>
      <c r="M80" s="30" t="s">
        <v>1393</v>
      </c>
      <c r="N80" s="30" t="s">
        <v>529</v>
      </c>
      <c r="O80" s="30" t="s">
        <v>1394</v>
      </c>
      <c r="P80" s="30" t="s">
        <v>1395</v>
      </c>
      <c r="Q80" s="30" t="s">
        <v>530</v>
      </c>
      <c r="R80" s="30" t="s">
        <v>1396</v>
      </c>
      <c r="S80" s="30" t="s">
        <v>1397</v>
      </c>
      <c r="T80" s="30" t="s">
        <v>531</v>
      </c>
    </row>
    <row r="81" spans="4:20" x14ac:dyDescent="0.25">
      <c r="D81" s="30" t="s">
        <v>230</v>
      </c>
      <c r="E81" s="30" t="s">
        <v>56</v>
      </c>
      <c r="F81" s="30" t="s">
        <v>1398</v>
      </c>
      <c r="G81" s="30" t="s">
        <v>1399</v>
      </c>
      <c r="H81" s="30" t="s">
        <v>532</v>
      </c>
      <c r="I81" s="30" t="s">
        <v>1400</v>
      </c>
      <c r="J81" s="30" t="s">
        <v>1401</v>
      </c>
      <c r="K81" s="30" t="s">
        <v>533</v>
      </c>
      <c r="L81" s="30" t="s">
        <v>1402</v>
      </c>
      <c r="M81" s="30" t="s">
        <v>1403</v>
      </c>
      <c r="N81" s="30" t="s">
        <v>534</v>
      </c>
      <c r="O81" s="30" t="s">
        <v>1404</v>
      </c>
      <c r="P81" s="30" t="s">
        <v>1405</v>
      </c>
      <c r="Q81" s="30" t="s">
        <v>535</v>
      </c>
      <c r="R81" s="30" t="s">
        <v>1406</v>
      </c>
      <c r="S81" s="30" t="s">
        <v>1407</v>
      </c>
      <c r="T81" s="30" t="s">
        <v>536</v>
      </c>
    </row>
    <row r="82" spans="4:20" x14ac:dyDescent="0.25">
      <c r="D82" s="30" t="s">
        <v>231</v>
      </c>
      <c r="E82" s="30" t="s">
        <v>57</v>
      </c>
      <c r="F82" s="30" t="s">
        <v>1408</v>
      </c>
      <c r="G82" s="30" t="s">
        <v>1409</v>
      </c>
      <c r="H82" s="30" t="s">
        <v>537</v>
      </c>
      <c r="I82" s="30" t="s">
        <v>1410</v>
      </c>
      <c r="J82" s="30" t="s">
        <v>1411</v>
      </c>
      <c r="K82" s="30" t="s">
        <v>538</v>
      </c>
      <c r="L82" s="30" t="s">
        <v>1412</v>
      </c>
      <c r="M82" s="30" t="s">
        <v>1413</v>
      </c>
      <c r="N82" s="30" t="s">
        <v>539</v>
      </c>
      <c r="O82" s="30" t="s">
        <v>1414</v>
      </c>
      <c r="P82" s="30" t="s">
        <v>1415</v>
      </c>
      <c r="Q82" s="30" t="s">
        <v>540</v>
      </c>
      <c r="R82" s="30" t="s">
        <v>1416</v>
      </c>
      <c r="S82" s="30" t="s">
        <v>1417</v>
      </c>
      <c r="T82" s="30" t="s">
        <v>541</v>
      </c>
    </row>
    <row r="83" spans="4:20" x14ac:dyDescent="0.25">
      <c r="D83" s="30" t="s">
        <v>232</v>
      </c>
      <c r="E83" s="30" t="s">
        <v>58</v>
      </c>
      <c r="F83" s="30" t="s">
        <v>1418</v>
      </c>
      <c r="G83" s="30" t="s">
        <v>1419</v>
      </c>
      <c r="H83" s="30" t="s">
        <v>542</v>
      </c>
      <c r="I83" s="30" t="s">
        <v>1420</v>
      </c>
      <c r="J83" s="30" t="s">
        <v>1421</v>
      </c>
      <c r="K83" s="30" t="s">
        <v>543</v>
      </c>
      <c r="L83" s="30" t="s">
        <v>1422</v>
      </c>
      <c r="M83" s="30" t="s">
        <v>1423</v>
      </c>
      <c r="N83" s="30" t="s">
        <v>544</v>
      </c>
      <c r="O83" s="30" t="s">
        <v>1424</v>
      </c>
      <c r="P83" s="30" t="s">
        <v>1425</v>
      </c>
      <c r="Q83" s="30" t="s">
        <v>545</v>
      </c>
      <c r="R83" s="30" t="s">
        <v>1426</v>
      </c>
      <c r="S83" s="30" t="s">
        <v>1427</v>
      </c>
      <c r="T83" s="30" t="s">
        <v>546</v>
      </c>
    </row>
    <row r="84" spans="4:20" x14ac:dyDescent="0.25">
      <c r="D84" s="30" t="s">
        <v>233</v>
      </c>
      <c r="E84" s="30" t="s">
        <v>59</v>
      </c>
      <c r="F84" s="30" t="s">
        <v>1428</v>
      </c>
      <c r="G84" s="30" t="s">
        <v>1429</v>
      </c>
      <c r="H84" s="30" t="s">
        <v>547</v>
      </c>
      <c r="I84" s="30" t="s">
        <v>1430</v>
      </c>
      <c r="J84" s="30" t="s">
        <v>1431</v>
      </c>
      <c r="K84" s="30" t="s">
        <v>548</v>
      </c>
      <c r="L84" s="30" t="s">
        <v>1432</v>
      </c>
      <c r="M84" s="30" t="s">
        <v>1433</v>
      </c>
      <c r="N84" s="30" t="s">
        <v>549</v>
      </c>
      <c r="O84" s="30" t="s">
        <v>1434</v>
      </c>
      <c r="P84" s="30" t="s">
        <v>1435</v>
      </c>
      <c r="Q84" s="30" t="s">
        <v>550</v>
      </c>
      <c r="R84" s="30" t="s">
        <v>1436</v>
      </c>
      <c r="S84" s="30" t="s">
        <v>1437</v>
      </c>
      <c r="T84" s="30" t="s">
        <v>551</v>
      </c>
    </row>
    <row r="85" spans="4:20" x14ac:dyDescent="0.25">
      <c r="D85" s="30" t="s">
        <v>234</v>
      </c>
      <c r="E85" s="30" t="s">
        <v>60</v>
      </c>
      <c r="F85" s="30" t="s">
        <v>1438</v>
      </c>
      <c r="G85" s="30" t="s">
        <v>1439</v>
      </c>
      <c r="H85" s="30" t="s">
        <v>552</v>
      </c>
      <c r="I85" s="30" t="s">
        <v>1440</v>
      </c>
      <c r="J85" s="30" t="s">
        <v>1441</v>
      </c>
      <c r="K85" s="30" t="s">
        <v>553</v>
      </c>
      <c r="L85" s="30" t="s">
        <v>1442</v>
      </c>
      <c r="M85" s="30" t="s">
        <v>1443</v>
      </c>
      <c r="N85" s="30" t="s">
        <v>554</v>
      </c>
      <c r="O85" s="30" t="s">
        <v>1444</v>
      </c>
      <c r="P85" s="30" t="s">
        <v>1445</v>
      </c>
      <c r="Q85" s="30" t="s">
        <v>555</v>
      </c>
      <c r="R85" s="30" t="s">
        <v>1446</v>
      </c>
      <c r="S85" s="30" t="s">
        <v>1447</v>
      </c>
      <c r="T85" s="30" t="s">
        <v>556</v>
      </c>
    </row>
    <row r="86" spans="4:20" x14ac:dyDescent="0.25">
      <c r="D86" s="30" t="s">
        <v>235</v>
      </c>
      <c r="E86" s="30" t="s">
        <v>61</v>
      </c>
      <c r="F86" s="30" t="s">
        <v>1448</v>
      </c>
      <c r="G86" s="30" t="s">
        <v>1449</v>
      </c>
      <c r="H86" s="30" t="s">
        <v>557</v>
      </c>
      <c r="I86" s="30" t="s">
        <v>1450</v>
      </c>
      <c r="J86" s="30" t="s">
        <v>1451</v>
      </c>
      <c r="K86" s="30" t="s">
        <v>558</v>
      </c>
      <c r="L86" s="30" t="s">
        <v>1452</v>
      </c>
      <c r="M86" s="30" t="s">
        <v>1453</v>
      </c>
      <c r="N86" s="30" t="s">
        <v>559</v>
      </c>
      <c r="O86" s="30" t="s">
        <v>1454</v>
      </c>
      <c r="P86" s="30" t="s">
        <v>1455</v>
      </c>
      <c r="Q86" s="30" t="s">
        <v>560</v>
      </c>
      <c r="R86" s="30" t="s">
        <v>1456</v>
      </c>
      <c r="S86" s="30" t="s">
        <v>1457</v>
      </c>
      <c r="T86" s="30" t="s">
        <v>561</v>
      </c>
    </row>
    <row r="87" spans="4:20" x14ac:dyDescent="0.25">
      <c r="D87" s="30" t="s">
        <v>236</v>
      </c>
      <c r="E87" s="30" t="s">
        <v>62</v>
      </c>
      <c r="F87" s="30" t="s">
        <v>1458</v>
      </c>
      <c r="G87" s="30" t="s">
        <v>1459</v>
      </c>
      <c r="H87" s="30" t="s">
        <v>562</v>
      </c>
      <c r="I87" s="30" t="s">
        <v>1460</v>
      </c>
      <c r="J87" s="30" t="s">
        <v>1461</v>
      </c>
      <c r="K87" s="30" t="s">
        <v>563</v>
      </c>
      <c r="L87" s="30" t="s">
        <v>1462</v>
      </c>
      <c r="M87" s="30" t="s">
        <v>1463</v>
      </c>
      <c r="N87" s="30" t="s">
        <v>564</v>
      </c>
      <c r="O87" s="30" t="s">
        <v>1464</v>
      </c>
      <c r="P87" s="30" t="s">
        <v>1465</v>
      </c>
      <c r="Q87" s="30" t="s">
        <v>565</v>
      </c>
      <c r="R87" s="30" t="s">
        <v>1466</v>
      </c>
      <c r="S87" s="30" t="s">
        <v>1467</v>
      </c>
      <c r="T87" s="30" t="s">
        <v>566</v>
      </c>
    </row>
    <row r="88" spans="4:20" x14ac:dyDescent="0.25">
      <c r="D88" s="30" t="s">
        <v>237</v>
      </c>
      <c r="E88" s="30" t="s">
        <v>63</v>
      </c>
      <c r="F88" s="30" t="s">
        <v>1468</v>
      </c>
      <c r="G88" s="30" t="s">
        <v>1469</v>
      </c>
      <c r="H88" s="30" t="s">
        <v>567</v>
      </c>
      <c r="I88" s="30" t="s">
        <v>1470</v>
      </c>
      <c r="J88" s="30" t="s">
        <v>1471</v>
      </c>
      <c r="K88" s="30" t="s">
        <v>568</v>
      </c>
      <c r="L88" s="30" t="s">
        <v>1472</v>
      </c>
      <c r="M88" s="30" t="s">
        <v>1473</v>
      </c>
      <c r="N88" s="30" t="s">
        <v>569</v>
      </c>
      <c r="O88" s="30" t="s">
        <v>1474</v>
      </c>
      <c r="P88" s="30" t="s">
        <v>1475</v>
      </c>
      <c r="Q88" s="30" t="s">
        <v>570</v>
      </c>
      <c r="R88" s="30" t="s">
        <v>1476</v>
      </c>
      <c r="S88" s="30" t="s">
        <v>1477</v>
      </c>
      <c r="T88" s="30" t="s">
        <v>571</v>
      </c>
    </row>
    <row r="89" spans="4:20" x14ac:dyDescent="0.25">
      <c r="D89" s="30" t="s">
        <v>238</v>
      </c>
      <c r="E89" s="30" t="s">
        <v>64</v>
      </c>
      <c r="F89" s="30" t="s">
        <v>1478</v>
      </c>
      <c r="G89" s="30" t="s">
        <v>1479</v>
      </c>
      <c r="H89" s="30" t="s">
        <v>572</v>
      </c>
      <c r="I89" s="30" t="s">
        <v>1480</v>
      </c>
      <c r="J89" s="30" t="s">
        <v>1481</v>
      </c>
      <c r="K89" s="30" t="s">
        <v>573</v>
      </c>
      <c r="L89" s="30" t="s">
        <v>1482</v>
      </c>
      <c r="M89" s="30" t="s">
        <v>1483</v>
      </c>
      <c r="N89" s="30" t="s">
        <v>574</v>
      </c>
      <c r="O89" s="30" t="s">
        <v>1484</v>
      </c>
      <c r="P89" s="30" t="s">
        <v>1485</v>
      </c>
      <c r="Q89" s="30" t="s">
        <v>575</v>
      </c>
      <c r="R89" s="30" t="s">
        <v>1486</v>
      </c>
      <c r="S89" s="30" t="s">
        <v>1487</v>
      </c>
      <c r="T89" s="30" t="s">
        <v>576</v>
      </c>
    </row>
    <row r="90" spans="4:20" x14ac:dyDescent="0.25">
      <c r="D90" s="30" t="s">
        <v>239</v>
      </c>
      <c r="E90" s="30" t="s">
        <v>65</v>
      </c>
      <c r="F90" s="30" t="s">
        <v>1488</v>
      </c>
      <c r="G90" s="30" t="s">
        <v>1489</v>
      </c>
      <c r="H90" s="30" t="s">
        <v>810</v>
      </c>
      <c r="I90" s="30" t="s">
        <v>1490</v>
      </c>
      <c r="J90" s="30" t="s">
        <v>1491</v>
      </c>
      <c r="K90" s="30" t="s">
        <v>811</v>
      </c>
      <c r="L90" s="30" t="s">
        <v>1492</v>
      </c>
      <c r="M90" s="30" t="s">
        <v>1493</v>
      </c>
      <c r="N90" s="30" t="s">
        <v>812</v>
      </c>
      <c r="O90" s="30" t="s">
        <v>1494</v>
      </c>
      <c r="P90" s="30" t="s">
        <v>1495</v>
      </c>
      <c r="Q90" s="30" t="s">
        <v>813</v>
      </c>
      <c r="R90" s="30" t="s">
        <v>1496</v>
      </c>
      <c r="S90" s="30" t="s">
        <v>1497</v>
      </c>
      <c r="T90" s="30" t="s">
        <v>814</v>
      </c>
    </row>
    <row r="91" spans="4:20" x14ac:dyDescent="0.25">
      <c r="D91" s="30" t="s">
        <v>240</v>
      </c>
      <c r="E91" s="30" t="s">
        <v>145</v>
      </c>
      <c r="F91" s="30" t="s">
        <v>1498</v>
      </c>
      <c r="G91" s="30" t="s">
        <v>1499</v>
      </c>
      <c r="H91" s="30" t="s">
        <v>1500</v>
      </c>
      <c r="I91" s="30" t="s">
        <v>1501</v>
      </c>
      <c r="J91" s="30" t="s">
        <v>1502</v>
      </c>
      <c r="K91" s="30" t="s">
        <v>1503</v>
      </c>
      <c r="L91" s="30" t="s">
        <v>1504</v>
      </c>
      <c r="M91" s="30" t="s">
        <v>1505</v>
      </c>
      <c r="N91" s="30" t="s">
        <v>1506</v>
      </c>
      <c r="O91" s="30" t="s">
        <v>1507</v>
      </c>
      <c r="P91" s="30" t="s">
        <v>1508</v>
      </c>
      <c r="Q91" s="30" t="s">
        <v>1509</v>
      </c>
      <c r="R91" s="30" t="s">
        <v>1510</v>
      </c>
      <c r="S91" s="30" t="s">
        <v>1511</v>
      </c>
      <c r="T91" s="30" t="s">
        <v>1512</v>
      </c>
    </row>
    <row r="93" spans="4:20" x14ac:dyDescent="0.25">
      <c r="D93" s="30" t="s">
        <v>241</v>
      </c>
      <c r="E93" s="30" t="s">
        <v>66</v>
      </c>
      <c r="F93" s="30" t="s">
        <v>1513</v>
      </c>
      <c r="G93" s="30" t="s">
        <v>1514</v>
      </c>
      <c r="H93" s="30" t="s">
        <v>1515</v>
      </c>
      <c r="I93" s="30" t="s">
        <v>1516</v>
      </c>
      <c r="J93" s="30" t="s">
        <v>1517</v>
      </c>
      <c r="K93" s="30" t="s">
        <v>1518</v>
      </c>
      <c r="L93" s="30" t="s">
        <v>1519</v>
      </c>
      <c r="M93" s="30" t="s">
        <v>1520</v>
      </c>
      <c r="N93" s="30" t="s">
        <v>1521</v>
      </c>
      <c r="O93" s="30" t="s">
        <v>1522</v>
      </c>
      <c r="P93" s="30" t="s">
        <v>1523</v>
      </c>
      <c r="Q93" s="30" t="s">
        <v>1524</v>
      </c>
      <c r="R93" s="30" t="s">
        <v>1525</v>
      </c>
      <c r="S93" s="30" t="s">
        <v>1526</v>
      </c>
      <c r="T93" s="30" t="s">
        <v>1527</v>
      </c>
    </row>
    <row r="95" spans="4:20" x14ac:dyDescent="0.25">
      <c r="D95" s="30" t="s">
        <v>242</v>
      </c>
      <c r="E95" s="30" t="s">
        <v>155</v>
      </c>
    </row>
    <row r="96" spans="4:20" x14ac:dyDescent="0.25">
      <c r="D96" s="30" t="s">
        <v>243</v>
      </c>
      <c r="E96" s="30" t="s">
        <v>67</v>
      </c>
      <c r="F96" s="30" t="s">
        <v>1528</v>
      </c>
      <c r="G96" s="30" t="s">
        <v>1529</v>
      </c>
      <c r="H96" s="30" t="s">
        <v>577</v>
      </c>
      <c r="I96" s="30" t="s">
        <v>1530</v>
      </c>
      <c r="J96" s="30" t="s">
        <v>1531</v>
      </c>
      <c r="K96" s="30" t="s">
        <v>578</v>
      </c>
      <c r="L96" s="30" t="s">
        <v>1532</v>
      </c>
      <c r="M96" s="30" t="s">
        <v>1533</v>
      </c>
      <c r="N96" s="30" t="s">
        <v>579</v>
      </c>
      <c r="O96" s="30" t="s">
        <v>1534</v>
      </c>
      <c r="P96" s="30" t="s">
        <v>1535</v>
      </c>
      <c r="Q96" s="30" t="s">
        <v>580</v>
      </c>
      <c r="R96" s="30" t="s">
        <v>1536</v>
      </c>
      <c r="S96" s="30" t="s">
        <v>1537</v>
      </c>
      <c r="T96" s="30" t="s">
        <v>581</v>
      </c>
    </row>
    <row r="97" spans="4:20" x14ac:dyDescent="0.25">
      <c r="D97" s="30" t="s">
        <v>244</v>
      </c>
      <c r="E97" s="30" t="s">
        <v>68</v>
      </c>
      <c r="F97" s="30" t="s">
        <v>1538</v>
      </c>
      <c r="G97" s="30" t="s">
        <v>1539</v>
      </c>
      <c r="H97" s="30" t="s">
        <v>582</v>
      </c>
      <c r="I97" s="30" t="s">
        <v>1540</v>
      </c>
      <c r="J97" s="30" t="s">
        <v>1541</v>
      </c>
      <c r="K97" s="30" t="s">
        <v>583</v>
      </c>
      <c r="L97" s="30" t="s">
        <v>1542</v>
      </c>
      <c r="M97" s="30" t="s">
        <v>1543</v>
      </c>
      <c r="N97" s="30" t="s">
        <v>584</v>
      </c>
      <c r="O97" s="30" t="s">
        <v>1544</v>
      </c>
      <c r="P97" s="30" t="s">
        <v>1545</v>
      </c>
      <c r="Q97" s="30" t="s">
        <v>585</v>
      </c>
      <c r="R97" s="30" t="s">
        <v>1546</v>
      </c>
      <c r="S97" s="30" t="s">
        <v>1547</v>
      </c>
      <c r="T97" s="30" t="s">
        <v>586</v>
      </c>
    </row>
    <row r="98" spans="4:20" x14ac:dyDescent="0.25">
      <c r="D98" s="30" t="s">
        <v>245</v>
      </c>
      <c r="E98" s="30" t="s">
        <v>69</v>
      </c>
      <c r="F98" s="30" t="s">
        <v>1548</v>
      </c>
      <c r="G98" s="30" t="s">
        <v>1549</v>
      </c>
      <c r="H98" s="30" t="s">
        <v>587</v>
      </c>
      <c r="I98" s="30" t="s">
        <v>1550</v>
      </c>
      <c r="J98" s="30" t="s">
        <v>1551</v>
      </c>
      <c r="K98" s="30" t="s">
        <v>588</v>
      </c>
      <c r="L98" s="30" t="s">
        <v>1552</v>
      </c>
      <c r="M98" s="30" t="s">
        <v>1553</v>
      </c>
      <c r="N98" s="30" t="s">
        <v>589</v>
      </c>
      <c r="O98" s="30" t="s">
        <v>1554</v>
      </c>
      <c r="P98" s="30" t="s">
        <v>1555</v>
      </c>
      <c r="Q98" s="30" t="s">
        <v>590</v>
      </c>
      <c r="R98" s="30" t="s">
        <v>1556</v>
      </c>
      <c r="S98" s="30" t="s">
        <v>1557</v>
      </c>
      <c r="T98" s="30" t="s">
        <v>591</v>
      </c>
    </row>
    <row r="99" spans="4:20" x14ac:dyDescent="0.25">
      <c r="D99" s="30" t="s">
        <v>246</v>
      </c>
      <c r="E99" s="30" t="s">
        <v>70</v>
      </c>
      <c r="F99" s="30" t="s">
        <v>1558</v>
      </c>
      <c r="G99" s="30" t="s">
        <v>1559</v>
      </c>
      <c r="H99" s="30" t="s">
        <v>592</v>
      </c>
      <c r="I99" s="30" t="s">
        <v>1560</v>
      </c>
      <c r="J99" s="30" t="s">
        <v>1561</v>
      </c>
      <c r="K99" s="30" t="s">
        <v>593</v>
      </c>
      <c r="L99" s="30" t="s">
        <v>1562</v>
      </c>
      <c r="M99" s="30" t="s">
        <v>1563</v>
      </c>
      <c r="N99" s="30" t="s">
        <v>594</v>
      </c>
      <c r="O99" s="30" t="s">
        <v>1564</v>
      </c>
      <c r="P99" s="30" t="s">
        <v>1565</v>
      </c>
      <c r="Q99" s="30" t="s">
        <v>595</v>
      </c>
      <c r="R99" s="30" t="s">
        <v>1566</v>
      </c>
      <c r="S99" s="30" t="s">
        <v>1567</v>
      </c>
      <c r="T99" s="30" t="s">
        <v>596</v>
      </c>
    </row>
    <row r="100" spans="4:20" x14ac:dyDescent="0.25">
      <c r="D100" s="30" t="s">
        <v>247</v>
      </c>
      <c r="E100" s="30" t="s">
        <v>71</v>
      </c>
      <c r="F100" s="30" t="s">
        <v>1568</v>
      </c>
      <c r="G100" s="30" t="s">
        <v>1569</v>
      </c>
      <c r="H100" s="30" t="s">
        <v>597</v>
      </c>
      <c r="I100" s="30" t="s">
        <v>1570</v>
      </c>
      <c r="J100" s="30" t="s">
        <v>1571</v>
      </c>
      <c r="K100" s="30" t="s">
        <v>598</v>
      </c>
      <c r="L100" s="30" t="s">
        <v>1572</v>
      </c>
      <c r="M100" s="30" t="s">
        <v>1573</v>
      </c>
      <c r="N100" s="30" t="s">
        <v>599</v>
      </c>
      <c r="O100" s="30" t="s">
        <v>1574</v>
      </c>
      <c r="P100" s="30" t="s">
        <v>1575</v>
      </c>
      <c r="Q100" s="30" t="s">
        <v>600</v>
      </c>
      <c r="R100" s="30" t="s">
        <v>1576</v>
      </c>
      <c r="S100" s="30" t="s">
        <v>1577</v>
      </c>
      <c r="T100" s="30" t="s">
        <v>601</v>
      </c>
    </row>
    <row r="101" spans="4:20" x14ac:dyDescent="0.25">
      <c r="D101" s="30" t="s">
        <v>248</v>
      </c>
      <c r="E101" s="30" t="s">
        <v>72</v>
      </c>
      <c r="F101" s="30" t="s">
        <v>1578</v>
      </c>
      <c r="G101" s="30" t="s">
        <v>1579</v>
      </c>
      <c r="H101" s="30" t="s">
        <v>602</v>
      </c>
      <c r="I101" s="30" t="s">
        <v>1580</v>
      </c>
      <c r="J101" s="30" t="s">
        <v>1581</v>
      </c>
      <c r="K101" s="30" t="s">
        <v>603</v>
      </c>
      <c r="L101" s="30" t="s">
        <v>1582</v>
      </c>
      <c r="M101" s="30" t="s">
        <v>1583</v>
      </c>
      <c r="N101" s="30" t="s">
        <v>604</v>
      </c>
      <c r="O101" s="30" t="s">
        <v>1584</v>
      </c>
      <c r="P101" s="30" t="s">
        <v>1585</v>
      </c>
      <c r="Q101" s="30" t="s">
        <v>605</v>
      </c>
      <c r="R101" s="30" t="s">
        <v>1586</v>
      </c>
      <c r="S101" s="30" t="s">
        <v>1587</v>
      </c>
      <c r="T101" s="30" t="s">
        <v>606</v>
      </c>
    </row>
    <row r="102" spans="4:20" x14ac:dyDescent="0.25">
      <c r="D102" s="30" t="s">
        <v>249</v>
      </c>
      <c r="E102" s="30" t="s">
        <v>73</v>
      </c>
      <c r="F102" s="30" t="s">
        <v>1588</v>
      </c>
      <c r="G102" s="30" t="s">
        <v>1589</v>
      </c>
      <c r="H102" s="30" t="s">
        <v>607</v>
      </c>
      <c r="I102" s="30" t="s">
        <v>1590</v>
      </c>
      <c r="J102" s="30" t="s">
        <v>1591</v>
      </c>
      <c r="K102" s="30" t="s">
        <v>608</v>
      </c>
      <c r="L102" s="30" t="s">
        <v>1592</v>
      </c>
      <c r="M102" s="30" t="s">
        <v>1593</v>
      </c>
      <c r="N102" s="30" t="s">
        <v>609</v>
      </c>
      <c r="O102" s="30" t="s">
        <v>1594</v>
      </c>
      <c r="P102" s="30" t="s">
        <v>1595</v>
      </c>
      <c r="Q102" s="30" t="s">
        <v>610</v>
      </c>
      <c r="R102" s="30" t="s">
        <v>1596</v>
      </c>
      <c r="S102" s="30" t="s">
        <v>1597</v>
      </c>
      <c r="T102" s="30" t="s">
        <v>611</v>
      </c>
    </row>
    <row r="103" spans="4:20" x14ac:dyDescent="0.25">
      <c r="D103" s="30" t="s">
        <v>250</v>
      </c>
      <c r="E103" s="30" t="s">
        <v>74</v>
      </c>
      <c r="F103" s="30" t="s">
        <v>1598</v>
      </c>
      <c r="G103" s="30" t="s">
        <v>1599</v>
      </c>
      <c r="H103" s="30" t="s">
        <v>612</v>
      </c>
      <c r="I103" s="30" t="s">
        <v>1600</v>
      </c>
      <c r="J103" s="30" t="s">
        <v>1601</v>
      </c>
      <c r="K103" s="30" t="s">
        <v>613</v>
      </c>
      <c r="L103" s="30" t="s">
        <v>1602</v>
      </c>
      <c r="M103" s="30" t="s">
        <v>1603</v>
      </c>
      <c r="N103" s="30" t="s">
        <v>614</v>
      </c>
      <c r="O103" s="30" t="s">
        <v>1604</v>
      </c>
      <c r="P103" s="30" t="s">
        <v>1605</v>
      </c>
      <c r="Q103" s="30" t="s">
        <v>615</v>
      </c>
      <c r="R103" s="30" t="s">
        <v>1606</v>
      </c>
      <c r="S103" s="30" t="s">
        <v>1607</v>
      </c>
      <c r="T103" s="30" t="s">
        <v>616</v>
      </c>
    </row>
    <row r="104" spans="4:20" x14ac:dyDescent="0.25">
      <c r="D104" s="30" t="s">
        <v>251</v>
      </c>
      <c r="E104" s="30" t="s">
        <v>75</v>
      </c>
      <c r="F104" s="30" t="s">
        <v>1608</v>
      </c>
      <c r="G104" s="30" t="s">
        <v>1609</v>
      </c>
      <c r="H104" s="30" t="s">
        <v>617</v>
      </c>
      <c r="I104" s="30" t="s">
        <v>1610</v>
      </c>
      <c r="J104" s="30" t="s">
        <v>1611</v>
      </c>
      <c r="K104" s="30" t="s">
        <v>618</v>
      </c>
      <c r="L104" s="30" t="s">
        <v>1612</v>
      </c>
      <c r="M104" s="30" t="s">
        <v>1613</v>
      </c>
      <c r="N104" s="30" t="s">
        <v>619</v>
      </c>
      <c r="O104" s="30" t="s">
        <v>1614</v>
      </c>
      <c r="P104" s="30" t="s">
        <v>1615</v>
      </c>
      <c r="Q104" s="30" t="s">
        <v>620</v>
      </c>
      <c r="R104" s="30" t="s">
        <v>1616</v>
      </c>
      <c r="S104" s="30" t="s">
        <v>1617</v>
      </c>
      <c r="T104" s="30" t="s">
        <v>621</v>
      </c>
    </row>
    <row r="105" spans="4:20" x14ac:dyDescent="0.25">
      <c r="D105" s="30" t="s">
        <v>252</v>
      </c>
      <c r="E105" s="30" t="s">
        <v>76</v>
      </c>
      <c r="F105" s="30" t="s">
        <v>1618</v>
      </c>
      <c r="G105" s="30" t="s">
        <v>1619</v>
      </c>
      <c r="H105" s="30" t="s">
        <v>622</v>
      </c>
      <c r="I105" s="30" t="s">
        <v>1620</v>
      </c>
      <c r="J105" s="30" t="s">
        <v>1621</v>
      </c>
      <c r="K105" s="30" t="s">
        <v>623</v>
      </c>
      <c r="L105" s="30" t="s">
        <v>1622</v>
      </c>
      <c r="M105" s="30" t="s">
        <v>1623</v>
      </c>
      <c r="N105" s="30" t="s">
        <v>624</v>
      </c>
      <c r="O105" s="30" t="s">
        <v>1624</v>
      </c>
      <c r="P105" s="30" t="s">
        <v>1625</v>
      </c>
      <c r="Q105" s="30" t="s">
        <v>625</v>
      </c>
      <c r="R105" s="30" t="s">
        <v>1626</v>
      </c>
      <c r="S105" s="30" t="s">
        <v>1627</v>
      </c>
      <c r="T105" s="30" t="s">
        <v>626</v>
      </c>
    </row>
    <row r="106" spans="4:20" x14ac:dyDescent="0.25">
      <c r="D106" s="30" t="s">
        <v>253</v>
      </c>
      <c r="E106" s="30" t="s">
        <v>77</v>
      </c>
      <c r="F106" s="30" t="s">
        <v>1628</v>
      </c>
      <c r="G106" s="30" t="s">
        <v>1629</v>
      </c>
      <c r="H106" s="30" t="s">
        <v>627</v>
      </c>
      <c r="I106" s="30" t="s">
        <v>1630</v>
      </c>
      <c r="J106" s="30" t="s">
        <v>1631</v>
      </c>
      <c r="K106" s="30" t="s">
        <v>628</v>
      </c>
      <c r="L106" s="30" t="s">
        <v>1632</v>
      </c>
      <c r="M106" s="30" t="s">
        <v>1633</v>
      </c>
      <c r="N106" s="30" t="s">
        <v>629</v>
      </c>
      <c r="O106" s="30" t="s">
        <v>1634</v>
      </c>
      <c r="P106" s="30" t="s">
        <v>1635</v>
      </c>
      <c r="Q106" s="30" t="s">
        <v>630</v>
      </c>
      <c r="R106" s="30" t="s">
        <v>1636</v>
      </c>
      <c r="S106" s="30" t="s">
        <v>1637</v>
      </c>
      <c r="T106" s="30" t="s">
        <v>631</v>
      </c>
    </row>
    <row r="107" spans="4:20" x14ac:dyDescent="0.25">
      <c r="D107" s="30" t="s">
        <v>254</v>
      </c>
      <c r="E107" s="30" t="s">
        <v>78</v>
      </c>
      <c r="F107" s="30" t="s">
        <v>1638</v>
      </c>
      <c r="G107" s="30" t="s">
        <v>1639</v>
      </c>
      <c r="H107" s="30" t="s">
        <v>632</v>
      </c>
      <c r="I107" s="30" t="s">
        <v>1640</v>
      </c>
      <c r="J107" s="30" t="s">
        <v>1641</v>
      </c>
      <c r="K107" s="30" t="s">
        <v>633</v>
      </c>
      <c r="L107" s="30" t="s">
        <v>1642</v>
      </c>
      <c r="M107" s="30" t="s">
        <v>1643</v>
      </c>
      <c r="N107" s="30" t="s">
        <v>634</v>
      </c>
      <c r="O107" s="30" t="s">
        <v>1644</v>
      </c>
      <c r="P107" s="30" t="s">
        <v>1645</v>
      </c>
      <c r="Q107" s="30" t="s">
        <v>635</v>
      </c>
      <c r="R107" s="30" t="s">
        <v>1646</v>
      </c>
      <c r="S107" s="30" t="s">
        <v>1647</v>
      </c>
      <c r="T107" s="30" t="s">
        <v>636</v>
      </c>
    </row>
    <row r="108" spans="4:20" x14ac:dyDescent="0.25">
      <c r="D108" s="30" t="s">
        <v>255</v>
      </c>
      <c r="E108" s="30" t="s">
        <v>79</v>
      </c>
      <c r="F108" s="30" t="s">
        <v>1648</v>
      </c>
      <c r="G108" s="30" t="s">
        <v>1649</v>
      </c>
      <c r="H108" s="30" t="s">
        <v>637</v>
      </c>
      <c r="I108" s="30" t="s">
        <v>1650</v>
      </c>
      <c r="J108" s="30" t="s">
        <v>1651</v>
      </c>
      <c r="K108" s="30" t="s">
        <v>638</v>
      </c>
      <c r="L108" s="30" t="s">
        <v>1652</v>
      </c>
      <c r="M108" s="30" t="s">
        <v>1653</v>
      </c>
      <c r="N108" s="30" t="s">
        <v>639</v>
      </c>
      <c r="O108" s="30" t="s">
        <v>1654</v>
      </c>
      <c r="P108" s="30" t="s">
        <v>1655</v>
      </c>
      <c r="Q108" s="30" t="s">
        <v>640</v>
      </c>
      <c r="R108" s="30" t="s">
        <v>1656</v>
      </c>
      <c r="S108" s="30" t="s">
        <v>1657</v>
      </c>
      <c r="T108" s="30" t="s">
        <v>641</v>
      </c>
    </row>
    <row r="109" spans="4:20" x14ac:dyDescent="0.25">
      <c r="D109" s="30" t="s">
        <v>256</v>
      </c>
      <c r="E109" s="30" t="s">
        <v>80</v>
      </c>
      <c r="F109" s="30" t="s">
        <v>1658</v>
      </c>
      <c r="G109" s="30" t="s">
        <v>1659</v>
      </c>
      <c r="H109" s="30" t="s">
        <v>642</v>
      </c>
      <c r="I109" s="30" t="s">
        <v>1660</v>
      </c>
      <c r="J109" s="30" t="s">
        <v>1661</v>
      </c>
      <c r="K109" s="30" t="s">
        <v>643</v>
      </c>
      <c r="L109" s="30" t="s">
        <v>1662</v>
      </c>
      <c r="M109" s="30" t="s">
        <v>1663</v>
      </c>
      <c r="N109" s="30" t="s">
        <v>644</v>
      </c>
      <c r="O109" s="30" t="s">
        <v>1664</v>
      </c>
      <c r="P109" s="30" t="s">
        <v>1665</v>
      </c>
      <c r="Q109" s="30" t="s">
        <v>645</v>
      </c>
      <c r="R109" s="30" t="s">
        <v>1666</v>
      </c>
      <c r="S109" s="30" t="s">
        <v>1667</v>
      </c>
      <c r="T109" s="30" t="s">
        <v>646</v>
      </c>
    </row>
    <row r="110" spans="4:20" x14ac:dyDescent="0.25">
      <c r="D110" s="30" t="s">
        <v>257</v>
      </c>
      <c r="E110" s="30" t="s">
        <v>81</v>
      </c>
      <c r="F110" s="30" t="s">
        <v>1668</v>
      </c>
      <c r="G110" s="30" t="s">
        <v>1669</v>
      </c>
      <c r="H110" s="30" t="s">
        <v>647</v>
      </c>
      <c r="I110" s="30" t="s">
        <v>1670</v>
      </c>
      <c r="J110" s="30" t="s">
        <v>1671</v>
      </c>
      <c r="K110" s="30" t="s">
        <v>648</v>
      </c>
      <c r="L110" s="30" t="s">
        <v>1672</v>
      </c>
      <c r="M110" s="30" t="s">
        <v>1673</v>
      </c>
      <c r="N110" s="30" t="s">
        <v>649</v>
      </c>
      <c r="O110" s="30" t="s">
        <v>1674</v>
      </c>
      <c r="P110" s="30" t="s">
        <v>1675</v>
      </c>
      <c r="Q110" s="30" t="s">
        <v>650</v>
      </c>
      <c r="R110" s="30" t="s">
        <v>1676</v>
      </c>
      <c r="S110" s="30" t="s">
        <v>1677</v>
      </c>
      <c r="T110" s="30" t="s">
        <v>651</v>
      </c>
    </row>
    <row r="111" spans="4:20" x14ac:dyDescent="0.25">
      <c r="D111" s="30" t="s">
        <v>258</v>
      </c>
      <c r="E111" s="30" t="s">
        <v>82</v>
      </c>
      <c r="F111" s="30" t="s">
        <v>1678</v>
      </c>
      <c r="G111" s="30" t="s">
        <v>1679</v>
      </c>
      <c r="H111" s="30" t="s">
        <v>652</v>
      </c>
      <c r="I111" s="30" t="s">
        <v>1680</v>
      </c>
      <c r="J111" s="30" t="s">
        <v>1681</v>
      </c>
      <c r="K111" s="30" t="s">
        <v>653</v>
      </c>
      <c r="L111" s="30" t="s">
        <v>1682</v>
      </c>
      <c r="M111" s="30" t="s">
        <v>1683</v>
      </c>
      <c r="N111" s="30" t="s">
        <v>654</v>
      </c>
      <c r="O111" s="30" t="s">
        <v>1684</v>
      </c>
      <c r="P111" s="30" t="s">
        <v>1685</v>
      </c>
      <c r="Q111" s="30" t="s">
        <v>655</v>
      </c>
      <c r="R111" s="30" t="s">
        <v>1686</v>
      </c>
      <c r="S111" s="30" t="s">
        <v>1687</v>
      </c>
      <c r="T111" s="30" t="s">
        <v>656</v>
      </c>
    </row>
    <row r="112" spans="4:20" x14ac:dyDescent="0.25">
      <c r="D112" s="30" t="s">
        <v>259</v>
      </c>
      <c r="E112" s="30" t="s">
        <v>83</v>
      </c>
      <c r="F112" s="30" t="s">
        <v>1688</v>
      </c>
      <c r="G112" s="30" t="s">
        <v>1689</v>
      </c>
      <c r="H112" s="30" t="s">
        <v>657</v>
      </c>
      <c r="I112" s="30" t="s">
        <v>1690</v>
      </c>
      <c r="J112" s="30" t="s">
        <v>1691</v>
      </c>
      <c r="K112" s="30" t="s">
        <v>658</v>
      </c>
      <c r="L112" s="30" t="s">
        <v>1692</v>
      </c>
      <c r="M112" s="30" t="s">
        <v>1693</v>
      </c>
      <c r="N112" s="30" t="s">
        <v>659</v>
      </c>
      <c r="O112" s="30" t="s">
        <v>1694</v>
      </c>
      <c r="P112" s="30" t="s">
        <v>1695</v>
      </c>
      <c r="Q112" s="30" t="s">
        <v>660</v>
      </c>
      <c r="R112" s="30" t="s">
        <v>1696</v>
      </c>
      <c r="S112" s="30" t="s">
        <v>1697</v>
      </c>
      <c r="T112" s="30" t="s">
        <v>661</v>
      </c>
    </row>
    <row r="113" spans="4:20" x14ac:dyDescent="0.25">
      <c r="D113" s="30" t="s">
        <v>260</v>
      </c>
      <c r="E113" s="30" t="s">
        <v>84</v>
      </c>
      <c r="F113" s="30" t="s">
        <v>1698</v>
      </c>
      <c r="G113" s="30" t="s">
        <v>1699</v>
      </c>
      <c r="H113" s="30" t="s">
        <v>662</v>
      </c>
      <c r="I113" s="30" t="s">
        <v>1700</v>
      </c>
      <c r="J113" s="30" t="s">
        <v>1701</v>
      </c>
      <c r="K113" s="30" t="s">
        <v>663</v>
      </c>
      <c r="L113" s="30" t="s">
        <v>1702</v>
      </c>
      <c r="M113" s="30" t="s">
        <v>1703</v>
      </c>
      <c r="N113" s="30" t="s">
        <v>664</v>
      </c>
      <c r="O113" s="30" t="s">
        <v>1704</v>
      </c>
      <c r="P113" s="30" t="s">
        <v>1705</v>
      </c>
      <c r="Q113" s="30" t="s">
        <v>665</v>
      </c>
      <c r="R113" s="30" t="s">
        <v>1706</v>
      </c>
      <c r="S113" s="30" t="s">
        <v>1707</v>
      </c>
      <c r="T113" s="30" t="s">
        <v>666</v>
      </c>
    </row>
    <row r="114" spans="4:20" x14ac:dyDescent="0.25">
      <c r="D114" s="30" t="s">
        <v>261</v>
      </c>
      <c r="E114" s="30" t="s">
        <v>85</v>
      </c>
      <c r="F114" s="30" t="s">
        <v>1708</v>
      </c>
      <c r="G114" s="30" t="s">
        <v>1709</v>
      </c>
      <c r="H114" s="30" t="s">
        <v>667</v>
      </c>
      <c r="I114" s="30" t="s">
        <v>1710</v>
      </c>
      <c r="J114" s="30" t="s">
        <v>1711</v>
      </c>
      <c r="K114" s="30" t="s">
        <v>668</v>
      </c>
      <c r="L114" s="30" t="s">
        <v>1712</v>
      </c>
      <c r="M114" s="30" t="s">
        <v>1713</v>
      </c>
      <c r="N114" s="30" t="s">
        <v>669</v>
      </c>
      <c r="O114" s="30" t="s">
        <v>1714</v>
      </c>
      <c r="P114" s="30" t="s">
        <v>1715</v>
      </c>
      <c r="Q114" s="30" t="s">
        <v>670</v>
      </c>
      <c r="R114" s="30" t="s">
        <v>1716</v>
      </c>
      <c r="S114" s="30" t="s">
        <v>1717</v>
      </c>
      <c r="T114" s="30" t="s">
        <v>671</v>
      </c>
    </row>
    <row r="115" spans="4:20" x14ac:dyDescent="0.25">
      <c r="D115" s="30" t="s">
        <v>262</v>
      </c>
      <c r="E115" s="30" t="s">
        <v>86</v>
      </c>
      <c r="F115" s="30" t="s">
        <v>1718</v>
      </c>
      <c r="G115" s="30" t="s">
        <v>1719</v>
      </c>
      <c r="H115" s="30" t="s">
        <v>672</v>
      </c>
      <c r="I115" s="30" t="s">
        <v>1720</v>
      </c>
      <c r="J115" s="30" t="s">
        <v>1721</v>
      </c>
      <c r="K115" s="30" t="s">
        <v>673</v>
      </c>
      <c r="L115" s="30" t="s">
        <v>1722</v>
      </c>
      <c r="M115" s="30" t="s">
        <v>1723</v>
      </c>
      <c r="N115" s="30" t="s">
        <v>674</v>
      </c>
      <c r="O115" s="30" t="s">
        <v>1724</v>
      </c>
      <c r="P115" s="30" t="s">
        <v>1725</v>
      </c>
      <c r="Q115" s="30" t="s">
        <v>675</v>
      </c>
      <c r="R115" s="30" t="s">
        <v>1726</v>
      </c>
      <c r="S115" s="30" t="s">
        <v>1727</v>
      </c>
      <c r="T115" s="30" t="s">
        <v>676</v>
      </c>
    </row>
    <row r="116" spans="4:20" x14ac:dyDescent="0.25">
      <c r="D116" s="30" t="s">
        <v>263</v>
      </c>
      <c r="E116" s="30" t="s">
        <v>87</v>
      </c>
      <c r="F116" s="30" t="s">
        <v>1728</v>
      </c>
      <c r="G116" s="30" t="s">
        <v>1729</v>
      </c>
      <c r="H116" s="30" t="s">
        <v>677</v>
      </c>
      <c r="I116" s="30" t="s">
        <v>1730</v>
      </c>
      <c r="J116" s="30" t="s">
        <v>1731</v>
      </c>
      <c r="K116" s="30" t="s">
        <v>678</v>
      </c>
      <c r="L116" s="30" t="s">
        <v>1732</v>
      </c>
      <c r="M116" s="30" t="s">
        <v>1733</v>
      </c>
      <c r="N116" s="30" t="s">
        <v>679</v>
      </c>
      <c r="O116" s="30" t="s">
        <v>1734</v>
      </c>
      <c r="P116" s="30" t="s">
        <v>1735</v>
      </c>
      <c r="Q116" s="30" t="s">
        <v>680</v>
      </c>
      <c r="R116" s="30" t="s">
        <v>1736</v>
      </c>
      <c r="S116" s="30" t="s">
        <v>1737</v>
      </c>
      <c r="T116" s="30" t="s">
        <v>681</v>
      </c>
    </row>
    <row r="117" spans="4:20" x14ac:dyDescent="0.25">
      <c r="D117" s="30" t="s">
        <v>264</v>
      </c>
      <c r="E117" s="30" t="s">
        <v>88</v>
      </c>
      <c r="F117" s="30" t="s">
        <v>1738</v>
      </c>
      <c r="G117" s="30" t="s">
        <v>1739</v>
      </c>
      <c r="H117" s="30" t="s">
        <v>682</v>
      </c>
      <c r="I117" s="30" t="s">
        <v>1740</v>
      </c>
      <c r="J117" s="30" t="s">
        <v>1741</v>
      </c>
      <c r="K117" s="30" t="s">
        <v>683</v>
      </c>
      <c r="L117" s="30" t="s">
        <v>1742</v>
      </c>
      <c r="M117" s="30" t="s">
        <v>1743</v>
      </c>
      <c r="N117" s="30" t="s">
        <v>684</v>
      </c>
      <c r="O117" s="30" t="s">
        <v>1744</v>
      </c>
      <c r="P117" s="30" t="s">
        <v>1745</v>
      </c>
      <c r="Q117" s="30" t="s">
        <v>685</v>
      </c>
      <c r="R117" s="30" t="s">
        <v>1746</v>
      </c>
      <c r="S117" s="30" t="s">
        <v>1747</v>
      </c>
      <c r="T117" s="30" t="s">
        <v>686</v>
      </c>
    </row>
    <row r="118" spans="4:20" x14ac:dyDescent="0.25">
      <c r="D118" s="30" t="s">
        <v>265</v>
      </c>
      <c r="E118" s="30" t="s">
        <v>89</v>
      </c>
      <c r="F118" s="30" t="s">
        <v>1748</v>
      </c>
      <c r="G118" s="30" t="s">
        <v>1749</v>
      </c>
      <c r="H118" s="30" t="s">
        <v>687</v>
      </c>
      <c r="I118" s="30" t="s">
        <v>1750</v>
      </c>
      <c r="J118" s="30" t="s">
        <v>1751</v>
      </c>
      <c r="K118" s="30" t="s">
        <v>688</v>
      </c>
      <c r="L118" s="30" t="s">
        <v>1752</v>
      </c>
      <c r="M118" s="30" t="s">
        <v>1753</v>
      </c>
      <c r="N118" s="30" t="s">
        <v>689</v>
      </c>
      <c r="O118" s="30" t="s">
        <v>1754</v>
      </c>
      <c r="P118" s="30" t="s">
        <v>1755</v>
      </c>
      <c r="Q118" s="30" t="s">
        <v>690</v>
      </c>
      <c r="R118" s="30" t="s">
        <v>1756</v>
      </c>
      <c r="S118" s="30" t="s">
        <v>1757</v>
      </c>
      <c r="T118" s="30" t="s">
        <v>691</v>
      </c>
    </row>
    <row r="119" spans="4:20" x14ac:dyDescent="0.25">
      <c r="D119" s="30" t="s">
        <v>266</v>
      </c>
      <c r="E119" s="30" t="s">
        <v>90</v>
      </c>
      <c r="F119" s="30" t="s">
        <v>1758</v>
      </c>
      <c r="G119" s="30" t="s">
        <v>1759</v>
      </c>
      <c r="H119" s="30" t="s">
        <v>692</v>
      </c>
      <c r="I119" s="30" t="s">
        <v>1760</v>
      </c>
      <c r="J119" s="30" t="s">
        <v>1761</v>
      </c>
      <c r="K119" s="30" t="s">
        <v>693</v>
      </c>
      <c r="L119" s="30" t="s">
        <v>1762</v>
      </c>
      <c r="M119" s="30" t="s">
        <v>1763</v>
      </c>
      <c r="N119" s="30" t="s">
        <v>694</v>
      </c>
      <c r="O119" s="30" t="s">
        <v>1764</v>
      </c>
      <c r="P119" s="30" t="s">
        <v>1765</v>
      </c>
      <c r="Q119" s="30" t="s">
        <v>695</v>
      </c>
      <c r="R119" s="30" t="s">
        <v>1766</v>
      </c>
      <c r="S119" s="30" t="s">
        <v>1767</v>
      </c>
      <c r="T119" s="30" t="s">
        <v>696</v>
      </c>
    </row>
    <row r="120" spans="4:20" x14ac:dyDescent="0.25">
      <c r="D120" s="30" t="s">
        <v>267</v>
      </c>
      <c r="E120" s="30" t="s">
        <v>91</v>
      </c>
      <c r="F120" s="30" t="s">
        <v>1768</v>
      </c>
      <c r="G120" s="30" t="s">
        <v>1769</v>
      </c>
      <c r="H120" s="30" t="s">
        <v>697</v>
      </c>
      <c r="I120" s="30" t="s">
        <v>1770</v>
      </c>
      <c r="J120" s="30" t="s">
        <v>1771</v>
      </c>
      <c r="K120" s="30" t="s">
        <v>698</v>
      </c>
      <c r="L120" s="30" t="s">
        <v>1772</v>
      </c>
      <c r="M120" s="30" t="s">
        <v>1773</v>
      </c>
      <c r="N120" s="30" t="s">
        <v>699</v>
      </c>
      <c r="O120" s="30" t="s">
        <v>1774</v>
      </c>
      <c r="P120" s="30" t="s">
        <v>1775</v>
      </c>
      <c r="Q120" s="30" t="s">
        <v>700</v>
      </c>
      <c r="R120" s="30" t="s">
        <v>1776</v>
      </c>
      <c r="S120" s="30" t="s">
        <v>1777</v>
      </c>
      <c r="T120" s="30" t="s">
        <v>701</v>
      </c>
    </row>
    <row r="121" spans="4:20" x14ac:dyDescent="0.25">
      <c r="D121" s="30" t="s">
        <v>268</v>
      </c>
      <c r="E121" s="30" t="s">
        <v>92</v>
      </c>
      <c r="F121" s="30" t="s">
        <v>1778</v>
      </c>
      <c r="G121" s="30" t="s">
        <v>1779</v>
      </c>
      <c r="H121" s="30" t="s">
        <v>702</v>
      </c>
      <c r="I121" s="30" t="s">
        <v>1780</v>
      </c>
      <c r="J121" s="30" t="s">
        <v>1781</v>
      </c>
      <c r="K121" s="30" t="s">
        <v>703</v>
      </c>
      <c r="L121" s="30" t="s">
        <v>1782</v>
      </c>
      <c r="M121" s="30" t="s">
        <v>1783</v>
      </c>
      <c r="N121" s="30" t="s">
        <v>704</v>
      </c>
      <c r="O121" s="30" t="s">
        <v>1784</v>
      </c>
      <c r="P121" s="30" t="s">
        <v>1785</v>
      </c>
      <c r="Q121" s="30" t="s">
        <v>705</v>
      </c>
      <c r="R121" s="30" t="s">
        <v>1786</v>
      </c>
      <c r="S121" s="30" t="s">
        <v>1787</v>
      </c>
      <c r="T121" s="30" t="s">
        <v>706</v>
      </c>
    </row>
    <row r="122" spans="4:20" x14ac:dyDescent="0.25">
      <c r="D122" s="30" t="s">
        <v>269</v>
      </c>
      <c r="E122" s="30" t="s">
        <v>93</v>
      </c>
      <c r="F122" s="30" t="s">
        <v>1788</v>
      </c>
      <c r="G122" s="30" t="s">
        <v>1789</v>
      </c>
      <c r="H122" s="30" t="s">
        <v>707</v>
      </c>
      <c r="I122" s="30" t="s">
        <v>1790</v>
      </c>
      <c r="J122" s="30" t="s">
        <v>1791</v>
      </c>
      <c r="K122" s="30" t="s">
        <v>708</v>
      </c>
      <c r="L122" s="30" t="s">
        <v>1792</v>
      </c>
      <c r="M122" s="30" t="s">
        <v>1793</v>
      </c>
      <c r="N122" s="30" t="s">
        <v>709</v>
      </c>
      <c r="O122" s="30" t="s">
        <v>1794</v>
      </c>
      <c r="P122" s="30" t="s">
        <v>1795</v>
      </c>
      <c r="Q122" s="30" t="s">
        <v>710</v>
      </c>
      <c r="R122" s="30" t="s">
        <v>1796</v>
      </c>
      <c r="S122" s="30" t="s">
        <v>1797</v>
      </c>
      <c r="T122" s="30" t="s">
        <v>711</v>
      </c>
    </row>
    <row r="123" spans="4:20" x14ac:dyDescent="0.25">
      <c r="D123" s="30" t="s">
        <v>270</v>
      </c>
      <c r="E123" s="30" t="s">
        <v>94</v>
      </c>
      <c r="F123" s="30" t="s">
        <v>1798</v>
      </c>
      <c r="G123" s="30" t="s">
        <v>1799</v>
      </c>
      <c r="H123" s="30" t="s">
        <v>712</v>
      </c>
      <c r="I123" s="30" t="s">
        <v>1800</v>
      </c>
      <c r="J123" s="30" t="s">
        <v>1801</v>
      </c>
      <c r="K123" s="30" t="s">
        <v>713</v>
      </c>
      <c r="L123" s="30" t="s">
        <v>1802</v>
      </c>
      <c r="M123" s="30" t="s">
        <v>1803</v>
      </c>
      <c r="N123" s="30" t="s">
        <v>714</v>
      </c>
      <c r="O123" s="30" t="s">
        <v>1804</v>
      </c>
      <c r="P123" s="30" t="s">
        <v>1805</v>
      </c>
      <c r="Q123" s="30" t="s">
        <v>715</v>
      </c>
      <c r="R123" s="30" t="s">
        <v>1806</v>
      </c>
      <c r="S123" s="30" t="s">
        <v>1807</v>
      </c>
      <c r="T123" s="30" t="s">
        <v>716</v>
      </c>
    </row>
    <row r="124" spans="4:20" x14ac:dyDescent="0.25">
      <c r="D124" s="30" t="s">
        <v>271</v>
      </c>
      <c r="E124" s="30" t="s">
        <v>95</v>
      </c>
      <c r="F124" s="30" t="s">
        <v>1808</v>
      </c>
      <c r="G124" s="30" t="s">
        <v>1809</v>
      </c>
      <c r="H124" s="30" t="s">
        <v>717</v>
      </c>
      <c r="I124" s="30" t="s">
        <v>1810</v>
      </c>
      <c r="J124" s="30" t="s">
        <v>1811</v>
      </c>
      <c r="K124" s="30" t="s">
        <v>718</v>
      </c>
      <c r="L124" s="30" t="s">
        <v>1812</v>
      </c>
      <c r="M124" s="30" t="s">
        <v>1813</v>
      </c>
      <c r="N124" s="30" t="s">
        <v>719</v>
      </c>
      <c r="O124" s="30" t="s">
        <v>1814</v>
      </c>
      <c r="P124" s="30" t="s">
        <v>1815</v>
      </c>
      <c r="Q124" s="30" t="s">
        <v>720</v>
      </c>
      <c r="R124" s="30" t="s">
        <v>1816</v>
      </c>
      <c r="S124" s="30" t="s">
        <v>1817</v>
      </c>
      <c r="T124" s="30" t="s">
        <v>721</v>
      </c>
    </row>
    <row r="125" spans="4:20" x14ac:dyDescent="0.25">
      <c r="D125" s="30" t="s">
        <v>272</v>
      </c>
      <c r="E125" s="30" t="s">
        <v>96</v>
      </c>
      <c r="F125" s="30" t="s">
        <v>1818</v>
      </c>
      <c r="G125" s="30" t="s">
        <v>1819</v>
      </c>
      <c r="H125" s="30" t="s">
        <v>722</v>
      </c>
      <c r="I125" s="30" t="s">
        <v>1820</v>
      </c>
      <c r="J125" s="30" t="s">
        <v>1821</v>
      </c>
      <c r="K125" s="30" t="s">
        <v>723</v>
      </c>
      <c r="L125" s="30" t="s">
        <v>1822</v>
      </c>
      <c r="M125" s="30" t="s">
        <v>1823</v>
      </c>
      <c r="N125" s="30" t="s">
        <v>724</v>
      </c>
      <c r="O125" s="30" t="s">
        <v>1824</v>
      </c>
      <c r="P125" s="30" t="s">
        <v>1825</v>
      </c>
      <c r="Q125" s="30" t="s">
        <v>725</v>
      </c>
      <c r="R125" s="30" t="s">
        <v>1826</v>
      </c>
      <c r="S125" s="30" t="s">
        <v>1827</v>
      </c>
      <c r="T125" s="30" t="s">
        <v>726</v>
      </c>
    </row>
    <row r="126" spans="4:20" x14ac:dyDescent="0.25">
      <c r="D126" s="30" t="s">
        <v>273</v>
      </c>
      <c r="E126" s="30" t="s">
        <v>97</v>
      </c>
      <c r="F126" s="30" t="s">
        <v>1828</v>
      </c>
      <c r="G126" s="30" t="s">
        <v>1829</v>
      </c>
      <c r="H126" s="30" t="s">
        <v>727</v>
      </c>
      <c r="I126" s="30" t="s">
        <v>1830</v>
      </c>
      <c r="J126" s="30" t="s">
        <v>1831</v>
      </c>
      <c r="K126" s="30" t="s">
        <v>728</v>
      </c>
      <c r="L126" s="30" t="s">
        <v>1832</v>
      </c>
      <c r="M126" s="30" t="s">
        <v>1833</v>
      </c>
      <c r="N126" s="30" t="s">
        <v>729</v>
      </c>
      <c r="O126" s="30" t="s">
        <v>1834</v>
      </c>
      <c r="P126" s="30" t="s">
        <v>1835</v>
      </c>
      <c r="Q126" s="30" t="s">
        <v>730</v>
      </c>
      <c r="R126" s="30" t="s">
        <v>1836</v>
      </c>
      <c r="S126" s="30" t="s">
        <v>1837</v>
      </c>
      <c r="T126" s="30" t="s">
        <v>731</v>
      </c>
    </row>
    <row r="127" spans="4:20" x14ac:dyDescent="0.25">
      <c r="D127" s="30" t="s">
        <v>274</v>
      </c>
      <c r="E127" s="30" t="s">
        <v>98</v>
      </c>
      <c r="F127" s="30" t="s">
        <v>1838</v>
      </c>
      <c r="G127" s="30" t="s">
        <v>1839</v>
      </c>
      <c r="H127" s="30" t="s">
        <v>732</v>
      </c>
      <c r="I127" s="30" t="s">
        <v>1840</v>
      </c>
      <c r="J127" s="30" t="s">
        <v>1841</v>
      </c>
      <c r="K127" s="30" t="s">
        <v>733</v>
      </c>
      <c r="L127" s="30" t="s">
        <v>1842</v>
      </c>
      <c r="M127" s="30" t="s">
        <v>1843</v>
      </c>
      <c r="N127" s="30" t="s">
        <v>734</v>
      </c>
      <c r="O127" s="30" t="s">
        <v>1844</v>
      </c>
      <c r="P127" s="30" t="s">
        <v>1845</v>
      </c>
      <c r="Q127" s="30" t="s">
        <v>735</v>
      </c>
      <c r="R127" s="30" t="s">
        <v>1846</v>
      </c>
      <c r="S127" s="30" t="s">
        <v>1847</v>
      </c>
      <c r="T127" s="30" t="s">
        <v>736</v>
      </c>
    </row>
    <row r="128" spans="4:20" x14ac:dyDescent="0.25">
      <c r="D128" s="30" t="s">
        <v>275</v>
      </c>
      <c r="E128" s="30" t="s">
        <v>99</v>
      </c>
      <c r="F128" s="30" t="s">
        <v>1848</v>
      </c>
      <c r="G128" s="30" t="s">
        <v>1849</v>
      </c>
      <c r="H128" s="30" t="s">
        <v>737</v>
      </c>
      <c r="I128" s="30" t="s">
        <v>1850</v>
      </c>
      <c r="J128" s="30" t="s">
        <v>1851</v>
      </c>
      <c r="K128" s="30" t="s">
        <v>738</v>
      </c>
      <c r="L128" s="30" t="s">
        <v>1852</v>
      </c>
      <c r="M128" s="30" t="s">
        <v>1853</v>
      </c>
      <c r="N128" s="30" t="s">
        <v>739</v>
      </c>
      <c r="O128" s="30" t="s">
        <v>1854</v>
      </c>
      <c r="P128" s="30" t="s">
        <v>1855</v>
      </c>
      <c r="Q128" s="30" t="s">
        <v>740</v>
      </c>
      <c r="R128" s="30" t="s">
        <v>1856</v>
      </c>
      <c r="S128" s="30" t="s">
        <v>1857</v>
      </c>
      <c r="T128" s="30" t="s">
        <v>741</v>
      </c>
    </row>
    <row r="129" spans="4:20" x14ac:dyDescent="0.25">
      <c r="D129" s="30" t="s">
        <v>276</v>
      </c>
      <c r="E129" s="30" t="s">
        <v>100</v>
      </c>
      <c r="F129" s="30" t="s">
        <v>1858</v>
      </c>
      <c r="G129" s="30" t="s">
        <v>1859</v>
      </c>
      <c r="H129" s="30" t="s">
        <v>742</v>
      </c>
      <c r="I129" s="30" t="s">
        <v>1860</v>
      </c>
      <c r="J129" s="30" t="s">
        <v>1861</v>
      </c>
      <c r="K129" s="30" t="s">
        <v>743</v>
      </c>
      <c r="L129" s="30" t="s">
        <v>1862</v>
      </c>
      <c r="M129" s="30" t="s">
        <v>1863</v>
      </c>
      <c r="N129" s="30" t="s">
        <v>744</v>
      </c>
      <c r="O129" s="30" t="s">
        <v>1864</v>
      </c>
      <c r="P129" s="30" t="s">
        <v>1865</v>
      </c>
      <c r="Q129" s="30" t="s">
        <v>745</v>
      </c>
      <c r="R129" s="30" t="s">
        <v>1866</v>
      </c>
      <c r="S129" s="30" t="s">
        <v>1867</v>
      </c>
      <c r="T129" s="30" t="s">
        <v>746</v>
      </c>
    </row>
    <row r="130" spans="4:20" x14ac:dyDescent="0.25">
      <c r="D130" s="30" t="s">
        <v>277</v>
      </c>
      <c r="E130" s="30" t="s">
        <v>101</v>
      </c>
      <c r="F130" s="30" t="s">
        <v>1868</v>
      </c>
      <c r="G130" s="30" t="s">
        <v>1869</v>
      </c>
      <c r="H130" s="30" t="s">
        <v>747</v>
      </c>
      <c r="I130" s="30" t="s">
        <v>1870</v>
      </c>
      <c r="J130" s="30" t="s">
        <v>1871</v>
      </c>
      <c r="K130" s="30" t="s">
        <v>748</v>
      </c>
      <c r="L130" s="30" t="s">
        <v>1872</v>
      </c>
      <c r="M130" s="30" t="s">
        <v>1873</v>
      </c>
      <c r="N130" s="30" t="s">
        <v>749</v>
      </c>
      <c r="O130" s="30" t="s">
        <v>1874</v>
      </c>
      <c r="P130" s="30" t="s">
        <v>1875</v>
      </c>
      <c r="Q130" s="30" t="s">
        <v>750</v>
      </c>
      <c r="R130" s="30" t="s">
        <v>1876</v>
      </c>
      <c r="S130" s="30" t="s">
        <v>1877</v>
      </c>
      <c r="T130" s="30" t="s">
        <v>751</v>
      </c>
    </row>
    <row r="131" spans="4:20" x14ac:dyDescent="0.25">
      <c r="D131" s="30" t="s">
        <v>278</v>
      </c>
      <c r="E131" s="30" t="s">
        <v>102</v>
      </c>
      <c r="F131" s="30" t="s">
        <v>1878</v>
      </c>
      <c r="G131" s="30" t="s">
        <v>1879</v>
      </c>
      <c r="H131" s="30" t="s">
        <v>752</v>
      </c>
      <c r="I131" s="30" t="s">
        <v>1880</v>
      </c>
      <c r="J131" s="30" t="s">
        <v>1881</v>
      </c>
      <c r="K131" s="30" t="s">
        <v>753</v>
      </c>
      <c r="L131" s="30" t="s">
        <v>1882</v>
      </c>
      <c r="M131" s="30" t="s">
        <v>1883</v>
      </c>
      <c r="N131" s="30" t="s">
        <v>754</v>
      </c>
      <c r="O131" s="30" t="s">
        <v>1884</v>
      </c>
      <c r="P131" s="30" t="s">
        <v>1885</v>
      </c>
      <c r="Q131" s="30" t="s">
        <v>755</v>
      </c>
      <c r="R131" s="30" t="s">
        <v>1886</v>
      </c>
      <c r="S131" s="30" t="s">
        <v>1887</v>
      </c>
      <c r="T131" s="30" t="s">
        <v>756</v>
      </c>
    </row>
    <row r="132" spans="4:20" x14ac:dyDescent="0.25">
      <c r="D132" s="30" t="s">
        <v>279</v>
      </c>
      <c r="E132" s="30" t="s">
        <v>103</v>
      </c>
      <c r="F132" s="30" t="s">
        <v>1888</v>
      </c>
      <c r="G132" s="30" t="s">
        <v>1889</v>
      </c>
      <c r="H132" s="30" t="s">
        <v>757</v>
      </c>
      <c r="I132" s="30" t="s">
        <v>1890</v>
      </c>
      <c r="J132" s="30" t="s">
        <v>1891</v>
      </c>
      <c r="K132" s="30" t="s">
        <v>758</v>
      </c>
      <c r="L132" s="30" t="s">
        <v>1892</v>
      </c>
      <c r="M132" s="30" t="s">
        <v>1893</v>
      </c>
      <c r="N132" s="30" t="s">
        <v>759</v>
      </c>
      <c r="O132" s="30" t="s">
        <v>1894</v>
      </c>
      <c r="P132" s="30" t="s">
        <v>1895</v>
      </c>
      <c r="Q132" s="30" t="s">
        <v>760</v>
      </c>
      <c r="R132" s="30" t="s">
        <v>1896</v>
      </c>
      <c r="S132" s="30" t="s">
        <v>1897</v>
      </c>
      <c r="T132" s="30" t="s">
        <v>761</v>
      </c>
    </row>
    <row r="133" spans="4:20" x14ac:dyDescent="0.25">
      <c r="D133" s="30" t="s">
        <v>280</v>
      </c>
      <c r="E133" s="30" t="s">
        <v>104</v>
      </c>
      <c r="F133" s="30" t="s">
        <v>1898</v>
      </c>
      <c r="G133" s="30" t="s">
        <v>1899</v>
      </c>
      <c r="H133" s="30" t="s">
        <v>815</v>
      </c>
      <c r="I133" s="30" t="s">
        <v>1900</v>
      </c>
      <c r="J133" s="30" t="s">
        <v>1901</v>
      </c>
      <c r="K133" s="30" t="s">
        <v>816</v>
      </c>
      <c r="L133" s="30" t="s">
        <v>1902</v>
      </c>
      <c r="M133" s="30" t="s">
        <v>1903</v>
      </c>
      <c r="N133" s="30" t="s">
        <v>817</v>
      </c>
      <c r="O133" s="30" t="s">
        <v>1904</v>
      </c>
      <c r="P133" s="30" t="s">
        <v>1905</v>
      </c>
      <c r="Q133" s="30" t="s">
        <v>818</v>
      </c>
      <c r="R133" s="30" t="s">
        <v>1906</v>
      </c>
      <c r="S133" s="30" t="s">
        <v>1907</v>
      </c>
      <c r="T133" s="30" t="s">
        <v>819</v>
      </c>
    </row>
    <row r="134" spans="4:20" x14ac:dyDescent="0.25">
      <c r="D134" s="30" t="s">
        <v>281</v>
      </c>
      <c r="E134" s="30" t="s">
        <v>156</v>
      </c>
      <c r="F134" s="30" t="s">
        <v>1908</v>
      </c>
      <c r="G134" s="30" t="s">
        <v>1909</v>
      </c>
      <c r="H134" s="30" t="s">
        <v>1910</v>
      </c>
      <c r="I134" s="30" t="s">
        <v>1911</v>
      </c>
      <c r="J134" s="30" t="s">
        <v>1912</v>
      </c>
      <c r="K134" s="30" t="s">
        <v>1913</v>
      </c>
      <c r="L134" s="30" t="s">
        <v>1914</v>
      </c>
      <c r="M134" s="30" t="s">
        <v>1915</v>
      </c>
      <c r="N134" s="30" t="s">
        <v>1916</v>
      </c>
      <c r="O134" s="30" t="s">
        <v>1917</v>
      </c>
      <c r="P134" s="30" t="s">
        <v>1918</v>
      </c>
      <c r="Q134" s="30" t="s">
        <v>1919</v>
      </c>
      <c r="R134" s="30" t="s">
        <v>1920</v>
      </c>
      <c r="S134" s="30" t="s">
        <v>1921</v>
      </c>
      <c r="T134" s="30" t="s">
        <v>1922</v>
      </c>
    </row>
    <row r="136" spans="4:20" x14ac:dyDescent="0.25">
      <c r="D136" s="30" t="s">
        <v>282</v>
      </c>
      <c r="E136" s="30" t="s">
        <v>157</v>
      </c>
      <c r="F136" s="30" t="s">
        <v>1923</v>
      </c>
      <c r="G136" s="30" t="s">
        <v>1924</v>
      </c>
      <c r="H136" s="30" t="s">
        <v>1925</v>
      </c>
      <c r="I136" s="30" t="s">
        <v>1926</v>
      </c>
      <c r="J136" s="30" t="s">
        <v>1927</v>
      </c>
      <c r="K136" s="30" t="s">
        <v>1928</v>
      </c>
      <c r="L136" s="30" t="s">
        <v>1929</v>
      </c>
      <c r="M136" s="30" t="s">
        <v>1930</v>
      </c>
      <c r="N136" s="30" t="s">
        <v>1931</v>
      </c>
      <c r="O136" s="30" t="s">
        <v>1932</v>
      </c>
      <c r="P136" s="30" t="s">
        <v>1933</v>
      </c>
      <c r="Q136" s="30" t="s">
        <v>1934</v>
      </c>
      <c r="R136" s="30" t="s">
        <v>1935</v>
      </c>
      <c r="S136" s="30" t="s">
        <v>1936</v>
      </c>
      <c r="T136" s="30" t="s">
        <v>1937</v>
      </c>
    </row>
    <row r="138" spans="4:20" x14ac:dyDescent="0.25">
      <c r="D138" s="30" t="s">
        <v>283</v>
      </c>
      <c r="E138" s="30" t="s">
        <v>158</v>
      </c>
    </row>
    <row r="139" spans="4:20" x14ac:dyDescent="0.25">
      <c r="D139" s="30" t="s">
        <v>284</v>
      </c>
      <c r="E139" s="30" t="s">
        <v>105</v>
      </c>
      <c r="F139" s="30" t="s">
        <v>1938</v>
      </c>
      <c r="G139" s="30" t="s">
        <v>1939</v>
      </c>
      <c r="H139" s="30" t="s">
        <v>762</v>
      </c>
      <c r="I139" s="30" t="s">
        <v>1940</v>
      </c>
      <c r="J139" s="30" t="s">
        <v>1941</v>
      </c>
      <c r="K139" s="30" t="s">
        <v>763</v>
      </c>
      <c r="L139" s="30" t="s">
        <v>1942</v>
      </c>
      <c r="M139" s="30" t="s">
        <v>1943</v>
      </c>
      <c r="N139" s="30" t="s">
        <v>764</v>
      </c>
      <c r="O139" s="30" t="s">
        <v>1944</v>
      </c>
      <c r="P139" s="30" t="s">
        <v>1945</v>
      </c>
      <c r="Q139" s="30" t="s">
        <v>765</v>
      </c>
      <c r="R139" s="30" t="s">
        <v>1946</v>
      </c>
      <c r="S139" s="30" t="s">
        <v>1947</v>
      </c>
      <c r="T139" s="30" t="s">
        <v>766</v>
      </c>
    </row>
    <row r="140" spans="4:20" x14ac:dyDescent="0.25">
      <c r="D140" s="30" t="s">
        <v>285</v>
      </c>
      <c r="E140" s="30" t="s">
        <v>106</v>
      </c>
      <c r="F140" s="30" t="s">
        <v>1948</v>
      </c>
      <c r="G140" s="30" t="s">
        <v>1949</v>
      </c>
      <c r="H140" s="30" t="s">
        <v>767</v>
      </c>
      <c r="I140" s="30" t="s">
        <v>1950</v>
      </c>
      <c r="J140" s="30" t="s">
        <v>1951</v>
      </c>
      <c r="K140" s="30" t="s">
        <v>768</v>
      </c>
      <c r="L140" s="30" t="s">
        <v>1952</v>
      </c>
      <c r="M140" s="30" t="s">
        <v>1953</v>
      </c>
      <c r="N140" s="30" t="s">
        <v>769</v>
      </c>
      <c r="O140" s="30" t="s">
        <v>1954</v>
      </c>
      <c r="P140" s="30" t="s">
        <v>1955</v>
      </c>
      <c r="Q140" s="30" t="s">
        <v>770</v>
      </c>
      <c r="R140" s="30" t="s">
        <v>1956</v>
      </c>
      <c r="S140" s="30" t="s">
        <v>1957</v>
      </c>
      <c r="T140" s="30" t="s">
        <v>771</v>
      </c>
    </row>
    <row r="141" spans="4:20" x14ac:dyDescent="0.25">
      <c r="D141" s="30" t="s">
        <v>286</v>
      </c>
      <c r="E141" s="30" t="s">
        <v>107</v>
      </c>
      <c r="F141" s="30" t="s">
        <v>1958</v>
      </c>
      <c r="G141" s="30" t="s">
        <v>1959</v>
      </c>
      <c r="H141" s="30" t="s">
        <v>772</v>
      </c>
      <c r="I141" s="30" t="s">
        <v>1960</v>
      </c>
      <c r="J141" s="30" t="s">
        <v>1961</v>
      </c>
      <c r="K141" s="30" t="s">
        <v>773</v>
      </c>
      <c r="L141" s="30" t="s">
        <v>1962</v>
      </c>
      <c r="M141" s="30" t="s">
        <v>1963</v>
      </c>
      <c r="N141" s="30" t="s">
        <v>774</v>
      </c>
      <c r="O141" s="30" t="s">
        <v>1964</v>
      </c>
      <c r="P141" s="30" t="s">
        <v>1965</v>
      </c>
      <c r="Q141" s="30" t="s">
        <v>775</v>
      </c>
      <c r="R141" s="30" t="s">
        <v>1966</v>
      </c>
      <c r="S141" s="30" t="s">
        <v>1967</v>
      </c>
      <c r="T141" s="30" t="s">
        <v>776</v>
      </c>
    </row>
    <row r="142" spans="4:20" x14ac:dyDescent="0.25">
      <c r="D142" s="30" t="s">
        <v>287</v>
      </c>
      <c r="E142" s="30" t="s">
        <v>108</v>
      </c>
      <c r="F142" s="30" t="s">
        <v>1968</v>
      </c>
      <c r="G142" s="30" t="s">
        <v>1969</v>
      </c>
      <c r="H142" s="30" t="s">
        <v>820</v>
      </c>
      <c r="I142" s="30" t="s">
        <v>1970</v>
      </c>
      <c r="J142" s="30" t="s">
        <v>1971</v>
      </c>
      <c r="K142" s="30" t="s">
        <v>821</v>
      </c>
      <c r="L142" s="30" t="s">
        <v>1972</v>
      </c>
      <c r="M142" s="30" t="s">
        <v>1973</v>
      </c>
      <c r="N142" s="30" t="s">
        <v>822</v>
      </c>
      <c r="O142" s="30" t="s">
        <v>1974</v>
      </c>
      <c r="P142" s="30" t="s">
        <v>1975</v>
      </c>
      <c r="Q142" s="30" t="s">
        <v>823</v>
      </c>
      <c r="R142" s="30" t="s">
        <v>1976</v>
      </c>
      <c r="S142" s="30" t="s">
        <v>1977</v>
      </c>
      <c r="T142" s="30" t="s">
        <v>824</v>
      </c>
    </row>
    <row r="143" spans="4:20" x14ac:dyDescent="0.25">
      <c r="D143" s="30" t="s">
        <v>288</v>
      </c>
      <c r="E143" s="30" t="s">
        <v>109</v>
      </c>
      <c r="F143" s="30" t="s">
        <v>1978</v>
      </c>
      <c r="G143" s="30" t="s">
        <v>1979</v>
      </c>
      <c r="H143" s="30" t="s">
        <v>1980</v>
      </c>
      <c r="I143" s="30" t="s">
        <v>1981</v>
      </c>
      <c r="J143" s="30" t="s">
        <v>1982</v>
      </c>
      <c r="K143" s="30" t="s">
        <v>1983</v>
      </c>
      <c r="L143" s="30" t="s">
        <v>1984</v>
      </c>
      <c r="M143" s="30" t="s">
        <v>1985</v>
      </c>
      <c r="N143" s="30" t="s">
        <v>1986</v>
      </c>
      <c r="O143" s="30" t="s">
        <v>1987</v>
      </c>
      <c r="P143" s="30" t="s">
        <v>1988</v>
      </c>
      <c r="Q143" s="30" t="s">
        <v>1989</v>
      </c>
      <c r="R143" s="30" t="s">
        <v>1990</v>
      </c>
      <c r="S143" s="30" t="s">
        <v>1991</v>
      </c>
      <c r="T143" s="30" t="s">
        <v>1992</v>
      </c>
    </row>
    <row r="145" spans="4:20" x14ac:dyDescent="0.25">
      <c r="D145" s="30" t="s">
        <v>289</v>
      </c>
      <c r="E145" s="30" t="s">
        <v>159</v>
      </c>
    </row>
    <row r="146" spans="4:20" x14ac:dyDescent="0.25">
      <c r="D146" s="30" t="s">
        <v>290</v>
      </c>
      <c r="E146" s="30" t="s">
        <v>110</v>
      </c>
      <c r="F146" s="30" t="s">
        <v>1993</v>
      </c>
      <c r="G146" s="30" t="s">
        <v>1994</v>
      </c>
      <c r="H146" s="30" t="s">
        <v>777</v>
      </c>
      <c r="I146" s="30" t="s">
        <v>1995</v>
      </c>
      <c r="J146" s="30" t="s">
        <v>1996</v>
      </c>
      <c r="K146" s="30" t="s">
        <v>778</v>
      </c>
      <c r="L146" s="30" t="s">
        <v>1997</v>
      </c>
      <c r="M146" s="30" t="s">
        <v>1998</v>
      </c>
      <c r="N146" s="30" t="s">
        <v>779</v>
      </c>
      <c r="O146" s="30" t="s">
        <v>1999</v>
      </c>
      <c r="P146" s="30" t="s">
        <v>2000</v>
      </c>
      <c r="Q146" s="30" t="s">
        <v>780</v>
      </c>
      <c r="R146" s="30" t="s">
        <v>2001</v>
      </c>
      <c r="S146" s="30" t="s">
        <v>2002</v>
      </c>
      <c r="T146" s="30" t="s">
        <v>781</v>
      </c>
    </row>
    <row r="147" spans="4:20" x14ac:dyDescent="0.25">
      <c r="D147" s="30" t="s">
        <v>291</v>
      </c>
      <c r="E147" s="30" t="s">
        <v>111</v>
      </c>
      <c r="F147" s="30" t="s">
        <v>2003</v>
      </c>
      <c r="G147" s="30" t="s">
        <v>2004</v>
      </c>
      <c r="H147" s="30" t="s">
        <v>782</v>
      </c>
      <c r="I147" s="30" t="s">
        <v>2005</v>
      </c>
      <c r="J147" s="30" t="s">
        <v>2006</v>
      </c>
      <c r="K147" s="30" t="s">
        <v>783</v>
      </c>
      <c r="L147" s="30" t="s">
        <v>2007</v>
      </c>
      <c r="M147" s="30" t="s">
        <v>2008</v>
      </c>
      <c r="N147" s="30" t="s">
        <v>784</v>
      </c>
      <c r="O147" s="30" t="s">
        <v>2009</v>
      </c>
      <c r="P147" s="30" t="s">
        <v>2010</v>
      </c>
      <c r="Q147" s="30" t="s">
        <v>785</v>
      </c>
      <c r="R147" s="30" t="s">
        <v>2011</v>
      </c>
      <c r="S147" s="30" t="s">
        <v>2012</v>
      </c>
      <c r="T147" s="30" t="s">
        <v>786</v>
      </c>
    </row>
    <row r="148" spans="4:20" x14ac:dyDescent="0.25">
      <c r="D148" s="30" t="s">
        <v>292</v>
      </c>
      <c r="E148" s="30" t="s">
        <v>112</v>
      </c>
      <c r="F148" s="30" t="s">
        <v>2013</v>
      </c>
      <c r="G148" s="30" t="s">
        <v>2014</v>
      </c>
      <c r="H148" s="30" t="s">
        <v>787</v>
      </c>
      <c r="I148" s="30" t="s">
        <v>2015</v>
      </c>
      <c r="J148" s="30" t="s">
        <v>2016</v>
      </c>
      <c r="K148" s="30" t="s">
        <v>788</v>
      </c>
      <c r="L148" s="30" t="s">
        <v>2017</v>
      </c>
      <c r="M148" s="30" t="s">
        <v>2018</v>
      </c>
      <c r="N148" s="30" t="s">
        <v>789</v>
      </c>
      <c r="O148" s="30" t="s">
        <v>2019</v>
      </c>
      <c r="P148" s="30" t="s">
        <v>2020</v>
      </c>
      <c r="Q148" s="30" t="s">
        <v>790</v>
      </c>
      <c r="R148" s="30" t="s">
        <v>2021</v>
      </c>
      <c r="S148" s="30" t="s">
        <v>2022</v>
      </c>
      <c r="T148" s="30" t="s">
        <v>791</v>
      </c>
    </row>
    <row r="149" spans="4:20" x14ac:dyDescent="0.25">
      <c r="D149" s="30" t="s">
        <v>293</v>
      </c>
      <c r="E149" s="30" t="s">
        <v>113</v>
      </c>
      <c r="F149" s="30" t="s">
        <v>2023</v>
      </c>
      <c r="G149" s="30" t="s">
        <v>2024</v>
      </c>
      <c r="H149" s="30" t="s">
        <v>792</v>
      </c>
      <c r="I149" s="30" t="s">
        <v>2025</v>
      </c>
      <c r="J149" s="30" t="s">
        <v>2026</v>
      </c>
      <c r="K149" s="30" t="s">
        <v>793</v>
      </c>
      <c r="L149" s="30" t="s">
        <v>2027</v>
      </c>
      <c r="M149" s="30" t="s">
        <v>2028</v>
      </c>
      <c r="N149" s="30" t="s">
        <v>794</v>
      </c>
      <c r="O149" s="30" t="s">
        <v>2029</v>
      </c>
      <c r="P149" s="30" t="s">
        <v>2030</v>
      </c>
      <c r="Q149" s="30" t="s">
        <v>795</v>
      </c>
      <c r="R149" s="30" t="s">
        <v>2031</v>
      </c>
      <c r="S149" s="30" t="s">
        <v>2032</v>
      </c>
      <c r="T149" s="30" t="s">
        <v>796</v>
      </c>
    </row>
    <row r="150" spans="4:20" x14ac:dyDescent="0.25">
      <c r="D150" s="30" t="s">
        <v>294</v>
      </c>
      <c r="E150" s="30" t="s">
        <v>114</v>
      </c>
      <c r="F150" s="30" t="s">
        <v>2033</v>
      </c>
      <c r="G150" s="30" t="s">
        <v>2034</v>
      </c>
      <c r="H150" s="30" t="s">
        <v>825</v>
      </c>
      <c r="I150" s="30" t="s">
        <v>2035</v>
      </c>
      <c r="J150" s="30" t="s">
        <v>2036</v>
      </c>
      <c r="K150" s="30" t="s">
        <v>826</v>
      </c>
      <c r="L150" s="30" t="s">
        <v>2037</v>
      </c>
      <c r="M150" s="30" t="s">
        <v>2038</v>
      </c>
      <c r="N150" s="30" t="s">
        <v>827</v>
      </c>
      <c r="O150" s="30" t="s">
        <v>2039</v>
      </c>
      <c r="P150" s="30" t="s">
        <v>2040</v>
      </c>
      <c r="Q150" s="30" t="s">
        <v>828</v>
      </c>
      <c r="R150" s="30" t="s">
        <v>2041</v>
      </c>
      <c r="S150" s="30" t="s">
        <v>2042</v>
      </c>
      <c r="T150" s="30" t="s">
        <v>829</v>
      </c>
    </row>
    <row r="151" spans="4:20" x14ac:dyDescent="0.25">
      <c r="D151" s="30" t="s">
        <v>295</v>
      </c>
      <c r="E151" s="30" t="s">
        <v>152</v>
      </c>
      <c r="F151" s="30" t="s">
        <v>2043</v>
      </c>
      <c r="G151" s="30" t="s">
        <v>2044</v>
      </c>
      <c r="H151" s="30" t="s">
        <v>2045</v>
      </c>
      <c r="I151" s="30" t="s">
        <v>2046</v>
      </c>
      <c r="J151" s="30" t="s">
        <v>2047</v>
      </c>
      <c r="K151" s="30" t="s">
        <v>2048</v>
      </c>
      <c r="L151" s="30" t="s">
        <v>2049</v>
      </c>
      <c r="M151" s="30" t="s">
        <v>2050</v>
      </c>
      <c r="N151" s="30" t="s">
        <v>2051</v>
      </c>
      <c r="O151" s="30" t="s">
        <v>2052</v>
      </c>
      <c r="P151" s="30" t="s">
        <v>2053</v>
      </c>
      <c r="Q151" s="30" t="s">
        <v>2054</v>
      </c>
      <c r="R151" s="30" t="s">
        <v>2055</v>
      </c>
      <c r="S151" s="30" t="s">
        <v>2056</v>
      </c>
      <c r="T151" s="30" t="s">
        <v>2057</v>
      </c>
    </row>
    <row r="153" spans="4:20" x14ac:dyDescent="0.25">
      <c r="D153" s="30" t="s">
        <v>296</v>
      </c>
      <c r="E153" s="30" t="s">
        <v>161</v>
      </c>
      <c r="F153" s="30" t="s">
        <v>2058</v>
      </c>
      <c r="G153" s="30" t="s">
        <v>2059</v>
      </c>
      <c r="H153" s="30" t="s">
        <v>2060</v>
      </c>
      <c r="I153" s="30" t="s">
        <v>2061</v>
      </c>
      <c r="J153" s="30" t="s">
        <v>2062</v>
      </c>
      <c r="K153" s="30" t="s">
        <v>2063</v>
      </c>
      <c r="L153" s="30" t="s">
        <v>2064</v>
      </c>
      <c r="M153" s="30" t="s">
        <v>2065</v>
      </c>
      <c r="N153" s="30" t="s">
        <v>2066</v>
      </c>
      <c r="O153" s="30" t="s">
        <v>2067</v>
      </c>
      <c r="P153" s="30" t="s">
        <v>2068</v>
      </c>
      <c r="Q153" s="30" t="s">
        <v>2069</v>
      </c>
      <c r="R153" s="30" t="s">
        <v>2070</v>
      </c>
      <c r="S153" s="30" t="s">
        <v>2071</v>
      </c>
      <c r="T153" s="30" t="s">
        <v>2072</v>
      </c>
    </row>
    <row r="155" spans="4:20" x14ac:dyDescent="0.25">
      <c r="D155" s="30" t="s">
        <v>297</v>
      </c>
      <c r="E155" s="30" t="s">
        <v>160</v>
      </c>
    </row>
    <row r="156" spans="4:20" x14ac:dyDescent="0.25">
      <c r="D156" s="30" t="s">
        <v>298</v>
      </c>
      <c r="E156" s="30" t="s">
        <v>115</v>
      </c>
      <c r="F156" s="30" t="s">
        <v>2073</v>
      </c>
      <c r="G156" s="30" t="s">
        <v>2074</v>
      </c>
      <c r="H156" s="30" t="s">
        <v>797</v>
      </c>
      <c r="I156" s="30" t="s">
        <v>2075</v>
      </c>
      <c r="J156" s="30" t="s">
        <v>2076</v>
      </c>
      <c r="K156" s="30" t="s">
        <v>798</v>
      </c>
      <c r="L156" s="30" t="s">
        <v>2077</v>
      </c>
      <c r="M156" s="30" t="s">
        <v>2078</v>
      </c>
      <c r="N156" s="30" t="s">
        <v>799</v>
      </c>
      <c r="O156" s="30" t="s">
        <v>2079</v>
      </c>
      <c r="P156" s="30" t="s">
        <v>2080</v>
      </c>
      <c r="Q156" s="30" t="s">
        <v>800</v>
      </c>
      <c r="R156" s="30" t="s">
        <v>2081</v>
      </c>
      <c r="S156" s="30" t="s">
        <v>2082</v>
      </c>
      <c r="T156" s="30" t="s">
        <v>801</v>
      </c>
    </row>
    <row r="157" spans="4:20" x14ac:dyDescent="0.25">
      <c r="D157" s="30" t="s">
        <v>299</v>
      </c>
      <c r="E157" s="30" t="s">
        <v>116</v>
      </c>
      <c r="F157" s="30" t="s">
        <v>2083</v>
      </c>
      <c r="G157" s="30" t="s">
        <v>2084</v>
      </c>
      <c r="H157" s="30" t="s">
        <v>830</v>
      </c>
      <c r="I157" s="30" t="s">
        <v>2085</v>
      </c>
      <c r="J157" s="30" t="s">
        <v>2086</v>
      </c>
      <c r="K157" s="30" t="s">
        <v>831</v>
      </c>
      <c r="L157" s="30" t="s">
        <v>2087</v>
      </c>
      <c r="M157" s="30" t="s">
        <v>2088</v>
      </c>
      <c r="N157" s="30" t="s">
        <v>832</v>
      </c>
      <c r="O157" s="30" t="s">
        <v>2089</v>
      </c>
      <c r="P157" s="30" t="s">
        <v>2090</v>
      </c>
      <c r="Q157" s="30" t="s">
        <v>833</v>
      </c>
      <c r="R157" s="30" t="s">
        <v>2091</v>
      </c>
      <c r="S157" s="30" t="s">
        <v>2092</v>
      </c>
      <c r="T157" s="30" t="s">
        <v>834</v>
      </c>
    </row>
    <row r="158" spans="4:20" x14ac:dyDescent="0.25">
      <c r="D158" s="30" t="s">
        <v>300</v>
      </c>
      <c r="E158" s="30" t="s">
        <v>117</v>
      </c>
      <c r="F158" s="30" t="s">
        <v>2093</v>
      </c>
      <c r="G158" s="30" t="s">
        <v>2094</v>
      </c>
      <c r="H158" s="30" t="s">
        <v>2095</v>
      </c>
      <c r="I158" s="30" t="s">
        <v>2096</v>
      </c>
      <c r="J158" s="30" t="s">
        <v>2097</v>
      </c>
      <c r="K158" s="30" t="s">
        <v>2098</v>
      </c>
      <c r="L158" s="30" t="s">
        <v>2099</v>
      </c>
      <c r="M158" s="30" t="s">
        <v>2100</v>
      </c>
      <c r="N158" s="30" t="s">
        <v>2101</v>
      </c>
      <c r="O158" s="30" t="s">
        <v>2102</v>
      </c>
      <c r="P158" s="30" t="s">
        <v>2103</v>
      </c>
      <c r="Q158" s="30" t="s">
        <v>2104</v>
      </c>
      <c r="R158" s="30" t="s">
        <v>2105</v>
      </c>
      <c r="S158" s="30" t="s">
        <v>2106</v>
      </c>
      <c r="T158" s="30" t="s">
        <v>2107</v>
      </c>
    </row>
    <row r="161" spans="4:20" x14ac:dyDescent="0.25">
      <c r="D161" s="30" t="s">
        <v>301</v>
      </c>
      <c r="E161" s="30" t="s">
        <v>162</v>
      </c>
      <c r="F161" s="30" t="s">
        <v>2108</v>
      </c>
      <c r="G161" s="30" t="s">
        <v>2109</v>
      </c>
      <c r="H161" s="30" t="s">
        <v>2110</v>
      </c>
      <c r="I161" s="30" t="s">
        <v>2111</v>
      </c>
      <c r="J161" s="30" t="s">
        <v>2112</v>
      </c>
      <c r="K161" s="30" t="s">
        <v>2113</v>
      </c>
      <c r="L161" s="30" t="s">
        <v>2114</v>
      </c>
      <c r="M161" s="30" t="s">
        <v>2115</v>
      </c>
      <c r="N161" s="30" t="s">
        <v>2116</v>
      </c>
      <c r="O161" s="30" t="s">
        <v>2117</v>
      </c>
      <c r="P161" s="30" t="s">
        <v>2118</v>
      </c>
      <c r="Q161" s="30" t="s">
        <v>2119</v>
      </c>
      <c r="R161" s="30" t="s">
        <v>2120</v>
      </c>
      <c r="S161" s="30" t="s">
        <v>2121</v>
      </c>
      <c r="T161" s="30" t="s">
        <v>2122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Options</vt:lpstr>
      <vt:lpstr>Period Net Chg</vt:lpstr>
      <vt:lpstr>'Period Net Chg'!Print_Titles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Net Change by Global Dimension</dc:title>
  <dc:subject>Jet Basics</dc:subject>
  <dc:creator>Jet Reports</dc:creator>
  <dc:description>Display of net change of General Ledger accounts by Global Dimension 1 within a given date.</dc:description>
  <cp:lastModifiedBy>Haseeb Tariq</cp:lastModifiedBy>
  <cp:lastPrinted>2015-01-15T19:27:27Z</cp:lastPrinted>
  <dcterms:created xsi:type="dcterms:W3CDTF">2013-08-13T16:29:21Z</dcterms:created>
  <dcterms:modified xsi:type="dcterms:W3CDTF">2023-09-04T11:03:02Z</dcterms:modified>
  <cp:category>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