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globaldata365-my.sharepoint.com/personal/haseeb_tariq_globaldata365_com/Documents/Office Folder/Global Data 365/Sample Reports/Sample reports for NAV/NAV Sample Reports for Global Data 365/Jet Reports Pack of Reports/"/>
    </mc:Choice>
  </mc:AlternateContent>
  <xr:revisionPtr revIDLastSave="84" documentId="11_BED3EE8F953BD7D2D0A1D7CAD7FCCE3D0DA044DD" xr6:coauthVersionLast="47" xr6:coauthVersionMax="47" xr10:uidLastSave="{62554410-C71A-4DAB-B318-851BE3AE3933}"/>
  <bookViews>
    <workbookView xWindow="-120" yWindow="-120" windowWidth="29040" windowHeight="17520" firstSheet="1" activeTab="1" xr2:uid="{00000000-000D-0000-FFFF-FFFF00000000}"/>
  </bookViews>
  <sheets>
    <sheet name="Options" sheetId="2" state="hidden" r:id="rId1"/>
    <sheet name="Income Statement" sheetId="1" r:id="rId2"/>
    <sheet name="Sheet1" sheetId="130" state="veryHidden" r:id="rId3"/>
    <sheet name="Sheet2" sheetId="131" state="veryHidden" r:id="rId4"/>
    <sheet name="Sheet3" sheetId="132" state="veryHidden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4" i="1" l="1"/>
  <c r="J14" i="1"/>
  <c r="L14" i="1"/>
  <c r="N14" i="1"/>
  <c r="P14" i="1"/>
  <c r="R14" i="1"/>
  <c r="T14" i="1"/>
  <c r="V14" i="1"/>
  <c r="X14" i="1"/>
  <c r="Z14" i="1"/>
  <c r="AB14" i="1"/>
  <c r="AD14" i="1"/>
  <c r="AF14" i="1"/>
  <c r="H15" i="1"/>
  <c r="J15" i="1"/>
  <c r="L15" i="1"/>
  <c r="N15" i="1"/>
  <c r="P15" i="1"/>
  <c r="R15" i="1"/>
  <c r="T15" i="1"/>
  <c r="V15" i="1"/>
  <c r="X15" i="1"/>
  <c r="Z15" i="1"/>
  <c r="AB15" i="1"/>
  <c r="AD15" i="1"/>
  <c r="AF15" i="1"/>
  <c r="H16" i="1"/>
  <c r="J16" i="1"/>
  <c r="L16" i="1"/>
  <c r="N16" i="1"/>
  <c r="P16" i="1"/>
  <c r="R16" i="1"/>
  <c r="T16" i="1"/>
  <c r="V16" i="1"/>
  <c r="X16" i="1"/>
  <c r="Z16" i="1"/>
  <c r="AB16" i="1"/>
  <c r="AD16" i="1"/>
  <c r="AF16" i="1"/>
  <c r="H17" i="1"/>
  <c r="J17" i="1"/>
  <c r="L17" i="1"/>
  <c r="N17" i="1"/>
  <c r="P17" i="1"/>
  <c r="R17" i="1"/>
  <c r="T17" i="1"/>
  <c r="V17" i="1"/>
  <c r="X17" i="1"/>
  <c r="Z17" i="1"/>
  <c r="AB17" i="1"/>
  <c r="AD17" i="1"/>
  <c r="AF17" i="1"/>
  <c r="H18" i="1"/>
  <c r="J18" i="1"/>
  <c r="L18" i="1"/>
  <c r="N18" i="1"/>
  <c r="P18" i="1"/>
  <c r="R18" i="1"/>
  <c r="T18" i="1"/>
  <c r="V18" i="1"/>
  <c r="X18" i="1"/>
  <c r="Z18" i="1"/>
  <c r="AB18" i="1"/>
  <c r="AD18" i="1"/>
  <c r="AF18" i="1"/>
  <c r="H19" i="1"/>
  <c r="J19" i="1"/>
  <c r="L19" i="1"/>
  <c r="N19" i="1"/>
  <c r="P19" i="1"/>
  <c r="R19" i="1"/>
  <c r="T19" i="1"/>
  <c r="V19" i="1"/>
  <c r="X19" i="1"/>
  <c r="Z19" i="1"/>
  <c r="AB19" i="1"/>
  <c r="AD19" i="1"/>
  <c r="AF19" i="1"/>
  <c r="H21" i="1"/>
  <c r="J21" i="1"/>
  <c r="L21" i="1"/>
  <c r="N21" i="1"/>
  <c r="P21" i="1"/>
  <c r="R21" i="1"/>
  <c r="T21" i="1"/>
  <c r="V21" i="1"/>
  <c r="X21" i="1"/>
  <c r="Z21" i="1"/>
  <c r="AB21" i="1"/>
  <c r="AD21" i="1"/>
  <c r="AF21" i="1"/>
  <c r="H24" i="1"/>
  <c r="J24" i="1"/>
  <c r="L24" i="1"/>
  <c r="N24" i="1"/>
  <c r="P24" i="1"/>
  <c r="R24" i="1"/>
  <c r="T24" i="1"/>
  <c r="V24" i="1"/>
  <c r="X24" i="1"/>
  <c r="Z24" i="1"/>
  <c r="AB24" i="1"/>
  <c r="AD24" i="1"/>
  <c r="AF24" i="1"/>
  <c r="H25" i="1"/>
  <c r="J25" i="1"/>
  <c r="L25" i="1"/>
  <c r="N25" i="1"/>
  <c r="P25" i="1"/>
  <c r="R25" i="1"/>
  <c r="T25" i="1"/>
  <c r="V25" i="1"/>
  <c r="X25" i="1"/>
  <c r="Z25" i="1"/>
  <c r="AB25" i="1"/>
  <c r="AD25" i="1"/>
  <c r="AF25" i="1"/>
  <c r="H26" i="1"/>
  <c r="J26" i="1"/>
  <c r="L26" i="1"/>
  <c r="N26" i="1"/>
  <c r="P26" i="1"/>
  <c r="R26" i="1"/>
  <c r="T26" i="1"/>
  <c r="V26" i="1"/>
  <c r="X26" i="1"/>
  <c r="Z26" i="1"/>
  <c r="AB26" i="1"/>
  <c r="AD26" i="1"/>
  <c r="AF26" i="1"/>
  <c r="H27" i="1"/>
  <c r="J27" i="1"/>
  <c r="L27" i="1"/>
  <c r="N27" i="1"/>
  <c r="P27" i="1"/>
  <c r="R27" i="1"/>
  <c r="T27" i="1"/>
  <c r="V27" i="1"/>
  <c r="X27" i="1"/>
  <c r="Z27" i="1"/>
  <c r="AB27" i="1"/>
  <c r="AD27" i="1"/>
  <c r="AF27" i="1"/>
  <c r="H29" i="1"/>
  <c r="J29" i="1"/>
  <c r="L29" i="1"/>
  <c r="N29" i="1"/>
  <c r="P29" i="1"/>
  <c r="R29" i="1"/>
  <c r="T29" i="1"/>
  <c r="V29" i="1"/>
  <c r="X29" i="1"/>
  <c r="Z29" i="1"/>
  <c r="AB29" i="1"/>
  <c r="AD29" i="1"/>
  <c r="AF29" i="1"/>
  <c r="H32" i="1"/>
  <c r="J32" i="1"/>
  <c r="L32" i="1"/>
  <c r="N32" i="1"/>
  <c r="P32" i="1"/>
  <c r="R32" i="1"/>
  <c r="T32" i="1"/>
  <c r="V32" i="1"/>
  <c r="X32" i="1"/>
  <c r="Z32" i="1"/>
  <c r="AB32" i="1"/>
  <c r="AD32" i="1"/>
  <c r="AF32" i="1"/>
  <c r="H33" i="1"/>
  <c r="J33" i="1"/>
  <c r="L33" i="1"/>
  <c r="N33" i="1"/>
  <c r="P33" i="1"/>
  <c r="R33" i="1"/>
  <c r="T33" i="1"/>
  <c r="V33" i="1"/>
  <c r="X33" i="1"/>
  <c r="Z33" i="1"/>
  <c r="AB33" i="1"/>
  <c r="AD33" i="1"/>
  <c r="AF33" i="1"/>
  <c r="H34" i="1"/>
  <c r="J34" i="1"/>
  <c r="L34" i="1"/>
  <c r="N34" i="1"/>
  <c r="P34" i="1"/>
  <c r="R34" i="1"/>
  <c r="T34" i="1"/>
  <c r="V34" i="1"/>
  <c r="X34" i="1"/>
  <c r="Z34" i="1"/>
  <c r="AB34" i="1"/>
  <c r="AD34" i="1"/>
  <c r="AF34" i="1"/>
  <c r="H35" i="1"/>
  <c r="J35" i="1"/>
  <c r="L35" i="1"/>
  <c r="N35" i="1"/>
  <c r="P35" i="1"/>
  <c r="R35" i="1"/>
  <c r="T35" i="1"/>
  <c r="V35" i="1"/>
  <c r="X35" i="1"/>
  <c r="Z35" i="1"/>
  <c r="AB35" i="1"/>
  <c r="AD35" i="1"/>
  <c r="AF35" i="1"/>
  <c r="H36" i="1"/>
  <c r="J36" i="1"/>
  <c r="L36" i="1"/>
  <c r="N36" i="1"/>
  <c r="P36" i="1"/>
  <c r="R36" i="1"/>
  <c r="T36" i="1"/>
  <c r="V36" i="1"/>
  <c r="X36" i="1"/>
  <c r="Z36" i="1"/>
  <c r="AB36" i="1"/>
  <c r="AD36" i="1"/>
  <c r="AF36" i="1"/>
  <c r="H37" i="1"/>
  <c r="J37" i="1"/>
  <c r="L37" i="1"/>
  <c r="N37" i="1"/>
  <c r="P37" i="1"/>
  <c r="R37" i="1"/>
  <c r="T37" i="1"/>
  <c r="V37" i="1"/>
  <c r="X37" i="1"/>
  <c r="Z37" i="1"/>
  <c r="AB37" i="1"/>
  <c r="AD37" i="1"/>
  <c r="AF37" i="1"/>
  <c r="H39" i="1"/>
  <c r="J39" i="1"/>
  <c r="L39" i="1"/>
  <c r="N39" i="1"/>
  <c r="P39" i="1"/>
  <c r="R39" i="1"/>
  <c r="T39" i="1"/>
  <c r="V39" i="1"/>
  <c r="X39" i="1"/>
  <c r="Z39" i="1"/>
  <c r="AB39" i="1"/>
  <c r="AD39" i="1"/>
  <c r="AF39" i="1"/>
  <c r="H41" i="1"/>
  <c r="J41" i="1"/>
  <c r="L41" i="1"/>
  <c r="N41" i="1"/>
  <c r="P41" i="1"/>
  <c r="R41" i="1"/>
  <c r="T41" i="1"/>
  <c r="V41" i="1"/>
  <c r="X41" i="1"/>
  <c r="Z41" i="1"/>
  <c r="AB41" i="1"/>
  <c r="AD41" i="1"/>
  <c r="AF41" i="1"/>
  <c r="H44" i="1"/>
  <c r="J44" i="1"/>
  <c r="L44" i="1"/>
  <c r="N44" i="1"/>
  <c r="P44" i="1"/>
  <c r="R44" i="1"/>
  <c r="T44" i="1"/>
  <c r="V44" i="1"/>
  <c r="X44" i="1"/>
  <c r="Z44" i="1"/>
  <c r="AB44" i="1"/>
  <c r="AD44" i="1"/>
  <c r="AF44" i="1"/>
  <c r="H45" i="1"/>
  <c r="J45" i="1"/>
  <c r="L45" i="1"/>
  <c r="N45" i="1"/>
  <c r="P45" i="1"/>
  <c r="R45" i="1"/>
  <c r="T45" i="1"/>
  <c r="V45" i="1"/>
  <c r="X45" i="1"/>
  <c r="Z45" i="1"/>
  <c r="AB45" i="1"/>
  <c r="AD45" i="1"/>
  <c r="AF45" i="1"/>
  <c r="H48" i="1"/>
  <c r="J48" i="1"/>
  <c r="L48" i="1"/>
  <c r="N48" i="1"/>
  <c r="P48" i="1"/>
  <c r="R48" i="1"/>
  <c r="T48" i="1"/>
  <c r="V48" i="1"/>
  <c r="X48" i="1"/>
  <c r="Z48" i="1"/>
  <c r="AB48" i="1"/>
  <c r="AD48" i="1"/>
  <c r="AF48" i="1"/>
  <c r="H49" i="1"/>
  <c r="J49" i="1"/>
  <c r="L49" i="1"/>
  <c r="N49" i="1"/>
  <c r="P49" i="1"/>
  <c r="R49" i="1"/>
  <c r="T49" i="1"/>
  <c r="V49" i="1"/>
  <c r="X49" i="1"/>
  <c r="Z49" i="1"/>
  <c r="AB49" i="1"/>
  <c r="AD49" i="1"/>
  <c r="AF49" i="1"/>
  <c r="H50" i="1"/>
  <c r="J50" i="1"/>
  <c r="L50" i="1"/>
  <c r="N50" i="1"/>
  <c r="P50" i="1"/>
  <c r="R50" i="1"/>
  <c r="T50" i="1"/>
  <c r="V50" i="1"/>
  <c r="X50" i="1"/>
  <c r="Z50" i="1"/>
  <c r="AB50" i="1"/>
  <c r="AD50" i="1"/>
  <c r="AF50" i="1"/>
  <c r="H51" i="1"/>
  <c r="J51" i="1"/>
  <c r="L51" i="1"/>
  <c r="N51" i="1"/>
  <c r="P51" i="1"/>
  <c r="R51" i="1"/>
  <c r="T51" i="1"/>
  <c r="V51" i="1"/>
  <c r="X51" i="1"/>
  <c r="Z51" i="1"/>
  <c r="AB51" i="1"/>
  <c r="AD51" i="1"/>
  <c r="AF51" i="1"/>
  <c r="H53" i="1"/>
  <c r="J53" i="1"/>
  <c r="L53" i="1"/>
  <c r="N53" i="1"/>
  <c r="P53" i="1"/>
  <c r="R53" i="1"/>
  <c r="T53" i="1"/>
  <c r="V53" i="1"/>
  <c r="X53" i="1"/>
  <c r="Z53" i="1"/>
  <c r="AB53" i="1"/>
  <c r="AD53" i="1"/>
  <c r="AF53" i="1"/>
  <c r="H55" i="1"/>
  <c r="J55" i="1"/>
  <c r="L55" i="1"/>
  <c r="N55" i="1"/>
  <c r="P55" i="1"/>
  <c r="R55" i="1"/>
  <c r="T55" i="1"/>
  <c r="V55" i="1"/>
  <c r="X55" i="1"/>
  <c r="Z55" i="1"/>
  <c r="AB55" i="1"/>
  <c r="AD55" i="1"/>
  <c r="AF55" i="1"/>
  <c r="H56" i="1"/>
  <c r="J56" i="1"/>
  <c r="L56" i="1"/>
  <c r="N56" i="1"/>
  <c r="P56" i="1"/>
  <c r="R56" i="1"/>
  <c r="T56" i="1"/>
  <c r="V56" i="1"/>
  <c r="X56" i="1"/>
  <c r="Z56" i="1"/>
  <c r="AB56" i="1"/>
  <c r="AD56" i="1"/>
  <c r="AF56" i="1"/>
  <c r="H58" i="1"/>
  <c r="J58" i="1"/>
  <c r="L58" i="1"/>
  <c r="N58" i="1"/>
  <c r="P58" i="1"/>
  <c r="R58" i="1"/>
  <c r="T58" i="1"/>
  <c r="V58" i="1"/>
  <c r="X58" i="1"/>
  <c r="Z58" i="1"/>
  <c r="AB58" i="1"/>
  <c r="AD58" i="1"/>
  <c r="AF58" i="1"/>
  <c r="F6" i="1"/>
  <c r="D4" i="2"/>
  <c r="F5" i="1" s="1"/>
  <c r="AF11" i="1" l="1"/>
  <c r="H7" i="1"/>
  <c r="H8" i="1" l="1"/>
  <c r="AF7" i="1"/>
  <c r="H9" i="1"/>
  <c r="J7" i="1" l="1"/>
  <c r="J8" i="1" s="1"/>
  <c r="H11" i="1"/>
  <c r="J11" i="1" l="1"/>
  <c r="L7" i="1"/>
  <c r="L8" i="1" s="1"/>
  <c r="L11" i="1" l="1"/>
  <c r="N7" i="1"/>
  <c r="N8" i="1" s="1"/>
  <c r="N11" i="1" l="1"/>
  <c r="P7" i="1"/>
  <c r="P8" i="1" s="1"/>
  <c r="P11" i="1" l="1"/>
  <c r="R7" i="1"/>
  <c r="R8" i="1" s="1"/>
  <c r="T7" i="1" l="1"/>
  <c r="T8" i="1" s="1"/>
  <c r="R11" i="1"/>
  <c r="V7" i="1" l="1"/>
  <c r="V8" i="1" s="1"/>
  <c r="T11" i="1"/>
  <c r="V11" i="1" l="1"/>
  <c r="X7" i="1"/>
  <c r="X8" i="1" s="1"/>
  <c r="X11" i="1" l="1"/>
  <c r="Z7" i="1"/>
  <c r="Z8" i="1" s="1"/>
  <c r="Z11" i="1" l="1"/>
  <c r="AB7" i="1"/>
  <c r="AB8" i="1" s="1"/>
  <c r="AD7" i="1" l="1"/>
  <c r="AD8" i="1" s="1"/>
  <c r="AB11" i="1"/>
  <c r="AD11" i="1" l="1"/>
  <c r="AF8" i="1"/>
</calcChain>
</file>

<file path=xl/sharedStrings.xml><?xml version="1.0" encoding="utf-8"?>
<sst xmlns="http://schemas.openxmlformats.org/spreadsheetml/2006/main" count="1730" uniqueCount="527">
  <si>
    <t>Period Start</t>
  </si>
  <si>
    <t>Period End</t>
  </si>
  <si>
    <t>Posting Date</t>
  </si>
  <si>
    <t>Revenue</t>
  </si>
  <si>
    <t>Total Revenue</t>
  </si>
  <si>
    <t>Operating Expenses</t>
  </si>
  <si>
    <t>Total Operating Expenses</t>
  </si>
  <si>
    <t>Hide</t>
  </si>
  <si>
    <t>hide</t>
  </si>
  <si>
    <t>fit</t>
  </si>
  <si>
    <t>Title</t>
  </si>
  <si>
    <t>Value</t>
  </si>
  <si>
    <t xml:space="preserve">Field </t>
  </si>
  <si>
    <t>Option</t>
  </si>
  <si>
    <t>Exclude Closing Entries (TRUE or FALSE)</t>
  </si>
  <si>
    <t>Year</t>
  </si>
  <si>
    <t>Exclude Closing Entries</t>
  </si>
  <si>
    <t>Account Number</t>
  </si>
  <si>
    <t>Account Name</t>
  </si>
  <si>
    <t>Monthly Income Statement</t>
  </si>
  <si>
    <t>=Options!D4</t>
  </si>
  <si>
    <t>=Options!D5</t>
  </si>
  <si>
    <t>Unrealized FX Gains</t>
  </si>
  <si>
    <t>Unrealized FX Losses</t>
  </si>
  <si>
    <t>Corporate Tax</t>
  </si>
  <si>
    <t>Cost</t>
  </si>
  <si>
    <t>Total Cost</t>
  </si>
  <si>
    <t>Personnel Expenses</t>
  </si>
  <si>
    <t>Interest Income</t>
  </si>
  <si>
    <t>Total Interest Income</t>
  </si>
  <si>
    <t>Total Interest Expenses</t>
  </si>
  <si>
    <t>Realized FX Gains</t>
  </si>
  <si>
    <t>Realized FX Losses</t>
  </si>
  <si>
    <t>NET INCOME BEFORE TAXES</t>
  </si>
  <si>
    <t>NET INCOME</t>
  </si>
  <si>
    <t>Reference Acct no</t>
  </si>
  <si>
    <t>min width -------</t>
  </si>
  <si>
    <t>Revise account numbers and names in these columns (C,D,E)</t>
  </si>
  <si>
    <t>=H8+1</t>
  </si>
  <si>
    <t>=J8+1</t>
  </si>
  <si>
    <t>=L8+1</t>
  </si>
  <si>
    <t>=N8+1</t>
  </si>
  <si>
    <t>=P8+1</t>
  </si>
  <si>
    <t>=R8+1</t>
  </si>
  <si>
    <t>=T8+1</t>
  </si>
  <si>
    <t>=V8+1</t>
  </si>
  <si>
    <t>=X8+1</t>
  </si>
  <si>
    <t>=Z8+1</t>
  </si>
  <si>
    <t>=AB8+1</t>
  </si>
  <si>
    <t>=H7</t>
  </si>
  <si>
    <t>=EOMONTH(H7,0)</t>
  </si>
  <si>
    <t>=EOMONTH(J7,0)</t>
  </si>
  <si>
    <t>=EOMONTH(L7,0)</t>
  </si>
  <si>
    <t>=EOMONTH(N7,0)</t>
  </si>
  <si>
    <t>=EOMONTH(P7,0)</t>
  </si>
  <si>
    <t>=EOMONTH(R7,0)</t>
  </si>
  <si>
    <t>=EOMONTH(T7,0)</t>
  </si>
  <si>
    <t>=EOMONTH(V7,0)</t>
  </si>
  <si>
    <t>=EOMONTH(X7,0)</t>
  </si>
  <si>
    <t>=EOMONTH(Z7,0)</t>
  </si>
  <si>
    <t>=EOMONTH(AB7,0)</t>
  </si>
  <si>
    <t>=EOMONTH(AD7,0)</t>
  </si>
  <si>
    <t>=AD8</t>
  </si>
  <si>
    <t>=TEXT(H$7,"MM/DD/YY")&amp;".."&amp;TEXT(H$8,"MM/DD/YY")</t>
  </si>
  <si>
    <t>=TEXT(H8,"mmmm")</t>
  </si>
  <si>
    <t>=TEXT(J8,"mmmm")</t>
  </si>
  <si>
    <t>=TEXT(L8,"mmmm")</t>
  </si>
  <si>
    <t>=TEXT(N8,"mmmm")</t>
  </si>
  <si>
    <t>=TEXT(P8,"mmmm")</t>
  </si>
  <si>
    <t>=TEXT(R8,"mmmm")</t>
  </si>
  <si>
    <t>=TEXT(T8,"mmmm")</t>
  </si>
  <si>
    <t>=TEXT(V8,"mmmm")</t>
  </si>
  <si>
    <t>=TEXT(X8,"mmmm")</t>
  </si>
  <si>
    <t>=TEXT(Z8,"mmmm")</t>
  </si>
  <si>
    <t>=TEXT(AB8,"mmmm")</t>
  </si>
  <si>
    <t>=TEXT(AD8,"mmmm")</t>
  </si>
  <si>
    <t>=F5</t>
  </si>
  <si>
    <t>=-GL("Balance",$D14,H$7,H$8,,,,,,,,,,$F$6)</t>
  </si>
  <si>
    <t>=-GL("Balance",$D14,J$7,J$8,,,,,,,,,,$F$6)</t>
  </si>
  <si>
    <t>=-GL("Balance",$D14,L$7,L$8,,,,,,,,,,$F$6)</t>
  </si>
  <si>
    <t>=-GL("Balance",$D14,N$7,N$8,,,,,,,,,,$F$6)</t>
  </si>
  <si>
    <t>=-GL("Balance",$D14,P$7,P$8,,,,,,,,,,$F$6)</t>
  </si>
  <si>
    <t>=-GL("Balance",$D14,R$7,R$8,,,,,,,,,,$F$6)</t>
  </si>
  <si>
    <t>=-GL("Balance",$D14,T$7,T$8,,,,,,,,,,$F$6)</t>
  </si>
  <si>
    <t>=-GL("Balance",$D14,V$7,V$8,,,,,,,,,,$F$6)</t>
  </si>
  <si>
    <t>=-GL("Balance",$D14,X$7,X$8,,,,,,,,,,$F$6)</t>
  </si>
  <si>
    <t>=-GL("Balance",$D14,Z$7,Z$8,,,,,,,,,,$F$6)</t>
  </si>
  <si>
    <t>=-GL("Balance",$D14,AB$7,AB$8,,,,,,,,,,$F$6)</t>
  </si>
  <si>
    <t>=-GL("Balance",$D14,AD$7,AD$8,,,,,,,,,,$F$6)</t>
  </si>
  <si>
    <t>=-GL("Balance",$D14,AF$7,AF$8,,,,,,,,,,$F$6)</t>
  </si>
  <si>
    <t>=-GL("Balance",$D15,H$7,H$8,,,,,,,,,,$F$6)</t>
  </si>
  <si>
    <t>=-GL("Balance",$D15,J$7,J$8,,,,,,,,,,$F$6)</t>
  </si>
  <si>
    <t>=-GL("Balance",$D15,L$7,L$8,,,,,,,,,,$F$6)</t>
  </si>
  <si>
    <t>=-GL("Balance",$D15,N$7,N$8,,,,,,,,,,$F$6)</t>
  </si>
  <si>
    <t>=-GL("Balance",$D15,P$7,P$8,,,,,,,,,,$F$6)</t>
  </si>
  <si>
    <t>=-GL("Balance",$D15,R$7,R$8,,,,,,,,,,$F$6)</t>
  </si>
  <si>
    <t>=-GL("Balance",$D15,T$7,T$8,,,,,,,,,,$F$6)</t>
  </si>
  <si>
    <t>=-GL("Balance",$D15,V$7,V$8,,,,,,,,,,$F$6)</t>
  </si>
  <si>
    <t>=-GL("Balance",$D15,X$7,X$8,,,,,,,,,,$F$6)</t>
  </si>
  <si>
    <t>=-GL("Balance",$D15,Z$7,Z$8,,,,,,,,,,$F$6)</t>
  </si>
  <si>
    <t>=-GL("Balance",$D15,AB$7,AB$8,,,,,,,,,,$F$6)</t>
  </si>
  <si>
    <t>=-GL("Balance",$D15,AD$7,AD$8,,,,,,,,,,$F$6)</t>
  </si>
  <si>
    <t>=-GL("Balance",$D15,AF$7,AF$8,,,,,,,,,,$F$6)</t>
  </si>
  <si>
    <t>=-GL("Balance",$D16,H$7,H$8,,,,,,,,,,$F$6)</t>
  </si>
  <si>
    <t>=-GL("Balance",$D16,J$7,J$8,,,,,,,,,,$F$6)</t>
  </si>
  <si>
    <t>=-GL("Balance",$D16,L$7,L$8,,,,,,,,,,$F$6)</t>
  </si>
  <si>
    <t>=-GL("Balance",$D16,N$7,N$8,,,,,,,,,,$F$6)</t>
  </si>
  <si>
    <t>=-GL("Balance",$D16,P$7,P$8,,,,,,,,,,$F$6)</t>
  </si>
  <si>
    <t>=-GL("Balance",$D16,R$7,R$8,,,,,,,,,,$F$6)</t>
  </si>
  <si>
    <t>=-GL("Balance",$D16,T$7,T$8,,,,,,,,,,$F$6)</t>
  </si>
  <si>
    <t>=-GL("Balance",$D16,V$7,V$8,,,,,,,,,,$F$6)</t>
  </si>
  <si>
    <t>=-GL("Balance",$D16,X$7,X$8,,,,,,,,,,$F$6)</t>
  </si>
  <si>
    <t>=-GL("Balance",$D16,Z$7,Z$8,,,,,,,,,,$F$6)</t>
  </si>
  <si>
    <t>=-GL("Balance",$D16,AB$7,AB$8,,,,,,,,,,$F$6)</t>
  </si>
  <si>
    <t>=-GL("Balance",$D16,AD$7,AD$8,,,,,,,,,,$F$6)</t>
  </si>
  <si>
    <t>=-GL("Balance",$D16,AF$7,AF$8,,,,,,,,,,$F$6)</t>
  </si>
  <si>
    <t>=-GL("Balance",$D17,H$7,H$8,,,,,,,,,,$F$6)</t>
  </si>
  <si>
    <t>=-GL("Balance",$D17,J$7,J$8,,,,,,,,,,$F$6)</t>
  </si>
  <si>
    <t>=-GL("Balance",$D17,L$7,L$8,,,,,,,,,,$F$6)</t>
  </si>
  <si>
    <t>=-GL("Balance",$D17,N$7,N$8,,,,,,,,,,$F$6)</t>
  </si>
  <si>
    <t>=-GL("Balance",$D17,P$7,P$8,,,,,,,,,,$F$6)</t>
  </si>
  <si>
    <t>=-GL("Balance",$D17,R$7,R$8,,,,,,,,,,$F$6)</t>
  </si>
  <si>
    <t>=-GL("Balance",$D17,T$7,T$8,,,,,,,,,,$F$6)</t>
  </si>
  <si>
    <t>=-GL("Balance",$D17,V$7,V$8,,,,,,,,,,$F$6)</t>
  </si>
  <si>
    <t>=-GL("Balance",$D17,X$7,X$8,,,,,,,,,,$F$6)</t>
  </si>
  <si>
    <t>=-GL("Balance",$D17,Z$7,Z$8,,,,,,,,,,$F$6)</t>
  </si>
  <si>
    <t>=-GL("Balance",$D17,AB$7,AB$8,,,,,,,,,,$F$6)</t>
  </si>
  <si>
    <t>=-GL("Balance",$D17,AD$7,AD$8,,,,,,,,,,$F$6)</t>
  </si>
  <si>
    <t>=-GL("Balance",$D17,AF$7,AF$8,,,,,,,,,,$F$6)</t>
  </si>
  <si>
    <t>=-GL("Balance",$D18,H$7,H$8,,,,,,,,,,$F$6)</t>
  </si>
  <si>
    <t>=-GL("Balance",$D18,J$7,J$8,,,,,,,,,,$F$6)</t>
  </si>
  <si>
    <t>=-GL("Balance",$D18,L$7,L$8,,,,,,,,,,$F$6)</t>
  </si>
  <si>
    <t>=-GL("Balance",$D18,N$7,N$8,,,,,,,,,,$F$6)</t>
  </si>
  <si>
    <t>=-GL("Balance",$D18,P$7,P$8,,,,,,,,,,$F$6)</t>
  </si>
  <si>
    <t>=-GL("Balance",$D18,R$7,R$8,,,,,,,,,,$F$6)</t>
  </si>
  <si>
    <t>=-GL("Balance",$D18,T$7,T$8,,,,,,,,,,$F$6)</t>
  </si>
  <si>
    <t>=-GL("Balance",$D18,V$7,V$8,,,,,,,,,,$F$6)</t>
  </si>
  <si>
    <t>=-GL("Balance",$D18,X$7,X$8,,,,,,,,,,$F$6)</t>
  </si>
  <si>
    <t>=-GL("Balance",$D18,Z$7,Z$8,,,,,,,,,,$F$6)</t>
  </si>
  <si>
    <t>=-GL("Balance",$D18,AB$7,AB$8,,,,,,,,,,$F$6)</t>
  </si>
  <si>
    <t>=-GL("Balance",$D18,AD$7,AD$8,,,,,,,,,,$F$6)</t>
  </si>
  <si>
    <t>=-GL("Balance",$D18,AF$7,AF$8,,,,,,,,,,$F$6)</t>
  </si>
  <si>
    <t>=-GL("Balance",$D19,H$7,H$8,,,,,,,,,,$F$6)</t>
  </si>
  <si>
    <t>=-GL("Balance",$D19,J$7,J$8,,,,,,,,,,$F$6)</t>
  </si>
  <si>
    <t>=-GL("Balance",$D19,L$7,L$8,,,,,,,,,,$F$6)</t>
  </si>
  <si>
    <t>=-GL("Balance",$D19,N$7,N$8,,,,,,,,,,$F$6)</t>
  </si>
  <si>
    <t>=-GL("Balance",$D19,P$7,P$8,,,,,,,,,,$F$6)</t>
  </si>
  <si>
    <t>=-GL("Balance",$D19,R$7,R$8,,,,,,,,,,$F$6)</t>
  </si>
  <si>
    <t>=-GL("Balance",$D19,T$7,T$8,,,,,,,,,,$F$6)</t>
  </si>
  <si>
    <t>=-GL("Balance",$D19,V$7,V$8,,,,,,,,,,$F$6)</t>
  </si>
  <si>
    <t>=-GL("Balance",$D19,X$7,X$8,,,,,,,,,,$F$6)</t>
  </si>
  <si>
    <t>=-GL("Balance",$D19,Z$7,Z$8,,,,,,,,,,$F$6)</t>
  </si>
  <si>
    <t>=-GL("Balance",$D19,AB$7,AB$8,,,,,,,,,,$F$6)</t>
  </si>
  <si>
    <t>=-GL("Balance",$D19,AD$7,AD$8,,,,,,,,,,$F$6)</t>
  </si>
  <si>
    <t>=-GL("Balance",$D19,AF$7,AF$8,,,,,,,,,,$F$6)</t>
  </si>
  <si>
    <t>=-GL("Balance",$D49,H$7,H$8,,,,,,,,,,$F$6)</t>
  </si>
  <si>
    <t>=-GL("Balance",$D49,J$7,J$8,,,,,,,,,,$F$6)</t>
  </si>
  <si>
    <t>=-GL("Balance",$D49,L$7,L$8,,,,,,,,,,$F$6)</t>
  </si>
  <si>
    <t>=-GL("Balance",$D49,N$7,N$8,,,,,,,,,,$F$6)</t>
  </si>
  <si>
    <t>=-GL("Balance",$D49,P$7,P$8,,,,,,,,,,$F$6)</t>
  </si>
  <si>
    <t>=-GL("Balance",$D49,R$7,R$8,,,,,,,,,,$F$6)</t>
  </si>
  <si>
    <t>=-GL("Balance",$D49,T$7,T$8,,,,,,,,,,$F$6)</t>
  </si>
  <si>
    <t>=-GL("Balance",$D49,V$7,V$8,,,,,,,,,,$F$6)</t>
  </si>
  <si>
    <t>=-GL("Balance",$D49,X$7,X$8,,,,,,,,,,$F$6)</t>
  </si>
  <si>
    <t>=-GL("Balance",$D49,Z$7,Z$8,,,,,,,,,,$F$6)</t>
  </si>
  <si>
    <t>=-GL("Balance",$D49,AB$7,AB$8,,,,,,,,,,$F$6)</t>
  </si>
  <si>
    <t>=-GL("Balance",$D49,AD$7,AD$8,,,,,,,,,,$F$6)</t>
  </si>
  <si>
    <t>=-GL("Balance",$D49,AF$7,AF$8,,,,,,,,,,$F$6)</t>
  </si>
  <si>
    <t>=-GL("Balance",$D50,H$7,H$8,,,,,,,,,,$F$6)</t>
  </si>
  <si>
    <t>=-GL("Balance",$D50,J$7,J$8,,,,,,,,,,$F$6)</t>
  </si>
  <si>
    <t>=-GL("Balance",$D50,L$7,L$8,,,,,,,,,,$F$6)</t>
  </si>
  <si>
    <t>=-GL("Balance",$D50,N$7,N$8,,,,,,,,,,$F$6)</t>
  </si>
  <si>
    <t>=-GL("Balance",$D50,P$7,P$8,,,,,,,,,,$F$6)</t>
  </si>
  <si>
    <t>=-GL("Balance",$D50,R$7,R$8,,,,,,,,,,$F$6)</t>
  </si>
  <si>
    <t>=-GL("Balance",$D50,T$7,T$8,,,,,,,,,,$F$6)</t>
  </si>
  <si>
    <t>=-GL("Balance",$D50,V$7,V$8,,,,,,,,,,$F$6)</t>
  </si>
  <si>
    <t>=-GL("Balance",$D50,X$7,X$8,,,,,,,,,,$F$6)</t>
  </si>
  <si>
    <t>=-GL("Balance",$D50,Z$7,Z$8,,,,,,,,,,$F$6)</t>
  </si>
  <si>
    <t>=-GL("Balance",$D50,AB$7,AB$8,,,,,,,,,,$F$6)</t>
  </si>
  <si>
    <t>=-GL("Balance",$D50,AD$7,AD$8,,,,,,,,,,$F$6)</t>
  </si>
  <si>
    <t>=-GL("Balance",$D50,AF$7,AF$8,,,,,,,,,,$F$6)</t>
  </si>
  <si>
    <t>=-GL("Balance",$D26,H$7,H$8,,,,,,,,,,$F$6)</t>
  </si>
  <si>
    <t>=-GL("Balance",$D26,J$7,J$8,,,,,,,,,,$F$6)</t>
  </si>
  <si>
    <t>=-GL("Balance",$D26,L$7,L$8,,,,,,,,,,$F$6)</t>
  </si>
  <si>
    <t>=-GL("Balance",$D26,N$7,N$8,,,,,,,,,,$F$6)</t>
  </si>
  <si>
    <t>=-GL("Balance",$D26,P$7,P$8,,,,,,,,,,$F$6)</t>
  </si>
  <si>
    <t>=-GL("Balance",$D26,R$7,R$8,,,,,,,,,,$F$6)</t>
  </si>
  <si>
    <t>=-GL("Balance",$D26,T$7,T$8,,,,,,,,,,$F$6)</t>
  </si>
  <si>
    <t>=-GL("Balance",$D26,V$7,V$8,,,,,,,,,,$F$6)</t>
  </si>
  <si>
    <t>=-GL("Balance",$D26,X$7,X$8,,,,,,,,,,$F$6)</t>
  </si>
  <si>
    <t>=-GL("Balance",$D26,Z$7,Z$8,,,,,,,,,,$F$6)</t>
  </si>
  <si>
    <t>=-GL("Balance",$D26,AB$7,AB$8,,,,,,,,,,$F$6)</t>
  </si>
  <si>
    <t>=-GL("Balance",$D26,AD$7,AD$8,,,,,,,,,,$F$6)</t>
  </si>
  <si>
    <t>=-GL("Balance",$D26,AF$7,AF$8,,,,,,,,,,$F$6)</t>
  </si>
  <si>
    <t>=-GL("Balance",$D27,H$7,H$8,,,,,,,,,,$F$6)</t>
  </si>
  <si>
    <t>=-GL("Balance",$D27,J$7,J$8,,,,,,,,,,$F$6)</t>
  </si>
  <si>
    <t>=-GL("Balance",$D27,L$7,L$8,,,,,,,,,,$F$6)</t>
  </si>
  <si>
    <t>=-GL("Balance",$D27,N$7,N$8,,,,,,,,,,$F$6)</t>
  </si>
  <si>
    <t>=-GL("Balance",$D27,P$7,P$8,,,,,,,,,,$F$6)</t>
  </si>
  <si>
    <t>=-GL("Balance",$D27,R$7,R$8,,,,,,,,,,$F$6)</t>
  </si>
  <si>
    <t>=-GL("Balance",$D27,T$7,T$8,,,,,,,,,,$F$6)</t>
  </si>
  <si>
    <t>=-GL("Balance",$D27,V$7,V$8,,,,,,,,,,$F$6)</t>
  </si>
  <si>
    <t>=-GL("Balance",$D27,X$7,X$8,,,,,,,,,,$F$6)</t>
  </si>
  <si>
    <t>=-GL("Balance",$D27,Z$7,Z$8,,,,,,,,,,$F$6)</t>
  </si>
  <si>
    <t>=-GL("Balance",$D27,AB$7,AB$8,,,,,,,,,,$F$6)</t>
  </si>
  <si>
    <t>=-GL("Balance",$D27,AD$7,AD$8,,,,,,,,,,$F$6)</t>
  </si>
  <si>
    <t>=-GL("Balance",$D27,AF$7,AF$8,,,,,,,,,,$F$6)</t>
  </si>
  <si>
    <t>=-GL("Balance",$D36,H$7,H$8,,,,,,,,,,$F$6)</t>
  </si>
  <si>
    <t>=-GL("Balance",$D36,J$7,J$8,,,,,,,,,,$F$6)</t>
  </si>
  <si>
    <t>=-GL("Balance",$D36,L$7,L$8,,,,,,,,,,$F$6)</t>
  </si>
  <si>
    <t>=-GL("Balance",$D36,N$7,N$8,,,,,,,,,,$F$6)</t>
  </si>
  <si>
    <t>=-GL("Balance",$D36,P$7,P$8,,,,,,,,,,$F$6)</t>
  </si>
  <si>
    <t>=-GL("Balance",$D36,R$7,R$8,,,,,,,,,,$F$6)</t>
  </si>
  <si>
    <t>=-GL("Balance",$D36,T$7,T$8,,,,,,,,,,$F$6)</t>
  </si>
  <si>
    <t>=-GL("Balance",$D36,V$7,V$8,,,,,,,,,,$F$6)</t>
  </si>
  <si>
    <t>=-GL("Balance",$D36,X$7,X$8,,,,,,,,,,$F$6)</t>
  </si>
  <si>
    <t>=-GL("Balance",$D36,Z$7,Z$8,,,,,,,,,,$F$6)</t>
  </si>
  <si>
    <t>=-GL("Balance",$D36,AB$7,AB$8,,,,,,,,,,$F$6)</t>
  </si>
  <si>
    <t>=-GL("Balance",$D36,AD$7,AD$8,,,,,,,,,,$F$6)</t>
  </si>
  <si>
    <t>=-GL("Balance",$D36,AF$7,AF$8,,,,,,,,,,$F$6)</t>
  </si>
  <si>
    <t>=-GL("Balance",$D37,H$7,H$8,,,,,,,,,,$F$6)</t>
  </si>
  <si>
    <t>=-GL("Balance",$D37,J$7,J$8,,,,,,,,,,$F$6)</t>
  </si>
  <si>
    <t>=-GL("Balance",$D37,L$7,L$8,,,,,,,,,,$F$6)</t>
  </si>
  <si>
    <t>=-GL("Balance",$D37,N$7,N$8,,,,,,,,,,$F$6)</t>
  </si>
  <si>
    <t>=-GL("Balance",$D37,P$7,P$8,,,,,,,,,,$F$6)</t>
  </si>
  <si>
    <t>=-GL("Balance",$D37,R$7,R$8,,,,,,,,,,$F$6)</t>
  </si>
  <si>
    <t>=-GL("Balance",$D37,T$7,T$8,,,,,,,,,,$F$6)</t>
  </si>
  <si>
    <t>=-GL("Balance",$D37,V$7,V$8,,,,,,,,,,$F$6)</t>
  </si>
  <si>
    <t>=-GL("Balance",$D37,X$7,X$8,,,,,,,,,,$F$6)</t>
  </si>
  <si>
    <t>=-GL("Balance",$D37,Z$7,Z$8,,,,,,,,,,$F$6)</t>
  </si>
  <si>
    <t>=-GL("Balance",$D37,AB$7,AB$8,,,,,,,,,,$F$6)</t>
  </si>
  <si>
    <t>=-GL("Balance",$D37,AD$7,AD$8,,,,,,,,,,$F$6)</t>
  </si>
  <si>
    <t>=-GL("Balance",$D37,AF$7,AF$8,,,,,,,,,,$F$6)</t>
  </si>
  <si>
    <t>=-GL("Balance",$D48,H$7,H$8,,,,,,,,,,$F$6)</t>
  </si>
  <si>
    <t>=-GL("Balance",$D48,J$7,J$8,,,,,,,,,,$F$6)</t>
  </si>
  <si>
    <t>=-GL("Balance",$D48,L$7,L$8,,,,,,,,,,$F$6)</t>
  </si>
  <si>
    <t>=-GL("Balance",$D48,N$7,N$8,,,,,,,,,,$F$6)</t>
  </si>
  <si>
    <t>=-GL("Balance",$D48,P$7,P$8,,,,,,,,,,$F$6)</t>
  </si>
  <si>
    <t>=-GL("Balance",$D48,R$7,R$8,,,,,,,,,,$F$6)</t>
  </si>
  <si>
    <t>=-GL("Balance",$D48,T$7,T$8,,,,,,,,,,$F$6)</t>
  </si>
  <si>
    <t>=-GL("Balance",$D48,V$7,V$8,,,,,,,,,,$F$6)</t>
  </si>
  <si>
    <t>=-GL("Balance",$D48,X$7,X$8,,,,,,,,,,$F$6)</t>
  </si>
  <si>
    <t>=-GL("Balance",$D48,Z$7,Z$8,,,,,,,,,,$F$6)</t>
  </si>
  <si>
    <t>=-GL("Balance",$D48,AB$7,AB$8,,,,,,,,,,$F$6)</t>
  </si>
  <si>
    <t>=-GL("Balance",$D48,AD$7,AD$8,,,,,,,,,,$F$6)</t>
  </si>
  <si>
    <t>=-GL("Balance",$D48,AF$7,AF$8,,,,,,,,,,$F$6)</t>
  </si>
  <si>
    <t>=-GL("Balance",$D55,H$7,H$8,,,,,,,,,,$F$6)</t>
  </si>
  <si>
    <t>=-GL("Balance",$D55,J$7,J$8,,,,,,,,,,$F$6)</t>
  </si>
  <si>
    <t>=-GL("Balance",$D55,L$7,L$8,,,,,,,,,,$F$6)</t>
  </si>
  <si>
    <t>=-GL("Balance",$D55,N$7,N$8,,,,,,,,,,$F$6)</t>
  </si>
  <si>
    <t>=-GL("Balance",$D55,P$7,P$8,,,,,,,,,,$F$6)</t>
  </si>
  <si>
    <t>=-GL("Balance",$D55,R$7,R$8,,,,,,,,,,$F$6)</t>
  </si>
  <si>
    <t>=-GL("Balance",$D55,T$7,T$8,,,,,,,,,,$F$6)</t>
  </si>
  <si>
    <t>=-GL("Balance",$D55,V$7,V$8,,,,,,,,,,$F$6)</t>
  </si>
  <si>
    <t>=-GL("Balance",$D55,X$7,X$8,,,,,,,,,,$F$6)</t>
  </si>
  <si>
    <t>=-GL("Balance",$D55,Z$7,Z$8,,,,,,,,,,$F$6)</t>
  </si>
  <si>
    <t>=-GL("Balance",$D55,AB$7,AB$8,,,,,,,,,,$F$6)</t>
  </si>
  <si>
    <t>=-GL("Balance",$D55,AD$7,AD$8,,,,,,,,,,$F$6)</t>
  </si>
  <si>
    <t>=-GL("Balance",$D55,AF$7,AF$8,,,,,,,,,,$F$6)</t>
  </si>
  <si>
    <t>=DATE(F5,1,1)</t>
  </si>
  <si>
    <t>Sales, Retail - North America</t>
  </si>
  <si>
    <t>Sales, Retail - EU</t>
  </si>
  <si>
    <t>Sales, Retail - Other</t>
  </si>
  <si>
    <t>Discounts, Retail - North America</t>
  </si>
  <si>
    <t>Discounts, Retail - EU</t>
  </si>
  <si>
    <t>Discounts, Retail - Other</t>
  </si>
  <si>
    <t>COGS, Retail - North America</t>
  </si>
  <si>
    <t>COGS, Retail - EU</t>
  </si>
  <si>
    <t>COGS, Retail - Other</t>
  </si>
  <si>
    <t>Cost Adjustments</t>
  </si>
  <si>
    <t>Bldg. Maint. Expenses</t>
  </si>
  <si>
    <t>Administrative Expenses</t>
  </si>
  <si>
    <t>Computer Expenses</t>
  </si>
  <si>
    <t>Selling Expenses</t>
  </si>
  <si>
    <t>Fixed Asset Depreciation</t>
  </si>
  <si>
    <t>Other Operating Expenses</t>
  </si>
  <si>
    <t>State Income Tax</t>
  </si>
  <si>
    <t>Gains and Losses</t>
  </si>
  <si>
    <t>NET OPERATING INCOME</t>
  </si>
  <si>
    <t>�</t>
  </si>
  <si>
    <t>40000</t>
  </si>
  <si>
    <t>44100</t>
  </si>
  <si>
    <t>44200</t>
  </si>
  <si>
    <t>44300</t>
  </si>
  <si>
    <t>45100</t>
  </si>
  <si>
    <t>45200</t>
  </si>
  <si>
    <t>45300</t>
  </si>
  <si>
    <t>49950</t>
  </si>
  <si>
    <t>50000</t>
  </si>
  <si>
    <t>52100</t>
  </si>
  <si>
    <t>52300</t>
  </si>
  <si>
    <t>52400</t>
  </si>
  <si>
    <t>54999</t>
  </si>
  <si>
    <t>59950</t>
  </si>
  <si>
    <t>60000</t>
  </si>
  <si>
    <t>65400</t>
  </si>
  <si>
    <t>65900</t>
  </si>
  <si>
    <t>64400</t>
  </si>
  <si>
    <t>61400</t>
  </si>
  <si>
    <t>62950</t>
  </si>
  <si>
    <t>66400</t>
  </si>
  <si>
    <t>67600</t>
  </si>
  <si>
    <t>69950</t>
  </si>
  <si>
    <t>69999</t>
  </si>
  <si>
    <t>70000</t>
  </si>
  <si>
    <t>79950</t>
  </si>
  <si>
    <t>80600</t>
  </si>
  <si>
    <t>80800</t>
  </si>
  <si>
    <t>80900</t>
  </si>
  <si>
    <t>81000</t>
  </si>
  <si>
    <t>81100</t>
  </si>
  <si>
    <t>99495</t>
  </si>
  <si>
    <t>84100</t>
  </si>
  <si>
    <t>84200</t>
  </si>
  <si>
    <t>99999</t>
  </si>
  <si>
    <t>=-GL("Balance",$C21,H$7,H$8,,,,,,,,,,$F$6)</t>
  </si>
  <si>
    <t>=-GL("Balance",$C21,J$7,J$8,,,,,,,,,,$F$6)</t>
  </si>
  <si>
    <t>=-GL("Balance",$C21,L$7,L$8,,,,,,,,,,$F$6)</t>
  </si>
  <si>
    <t>=-GL("Balance",$C21,N$7,N$8,,,,,,,,,,$F$6)</t>
  </si>
  <si>
    <t>=-GL("Balance",$C21,P$7,P$8,,,,,,,,,,$F$6)</t>
  </si>
  <si>
    <t>=-GL("Balance",$C21,R$7,R$8,,,,,,,,,,$F$6)</t>
  </si>
  <si>
    <t>=-GL("Balance",$C21,T$7,T$8,,,,,,,,,,$F$6)</t>
  </si>
  <si>
    <t>=-GL("Balance",$C21,V$7,V$8,,,,,,,,,,$F$6)</t>
  </si>
  <si>
    <t>=-GL("Balance",$C21,X$7,X$8,,,,,,,,,,$F$6)</t>
  </si>
  <si>
    <t>=-GL("Balance",$C21,Z$7,Z$8,,,,,,,,,,$F$6)</t>
  </si>
  <si>
    <t>=-GL("Balance",$C21,AB$7,AB$8,,,,,,,,,,$F$6)</t>
  </si>
  <si>
    <t>=-GL("Balance",$C21,AD$7,AD$8,,,,,,,,,,$F$6)</t>
  </si>
  <si>
    <t>=-GL("Balance",$C21,AF$7,AF$8,,,,,,,,,,$F$6)</t>
  </si>
  <si>
    <t>=-GL("Balance",$D24,H$7,H$8,,,,,,,,,,$F$6)</t>
  </si>
  <si>
    <t>=-GL("Balance",$D24,J$7,J$8,,,,,,,,,,$F$6)</t>
  </si>
  <si>
    <t>=-GL("Balance",$D24,L$7,L$8,,,,,,,,,,$F$6)</t>
  </si>
  <si>
    <t>=-GL("Balance",$D24,N$7,N$8,,,,,,,,,,$F$6)</t>
  </si>
  <si>
    <t>=-GL("Balance",$D24,P$7,P$8,,,,,,,,,,$F$6)</t>
  </si>
  <si>
    <t>=-GL("Balance",$D24,R$7,R$8,,,,,,,,,,$F$6)</t>
  </si>
  <si>
    <t>=-GL("Balance",$D24,T$7,T$8,,,,,,,,,,$F$6)</t>
  </si>
  <si>
    <t>=-GL("Balance",$D24,V$7,V$8,,,,,,,,,,$F$6)</t>
  </si>
  <si>
    <t>=-GL("Balance",$D24,X$7,X$8,,,,,,,,,,$F$6)</t>
  </si>
  <si>
    <t>=-GL("Balance",$D24,Z$7,Z$8,,,,,,,,,,$F$6)</t>
  </si>
  <si>
    <t>=-GL("Balance",$D24,AB$7,AB$8,,,,,,,,,,$F$6)</t>
  </si>
  <si>
    <t>=-GL("Balance",$D24,AD$7,AD$8,,,,,,,,,,$F$6)</t>
  </si>
  <si>
    <t>=-GL("Balance",$D24,AF$7,AF$8,,,,,,,,,,$F$6)</t>
  </si>
  <si>
    <t>=-GL("Balance",$D25,H$7,H$8,,,,,,,,,,$F$6)</t>
  </si>
  <si>
    <t>=-GL("Balance",$D25,J$7,J$8,,,,,,,,,,$F$6)</t>
  </si>
  <si>
    <t>=-GL("Balance",$D25,L$7,L$8,,,,,,,,,,$F$6)</t>
  </si>
  <si>
    <t>=-GL("Balance",$D25,N$7,N$8,,,,,,,,,,$F$6)</t>
  </si>
  <si>
    <t>=-GL("Balance",$D25,P$7,P$8,,,,,,,,,,$F$6)</t>
  </si>
  <si>
    <t>=-GL("Balance",$D25,R$7,R$8,,,,,,,,,,$F$6)</t>
  </si>
  <si>
    <t>=-GL("Balance",$D25,T$7,T$8,,,,,,,,,,$F$6)</t>
  </si>
  <si>
    <t>=-GL("Balance",$D25,V$7,V$8,,,,,,,,,,$F$6)</t>
  </si>
  <si>
    <t>=-GL("Balance",$D25,X$7,X$8,,,,,,,,,,$F$6)</t>
  </si>
  <si>
    <t>=-GL("Balance",$D25,Z$7,Z$8,,,,,,,,,,$F$6)</t>
  </si>
  <si>
    <t>=-GL("Balance",$D25,AB$7,AB$8,,,,,,,,,,$F$6)</t>
  </si>
  <si>
    <t>=-GL("Balance",$D25,AD$7,AD$8,,,,,,,,,,$F$6)</t>
  </si>
  <si>
    <t>=-GL("Balance",$D25,AF$7,AF$8,,,,,,,,,,$F$6)</t>
  </si>
  <si>
    <t>=-GL("Balance",$C29,H$7,H$8,,,,,,,,,,$F$6)</t>
  </si>
  <si>
    <t>=-GL("Balance",$C29,J$7,J$8,,,,,,,,,,$F$6)</t>
  </si>
  <si>
    <t>=-GL("Balance",$C29,L$7,L$8,,,,,,,,,,$F$6)</t>
  </si>
  <si>
    <t>=-GL("Balance",$C29,N$7,N$8,,,,,,,,,,$F$6)</t>
  </si>
  <si>
    <t>=-GL("Balance",$C29,P$7,P$8,,,,,,,,,,$F$6)</t>
  </si>
  <si>
    <t>=-GL("Balance",$C29,R$7,R$8,,,,,,,,,,$F$6)</t>
  </si>
  <si>
    <t>=-GL("Balance",$C29,T$7,T$8,,,,,,,,,,$F$6)</t>
  </si>
  <si>
    <t>=-GL("Balance",$C29,V$7,V$8,,,,,,,,,,$F$6)</t>
  </si>
  <si>
    <t>=-GL("Balance",$C29,X$7,X$8,,,,,,,,,,$F$6)</t>
  </si>
  <si>
    <t>=-GL("Balance",$C29,Z$7,Z$8,,,,,,,,,,$F$6)</t>
  </si>
  <si>
    <t>=-GL("Balance",$C29,AB$7,AB$8,,,,,,,,,,$F$6)</t>
  </si>
  <si>
    <t>=-GL("Balance",$C29,AD$7,AD$8,,,,,,,,,,$F$6)</t>
  </si>
  <si>
    <t>=-GL("Balance",$C29,AF$7,AF$8,,,,,,,,,,$F$6)</t>
  </si>
  <si>
    <t>=-GL("Balance",$D32,H$7,H$8,,,,,,,,,,$F$6)</t>
  </si>
  <si>
    <t>=-GL("Balance",$D32,J$7,J$8,,,,,,,,,,$F$6)</t>
  </si>
  <si>
    <t>=-GL("Balance",$D32,L$7,L$8,,,,,,,,,,$F$6)</t>
  </si>
  <si>
    <t>=-GL("Balance",$D32,N$7,N$8,,,,,,,,,,$F$6)</t>
  </si>
  <si>
    <t>=-GL("Balance",$D32,P$7,P$8,,,,,,,,,,$F$6)</t>
  </si>
  <si>
    <t>=-GL("Balance",$D32,R$7,R$8,,,,,,,,,,$F$6)</t>
  </si>
  <si>
    <t>=-GL("Balance",$D32,T$7,T$8,,,,,,,,,,$F$6)</t>
  </si>
  <si>
    <t>=-GL("Balance",$D32,V$7,V$8,,,,,,,,,,$F$6)</t>
  </si>
  <si>
    <t>=-GL("Balance",$D32,X$7,X$8,,,,,,,,,,$F$6)</t>
  </si>
  <si>
    <t>=-GL("Balance",$D32,Z$7,Z$8,,,,,,,,,,$F$6)</t>
  </si>
  <si>
    <t>=-GL("Balance",$D32,AB$7,AB$8,,,,,,,,,,$F$6)</t>
  </si>
  <si>
    <t>=-GL("Balance",$D32,AD$7,AD$8,,,,,,,,,,$F$6)</t>
  </si>
  <si>
    <t>=-GL("Balance",$D32,AF$7,AF$8,,,,,,,,,,$F$6)</t>
  </si>
  <si>
    <t>=-GL("Balance",$D33,H$7,H$8,,,,,,,,,,$F$6)</t>
  </si>
  <si>
    <t>=-GL("Balance",$D33,J$7,J$8,,,,,,,,,,$F$6)</t>
  </si>
  <si>
    <t>=-GL("Balance",$D33,L$7,L$8,,,,,,,,,,$F$6)</t>
  </si>
  <si>
    <t>=-GL("Balance",$D33,N$7,N$8,,,,,,,,,,$F$6)</t>
  </si>
  <si>
    <t>=-GL("Balance",$D33,P$7,P$8,,,,,,,,,,$F$6)</t>
  </si>
  <si>
    <t>=-GL("Balance",$D33,R$7,R$8,,,,,,,,,,$F$6)</t>
  </si>
  <si>
    <t>=-GL("Balance",$D33,T$7,T$8,,,,,,,,,,$F$6)</t>
  </si>
  <si>
    <t>=-GL("Balance",$D33,V$7,V$8,,,,,,,,,,$F$6)</t>
  </si>
  <si>
    <t>=-GL("Balance",$D33,X$7,X$8,,,,,,,,,,$F$6)</t>
  </si>
  <si>
    <t>=-GL("Balance",$D33,Z$7,Z$8,,,,,,,,,,$F$6)</t>
  </si>
  <si>
    <t>=-GL("Balance",$D33,AB$7,AB$8,,,,,,,,,,$F$6)</t>
  </si>
  <si>
    <t>=-GL("Balance",$D33,AD$7,AD$8,,,,,,,,,,$F$6)</t>
  </si>
  <si>
    <t>=-GL("Balance",$D33,AF$7,AF$8,,,,,,,,,,$F$6)</t>
  </si>
  <si>
    <t>=-GL("Balance",$D34,H$7,H$8,,,,,,,,,,$F$6)</t>
  </si>
  <si>
    <t>=-GL("Balance",$D34,J$7,J$8,,,,,,,,,,$F$6)</t>
  </si>
  <si>
    <t>=-GL("Balance",$D34,L$7,L$8,,,,,,,,,,$F$6)</t>
  </si>
  <si>
    <t>=-GL("Balance",$D34,N$7,N$8,,,,,,,,,,$F$6)</t>
  </si>
  <si>
    <t>=-GL("Balance",$D34,P$7,P$8,,,,,,,,,,$F$6)</t>
  </si>
  <si>
    <t>=-GL("Balance",$D34,R$7,R$8,,,,,,,,,,$F$6)</t>
  </si>
  <si>
    <t>=-GL("Balance",$D34,T$7,T$8,,,,,,,,,,$F$6)</t>
  </si>
  <si>
    <t>=-GL("Balance",$D34,V$7,V$8,,,,,,,,,,$F$6)</t>
  </si>
  <si>
    <t>=-GL("Balance",$D34,X$7,X$8,,,,,,,,,,$F$6)</t>
  </si>
  <si>
    <t>=-GL("Balance",$D34,Z$7,Z$8,,,,,,,,,,$F$6)</t>
  </si>
  <si>
    <t>=-GL("Balance",$D34,AB$7,AB$8,,,,,,,,,,$F$6)</t>
  </si>
  <si>
    <t>=-GL("Balance",$D34,AD$7,AD$8,,,,,,,,,,$F$6)</t>
  </si>
  <si>
    <t>=-GL("Balance",$D34,AF$7,AF$8,,,,,,,,,,$F$6)</t>
  </si>
  <si>
    <t>=-GL("Balance",$D35,H$7,H$8,,,,,,,,,,$F$6)</t>
  </si>
  <si>
    <t>=-GL("Balance",$D35,J$7,J$8,,,,,,,,,,$F$6)</t>
  </si>
  <si>
    <t>=-GL("Balance",$D35,L$7,L$8,,,,,,,,,,$F$6)</t>
  </si>
  <si>
    <t>=-GL("Balance",$D35,N$7,N$8,,,,,,,,,,$F$6)</t>
  </si>
  <si>
    <t>=-GL("Balance",$D35,P$7,P$8,,,,,,,,,,$F$6)</t>
  </si>
  <si>
    <t>=-GL("Balance",$D35,R$7,R$8,,,,,,,,,,$F$6)</t>
  </si>
  <si>
    <t>=-GL("Balance",$D35,T$7,T$8,,,,,,,,,,$F$6)</t>
  </si>
  <si>
    <t>=-GL("Balance",$D35,V$7,V$8,,,,,,,,,,$F$6)</t>
  </si>
  <si>
    <t>=-GL("Balance",$D35,X$7,X$8,,,,,,,,,,$F$6)</t>
  </si>
  <si>
    <t>=-GL("Balance",$D35,Z$7,Z$8,,,,,,,,,,$F$6)</t>
  </si>
  <si>
    <t>=-GL("Balance",$D35,AB$7,AB$8,,,,,,,,,,$F$6)</t>
  </si>
  <si>
    <t>=-GL("Balance",$D35,AD$7,AD$8,,,,,,,,,,$F$6)</t>
  </si>
  <si>
    <t>=-GL("Balance",$D35,AF$7,AF$8,,,,,,,,,,$F$6)</t>
  </si>
  <si>
    <t>=-GL("Balance",$C39,H$7,H$8,,,,,,,,,,$F$6)</t>
  </si>
  <si>
    <t>=-GL("Balance",$C39,J$7,J$8,,,,,,,,,,$F$6)</t>
  </si>
  <si>
    <t>=-GL("Balance",$C39,L$7,L$8,,,,,,,,,,$F$6)</t>
  </si>
  <si>
    <t>=-GL("Balance",$C39,N$7,N$8,,,,,,,,,,$F$6)</t>
  </si>
  <si>
    <t>=-GL("Balance",$C39,P$7,P$8,,,,,,,,,,$F$6)</t>
  </si>
  <si>
    <t>=-GL("Balance",$C39,R$7,R$8,,,,,,,,,,$F$6)</t>
  </si>
  <si>
    <t>=-GL("Balance",$C39,T$7,T$8,,,,,,,,,,$F$6)</t>
  </si>
  <si>
    <t>=-GL("Balance",$C39,V$7,V$8,,,,,,,,,,$F$6)</t>
  </si>
  <si>
    <t>=-GL("Balance",$C39,X$7,X$8,,,,,,,,,,$F$6)</t>
  </si>
  <si>
    <t>=-GL("Balance",$C39,Z$7,Z$8,,,,,,,,,,$F$6)</t>
  </si>
  <si>
    <t>=-GL("Balance",$C39,AB$7,AB$8,,,,,,,,,,$F$6)</t>
  </si>
  <si>
    <t>=-GL("Balance",$C39,AD$7,AD$8,,,,,,,,,,$F$6)</t>
  </si>
  <si>
    <t>=-GL("Balance",$C39,AF$7,AF$8,,,,,,,,,,$F$6)</t>
  </si>
  <si>
    <t>=-GL("Balance",$C41,H$7,H$8,,,,,,,,,,$F$6)</t>
  </si>
  <si>
    <t>=-GL("Balance",$C41,J$7,J$8,,,,,,,,,,$F$6)</t>
  </si>
  <si>
    <t>=-GL("Balance",$C41,L$7,L$8,,,,,,,,,,$F$6)</t>
  </si>
  <si>
    <t>=-GL("Balance",$C41,N$7,N$8,,,,,,,,,,$F$6)</t>
  </si>
  <si>
    <t>=-GL("Balance",$C41,P$7,P$8,,,,,,,,,,$F$6)</t>
  </si>
  <si>
    <t>=-GL("Balance",$C41,R$7,R$8,,,,,,,,,,$F$6)</t>
  </si>
  <si>
    <t>=-GL("Balance",$C41,T$7,T$8,,,,,,,,,,$F$6)</t>
  </si>
  <si>
    <t>=-GL("Balance",$C41,V$7,V$8,,,,,,,,,,$F$6)</t>
  </si>
  <si>
    <t>=-GL("Balance",$C41,X$7,X$8,,,,,,,,,,$F$6)</t>
  </si>
  <si>
    <t>=-GL("Balance",$C41,Z$7,Z$8,,,,,,,,,,$F$6)</t>
  </si>
  <si>
    <t>=-GL("Balance",$C41,AB$7,AB$8,,,,,,,,,,$F$6)</t>
  </si>
  <si>
    <t>=-GL("Balance",$C41,AD$7,AD$8,,,,,,,,,,$F$6)</t>
  </si>
  <si>
    <t>=-GL("Balance",$C41,AF$7,AF$8,,,,,,,,,,$F$6)</t>
  </si>
  <si>
    <t>=-GL("Balance",$D44,H$7,H$8,,,,,,,,,,$F$6)</t>
  </si>
  <si>
    <t>=-GL("Balance",$D44,J$7,J$8,,,,,,,,,,$F$6)</t>
  </si>
  <si>
    <t>=-GL("Balance",$D44,L$7,L$8,,,,,,,,,,$F$6)</t>
  </si>
  <si>
    <t>=-GL("Balance",$D44,N$7,N$8,,,,,,,,,,$F$6)</t>
  </si>
  <si>
    <t>=-GL("Balance",$D44,P$7,P$8,,,,,,,,,,$F$6)</t>
  </si>
  <si>
    <t>=-GL("Balance",$D44,R$7,R$8,,,,,,,,,,$F$6)</t>
  </si>
  <si>
    <t>=-GL("Balance",$D44,T$7,T$8,,,,,,,,,,$F$6)</t>
  </si>
  <si>
    <t>=-GL("Balance",$D44,V$7,V$8,,,,,,,,,,$F$6)</t>
  </si>
  <si>
    <t>=-GL("Balance",$D44,X$7,X$8,,,,,,,,,,$F$6)</t>
  </si>
  <si>
    <t>=-GL("Balance",$D44,Z$7,Z$8,,,,,,,,,,$F$6)</t>
  </si>
  <si>
    <t>=-GL("Balance",$D44,AB$7,AB$8,,,,,,,,,,$F$6)</t>
  </si>
  <si>
    <t>=-GL("Balance",$D44,AD$7,AD$8,,,,,,,,,,$F$6)</t>
  </si>
  <si>
    <t>=-GL("Balance",$D44,AF$7,AF$8,,,,,,,,,,$F$6)</t>
  </si>
  <si>
    <t>=-GL("Balance",$D45,H$7,H$8,,,,,,,,,,$F$6)</t>
  </si>
  <si>
    <t>=-GL("Balance",$D45,J$7,J$8,,,,,,,,,,$F$6)</t>
  </si>
  <si>
    <t>=-GL("Balance",$D45,L$7,L$8,,,,,,,,,,$F$6)</t>
  </si>
  <si>
    <t>=-GL("Balance",$D45,N$7,N$8,,,,,,,,,,$F$6)</t>
  </si>
  <si>
    <t>=-GL("Balance",$D45,P$7,P$8,,,,,,,,,,$F$6)</t>
  </si>
  <si>
    <t>=-GL("Balance",$D45,R$7,R$8,,,,,,,,,,$F$6)</t>
  </si>
  <si>
    <t>=-GL("Balance",$D45,T$7,T$8,,,,,,,,,,$F$6)</t>
  </si>
  <si>
    <t>=-GL("Balance",$D45,V$7,V$8,,,,,,,,,,$F$6)</t>
  </si>
  <si>
    <t>=-GL("Balance",$D45,X$7,X$8,,,,,,,,,,$F$6)</t>
  </si>
  <si>
    <t>=-GL("Balance",$D45,Z$7,Z$8,,,,,,,,,,$F$6)</t>
  </si>
  <si>
    <t>=-GL("Balance",$D45,AB$7,AB$8,,,,,,,,,,$F$6)</t>
  </si>
  <si>
    <t>=-GL("Balance",$D45,AD$7,AD$8,,,,,,,,,,$F$6)</t>
  </si>
  <si>
    <t>=-GL("Balance",$D45,AF$7,AF$8,,,,,,,,,,$F$6)</t>
  </si>
  <si>
    <t>=-GL("Balance",$D51,H$7,H$8,,,,,,,,,,$F$6)</t>
  </si>
  <si>
    <t>=-GL("Balance",$D51,J$7,J$8,,,,,,,,,,$F$6)</t>
  </si>
  <si>
    <t>=-GL("Balance",$D51,L$7,L$8,,,,,,,,,,$F$6)</t>
  </si>
  <si>
    <t>=-GL("Balance",$D51,N$7,N$8,,,,,,,,,,$F$6)</t>
  </si>
  <si>
    <t>=-GL("Balance",$D51,P$7,P$8,,,,,,,,,,$F$6)</t>
  </si>
  <si>
    <t>=-GL("Balance",$D51,R$7,R$8,,,,,,,,,,$F$6)</t>
  </si>
  <si>
    <t>=-GL("Balance",$D51,T$7,T$8,,,,,,,,,,$F$6)</t>
  </si>
  <si>
    <t>=-GL("Balance",$D51,V$7,V$8,,,,,,,,,,$F$6)</t>
  </si>
  <si>
    <t>=-GL("Balance",$D51,X$7,X$8,,,,,,,,,,$F$6)</t>
  </si>
  <si>
    <t>=-GL("Balance",$D51,Z$7,Z$8,,,,,,,,,,$F$6)</t>
  </si>
  <si>
    <t>=-GL("Balance",$D51,AB$7,AB$8,,,,,,,,,,$F$6)</t>
  </si>
  <si>
    <t>=-GL("Balance",$D51,AD$7,AD$8,,,,,,,,,,$F$6)</t>
  </si>
  <si>
    <t>=-GL("Balance",$D51,AF$7,AF$8,,,,,,,,,,$F$6)</t>
  </si>
  <si>
    <t>=-GL("Balance",$C53,H$7,H$8,,,,,,,,,,$F$6)</t>
  </si>
  <si>
    <t>=-GL("Balance",$C53,J$7,J$8,,,,,,,,,,$F$6)</t>
  </si>
  <si>
    <t>=-GL("Balance",$C53,L$7,L$8,,,,,,,,,,$F$6)</t>
  </si>
  <si>
    <t>=-GL("Balance",$C53,N$7,N$8,,,,,,,,,,$F$6)</t>
  </si>
  <si>
    <t>=-GL("Balance",$C53,P$7,P$8,,,,,,,,,,$F$6)</t>
  </si>
  <si>
    <t>=-GL("Balance",$C53,R$7,R$8,,,,,,,,,,$F$6)</t>
  </si>
  <si>
    <t>=-GL("Balance",$C53,T$7,T$8,,,,,,,,,,$F$6)</t>
  </si>
  <si>
    <t>=-GL("Balance",$C53,V$7,V$8,,,,,,,,,,$F$6)</t>
  </si>
  <si>
    <t>=-GL("Balance",$C53,X$7,X$8,,,,,,,,,,$F$6)</t>
  </si>
  <si>
    <t>=-GL("Balance",$C53,Z$7,Z$8,,,,,,,,,,$F$6)</t>
  </si>
  <si>
    <t>=-GL("Balance",$C53,AB$7,AB$8,,,,,,,,,,$F$6)</t>
  </si>
  <si>
    <t>=-GL("Balance",$C53,AD$7,AD$8,,,,,,,,,,$F$6)</t>
  </si>
  <si>
    <t>=-GL("Balance",$C53,AF$7,AF$8,,,,,,,,,,$F$6)</t>
  </si>
  <si>
    <t>=-GL("Balance",$D56,H$7,H$8,,,,,,,,,,$F$6)</t>
  </si>
  <si>
    <t>=-GL("Balance",$D56,J$7,J$8,,,,,,,,,,$F$6)</t>
  </si>
  <si>
    <t>=-GL("Balance",$D56,L$7,L$8,,,,,,,,,,$F$6)</t>
  </si>
  <si>
    <t>=-GL("Balance",$D56,N$7,N$8,,,,,,,,,,$F$6)</t>
  </si>
  <si>
    <t>=-GL("Balance",$D56,P$7,P$8,,,,,,,,,,$F$6)</t>
  </si>
  <si>
    <t>=-GL("Balance",$D56,R$7,R$8,,,,,,,,,,$F$6)</t>
  </si>
  <si>
    <t>=-GL("Balance",$D56,T$7,T$8,,,,,,,,,,$F$6)</t>
  </si>
  <si>
    <t>=-GL("Balance",$D56,V$7,V$8,,,,,,,,,,$F$6)</t>
  </si>
  <si>
    <t>=-GL("Balance",$D56,X$7,X$8,,,,,,,,,,$F$6)</t>
  </si>
  <si>
    <t>=-GL("Balance",$D56,Z$7,Z$8,,,,,,,,,,$F$6)</t>
  </si>
  <si>
    <t>=-GL("Balance",$D56,AB$7,AB$8,,,,,,,,,,$F$6)</t>
  </si>
  <si>
    <t>=-GL("Balance",$D56,AD$7,AD$8,,,,,,,,,,$F$6)</t>
  </si>
  <si>
    <t>=-GL("Balance",$D56,AF$7,AF$8,,,,,,,,,,$F$6)</t>
  </si>
  <si>
    <t>=-GL("Balance",$C58,H$7,H$8,,,,,,,,,,$F$6)</t>
  </si>
  <si>
    <t>=-GL("Balance",$C58,J$7,J$8,,,,,,,,,,$F$6)</t>
  </si>
  <si>
    <t>=-GL("Balance",$C58,L$7,L$8,,,,,,,,,,$F$6)</t>
  </si>
  <si>
    <t>=-GL("Balance",$C58,N$7,N$8,,,,,,,,,,$F$6)</t>
  </si>
  <si>
    <t>=-GL("Balance",$C58,P$7,P$8,,,,,,,,,,$F$6)</t>
  </si>
  <si>
    <t>=-GL("Balance",$C58,R$7,R$8,,,,,,,,,,$F$6)</t>
  </si>
  <si>
    <t>=-GL("Balance",$C58,T$7,T$8,,,,,,,,,,$F$6)</t>
  </si>
  <si>
    <t>=-GL("Balance",$C58,V$7,V$8,,,,,,,,,,$F$6)</t>
  </si>
  <si>
    <t>=-GL("Balance",$C58,X$7,X$8,,,,,,,,,,$F$6)</t>
  </si>
  <si>
    <t>=-GL("Balance",$C58,Z$7,Z$8,,,,,,,,,,$F$6)</t>
  </si>
  <si>
    <t>=-GL("Balance",$C58,AB$7,AB$8,,,,,,,,,,$F$6)</t>
  </si>
  <si>
    <t>=-GL("Balance",$C58,AD$7,AD$8,,,,,,,,,,$F$6)</t>
  </si>
  <si>
    <t>=-GL("Balance",$C58,AF$7,AF$8,,,,,,,,,,$F$6)</t>
  </si>
  <si>
    <t>Auto+Hide+Values+Formulas=Sheet1,Sheet2+FormulasOnly</t>
  </si>
  <si>
    <t>Auto+Hidesheet+Values+Hide</t>
  </si>
  <si>
    <t>Auto+Hide+Values+Formulas=Sheet3,Sheet1,Sheet2</t>
  </si>
  <si>
    <t>Auto+Hide+Values+Formulas=Sheet3,Sheet1,Sheet2+FormulasOnly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</si>
</sst>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mm/dd/yy;@"/>
  </numFmts>
  <fonts count="23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b/>
      <u/>
      <sz val="10"/>
      <name val="Arial"/>
      <family val="2"/>
    </font>
    <font>
      <u/>
      <sz val="11"/>
      <name val="Arial"/>
      <family val="2"/>
    </font>
    <font>
      <b/>
      <sz val="11"/>
      <name val="Arial"/>
      <family val="2"/>
    </font>
    <font>
      <u/>
      <sz val="11"/>
      <name val="Arial"/>
      <family val="2"/>
    </font>
    <font>
      <b/>
      <sz val="12"/>
      <color indexed="9"/>
      <name val="Arial"/>
      <family val="2"/>
    </font>
    <font>
      <b/>
      <u/>
      <sz val="11"/>
      <name val="Arial"/>
      <family val="2"/>
    </font>
    <font>
      <b/>
      <i/>
      <sz val="9"/>
      <color rgb="FF0074AB"/>
      <name val="Arial"/>
      <family val="2"/>
    </font>
    <font>
      <sz val="10"/>
      <color theme="0" tint="-0.34998626667073579"/>
      <name val="Arial"/>
      <family val="2"/>
    </font>
    <font>
      <b/>
      <sz val="16"/>
      <color theme="0" tint="-0.34998626667073579"/>
      <name val="Arial"/>
      <family val="2"/>
    </font>
    <font>
      <b/>
      <sz val="18"/>
      <color theme="3"/>
      <name val="Cambria"/>
      <family val="2"/>
      <scheme val="major"/>
    </font>
    <font>
      <sz val="11"/>
      <color theme="0"/>
      <name val="Calibri"/>
      <family val="2"/>
      <scheme val="minor"/>
    </font>
    <font>
      <b/>
      <sz val="14"/>
      <color theme="3"/>
      <name val="Cambria"/>
      <family val="2"/>
      <scheme val="major"/>
    </font>
    <font>
      <u/>
      <sz val="8"/>
      <color indexed="12"/>
      <name val="Arial"/>
      <family val="2"/>
    </font>
    <font>
      <sz val="10"/>
      <color theme="5" tint="-0.249977111117893"/>
      <name val="Arial"/>
      <family val="2"/>
    </font>
    <font>
      <b/>
      <sz val="11"/>
      <color indexed="9"/>
      <name val="Arial"/>
      <family val="2"/>
    </font>
    <font>
      <b/>
      <sz val="11"/>
      <color theme="0" tint="-0.34998626667073579"/>
      <name val="Arial"/>
      <family val="2"/>
    </font>
    <font>
      <sz val="10"/>
      <color theme="0" tint="-0.499984740745262"/>
      <name val="Arial"/>
      <family val="2"/>
    </font>
    <font>
      <sz val="11"/>
      <color theme="0" tint="-0.49998474074526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002060"/>
      </bottom>
      <diagonal/>
    </border>
  </borders>
  <cellStyleXfs count="12">
    <xf numFmtId="0" fontId="0" fillId="0" borderId="0"/>
    <xf numFmtId="164" fontId="2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45">
    <xf numFmtId="0" fontId="0" fillId="0" borderId="0" xfId="0"/>
    <xf numFmtId="0" fontId="0" fillId="2" borderId="0" xfId="0" applyFill="1"/>
    <xf numFmtId="0" fontId="12" fillId="0" borderId="0" xfId="0" applyFont="1"/>
    <xf numFmtId="0" fontId="1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3" fillId="0" borderId="0" xfId="0" applyFont="1" applyAlignment="1">
      <alignment horizontal="center"/>
    </xf>
    <xf numFmtId="165" fontId="12" fillId="0" borderId="0" xfId="0" applyNumberFormat="1" applyFont="1" applyAlignment="1">
      <alignment horizontal="center"/>
    </xf>
    <xf numFmtId="165" fontId="0" fillId="0" borderId="0" xfId="0" applyNumberFormat="1"/>
    <xf numFmtId="0" fontId="11" fillId="0" borderId="0" xfId="0" applyFont="1" applyAlignment="1">
      <alignment horizontal="right"/>
    </xf>
    <xf numFmtId="0" fontId="10" fillId="0" borderId="0" xfId="0" applyFont="1"/>
    <xf numFmtId="0" fontId="6" fillId="0" borderId="0" xfId="0" applyFont="1"/>
    <xf numFmtId="0" fontId="5" fillId="0" borderId="0" xfId="0" applyFont="1" applyAlignment="1">
      <alignment horizontal="center"/>
    </xf>
    <xf numFmtId="164" fontId="0" fillId="0" borderId="0" xfId="1" applyFont="1" applyFill="1"/>
    <xf numFmtId="164" fontId="0" fillId="0" borderId="0" xfId="1" applyFont="1" applyFill="1" applyBorder="1"/>
    <xf numFmtId="0" fontId="7" fillId="0" borderId="0" xfId="0" applyFont="1"/>
    <xf numFmtId="164" fontId="3" fillId="0" borderId="1" xfId="1" applyFont="1" applyFill="1" applyBorder="1"/>
    <xf numFmtId="164" fontId="3" fillId="0" borderId="0" xfId="1" applyFont="1" applyFill="1" applyBorder="1"/>
    <xf numFmtId="0" fontId="8" fillId="0" borderId="0" xfId="0" applyFont="1"/>
    <xf numFmtId="0" fontId="0" fillId="0" borderId="0" xfId="0" quotePrefix="1"/>
    <xf numFmtId="0" fontId="15" fillId="4" borderId="2" xfId="3" applyBorder="1"/>
    <xf numFmtId="0" fontId="15" fillId="4" borderId="3" xfId="3" applyBorder="1"/>
    <xf numFmtId="0" fontId="0" fillId="0" borderId="4" xfId="0" applyBorder="1"/>
    <xf numFmtId="0" fontId="0" fillId="0" borderId="6" xfId="0" applyBorder="1"/>
    <xf numFmtId="0" fontId="0" fillId="0" borderId="5" xfId="0" applyBorder="1" applyAlignment="1">
      <alignment horizontal="right"/>
    </xf>
    <xf numFmtId="0" fontId="0" fillId="0" borderId="7" xfId="0" applyBorder="1" applyAlignment="1">
      <alignment horizontal="right"/>
    </xf>
    <xf numFmtId="0" fontId="9" fillId="3" borderId="0" xfId="0" applyFont="1" applyFill="1" applyAlignment="1">
      <alignment horizontal="right"/>
    </xf>
    <xf numFmtId="0" fontId="14" fillId="0" borderId="0" xfId="2" applyFill="1" applyBorder="1" applyAlignment="1">
      <alignment horizontal="left"/>
    </xf>
    <xf numFmtId="0" fontId="16" fillId="0" borderId="0" xfId="2" applyFont="1" applyFill="1" applyBorder="1" applyAlignment="1">
      <alignment horizontal="left"/>
    </xf>
    <xf numFmtId="0" fontId="9" fillId="3" borderId="8" xfId="0" applyFont="1" applyFill="1" applyBorder="1" applyAlignment="1">
      <alignment horizontal="left"/>
    </xf>
    <xf numFmtId="0" fontId="9" fillId="0" borderId="8" xfId="0" applyFont="1" applyBorder="1" applyAlignment="1">
      <alignment horizontal="left"/>
    </xf>
    <xf numFmtId="0" fontId="9" fillId="3" borderId="8" xfId="0" applyFont="1" applyFill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0" fillId="0" borderId="8" xfId="0" applyBorder="1"/>
    <xf numFmtId="0" fontId="2" fillId="2" borderId="0" xfId="7" applyFill="1"/>
    <xf numFmtId="0" fontId="19" fillId="3" borderId="8" xfId="0" applyFont="1" applyFill="1" applyBorder="1" applyAlignment="1">
      <alignment horizontal="center"/>
    </xf>
    <xf numFmtId="164" fontId="7" fillId="0" borderId="1" xfId="1" applyFont="1" applyFill="1" applyBorder="1"/>
    <xf numFmtId="0" fontId="20" fillId="0" borderId="0" xfId="0" applyFont="1"/>
    <xf numFmtId="165" fontId="20" fillId="0" borderId="0" xfId="0" applyNumberFormat="1" applyFont="1" applyAlignment="1">
      <alignment horizontal="center"/>
    </xf>
    <xf numFmtId="164" fontId="7" fillId="0" borderId="0" xfId="1" applyFont="1" applyFill="1"/>
    <xf numFmtId="164" fontId="7" fillId="0" borderId="0" xfId="1" applyFont="1" applyFill="1" applyBorder="1"/>
    <xf numFmtId="0" fontId="21" fillId="2" borderId="0" xfId="7" applyFont="1" applyFill="1"/>
    <xf numFmtId="0" fontId="21" fillId="2" borderId="0" xfId="7" applyFont="1" applyFill="1" applyAlignment="1">
      <alignment horizontal="left" vertical="top" wrapText="1"/>
    </xf>
    <xf numFmtId="0" fontId="21" fillId="0" borderId="0" xfId="0" applyFont="1" applyAlignment="1">
      <alignment horizontal="right"/>
    </xf>
    <xf numFmtId="0" fontId="22" fillId="0" borderId="0" xfId="0" applyFont="1"/>
    <xf numFmtId="0" fontId="18" fillId="2" borderId="0" xfId="7" applyFont="1" applyFill="1" applyAlignment="1">
      <alignment horizontal="left" vertical="top" wrapText="1"/>
    </xf>
  </cellXfs>
  <cellStyles count="12">
    <cellStyle name="Accent1" xfId="3" builtinId="29"/>
    <cellStyle name="Comma" xfId="1" builtinId="3"/>
    <cellStyle name="Comma 2" xfId="5" xr:uid="{00000000-0005-0000-0000-000002000000}"/>
    <cellStyle name="Hyperlink 2" xfId="6" xr:uid="{00000000-0005-0000-0000-000004000000}"/>
    <cellStyle name="Hyperlink 3" xfId="10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2 3" xfId="9" xr:uid="{00000000-0005-0000-0000-000009000000}"/>
    <cellStyle name="Normal 2 4" xfId="4" xr:uid="{00000000-0005-0000-0000-00000A000000}"/>
    <cellStyle name="Normal 4" xfId="11" xr:uid="{00000000-0005-0000-0000-00000B000000}"/>
    <cellStyle name="Title" xfId="2" builtinId="1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CA0088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00ACEC"/>
      <rgbColor rgb="00969696"/>
      <rgbColor rgb="00003366"/>
      <rgbColor rgb="00339966"/>
      <rgbColor rgb="00003300"/>
      <rgbColor rgb="00333300"/>
      <rgbColor rgb="00993300"/>
      <rgbColor rgb="00E5A430"/>
      <rgbColor rgb="000074AB"/>
      <rgbColor rgb="00333333"/>
    </indexedColors>
    <mruColors>
      <color rgb="FF66FF33"/>
      <color rgb="FF0074A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654844</xdr:colOff>
      <xdr:row>12</xdr:row>
      <xdr:rowOff>130968</xdr:rowOff>
    </xdr:from>
    <xdr:to>
      <xdr:col>1</xdr:col>
      <xdr:colOff>750093</xdr:colOff>
      <xdr:row>19</xdr:row>
      <xdr:rowOff>0</xdr:rowOff>
    </xdr:to>
    <xdr:sp macro="" textlink="">
      <xdr:nvSpPr>
        <xdr:cNvPr id="2" name="Left Brac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1262063" y="2333624"/>
          <a:ext cx="95249" cy="892970"/>
        </a:xfrm>
        <a:prstGeom prst="leftBrace">
          <a:avLst/>
        </a:prstGeom>
        <a:ln>
          <a:solidFill>
            <a:srgbClr val="C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640562</xdr:colOff>
      <xdr:row>23</xdr:row>
      <xdr:rowOff>142874</xdr:rowOff>
    </xdr:from>
    <xdr:to>
      <xdr:col>1</xdr:col>
      <xdr:colOff>797719</xdr:colOff>
      <xdr:row>27</xdr:row>
      <xdr:rowOff>23812</xdr:rowOff>
    </xdr:to>
    <xdr:sp macro="" textlink="">
      <xdr:nvSpPr>
        <xdr:cNvPr id="3" name="Left Brac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1247781" y="4083843"/>
          <a:ext cx="157157" cy="547688"/>
        </a:xfrm>
        <a:prstGeom prst="leftBrace">
          <a:avLst/>
        </a:prstGeom>
        <a:ln>
          <a:solidFill>
            <a:srgbClr val="C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542929</xdr:colOff>
      <xdr:row>31</xdr:row>
      <xdr:rowOff>59529</xdr:rowOff>
    </xdr:from>
    <xdr:to>
      <xdr:col>1</xdr:col>
      <xdr:colOff>750094</xdr:colOff>
      <xdr:row>37</xdr:row>
      <xdr:rowOff>0</xdr:rowOff>
    </xdr:to>
    <xdr:sp macro="" textlink="">
      <xdr:nvSpPr>
        <xdr:cNvPr id="4" name="Left Brac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1150148" y="5750717"/>
          <a:ext cx="207165" cy="2357439"/>
        </a:xfrm>
        <a:prstGeom prst="leftBrace">
          <a:avLst/>
        </a:prstGeom>
        <a:ln>
          <a:solidFill>
            <a:srgbClr val="C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6"/>
  <sheetViews>
    <sheetView showGridLines="0" workbookViewId="0">
      <selection activeCell="A2" sqref="A2"/>
    </sheetView>
  </sheetViews>
  <sheetFormatPr defaultColWidth="9.140625" defaultRowHeight="12.75" x14ac:dyDescent="0.2"/>
  <cols>
    <col min="1" max="1" width="9.140625" style="1" hidden="1" customWidth="1"/>
    <col min="2" max="2" width="9.140625" style="1"/>
    <col min="3" max="3" width="37" style="1" bestFit="1" customWidth="1"/>
    <col min="4" max="4" width="17.140625" style="1" customWidth="1"/>
    <col min="5" max="5" width="8.85546875" style="1" customWidth="1"/>
    <col min="6" max="16384" width="9.140625" style="1"/>
  </cols>
  <sheetData>
    <row r="1" spans="1:5" hidden="1" x14ac:dyDescent="0.2">
      <c r="A1" t="s">
        <v>524</v>
      </c>
      <c r="B1"/>
      <c r="C1" t="s">
        <v>10</v>
      </c>
      <c r="D1" t="s">
        <v>11</v>
      </c>
      <c r="E1"/>
    </row>
    <row r="2" spans="1:5" x14ac:dyDescent="0.2">
      <c r="A2"/>
      <c r="B2"/>
      <c r="C2"/>
      <c r="D2"/>
      <c r="E2"/>
    </row>
    <row r="3" spans="1:5" ht="15" x14ac:dyDescent="0.25">
      <c r="A3"/>
      <c r="B3"/>
      <c r="C3" s="19" t="s">
        <v>12</v>
      </c>
      <c r="D3" s="20" t="s">
        <v>11</v>
      </c>
      <c r="E3"/>
    </row>
    <row r="4" spans="1:5" x14ac:dyDescent="0.2">
      <c r="A4" t="s">
        <v>13</v>
      </c>
      <c r="B4"/>
      <c r="C4" s="21" t="s">
        <v>15</v>
      </c>
      <c r="D4" s="23" t="str">
        <f>"2018"</f>
        <v>2018</v>
      </c>
      <c r="E4"/>
    </row>
    <row r="5" spans="1:5" x14ac:dyDescent="0.2">
      <c r="A5" t="s">
        <v>13</v>
      </c>
      <c r="B5"/>
      <c r="C5" s="22" t="s">
        <v>14</v>
      </c>
      <c r="D5" s="24" t="b">
        <v>1</v>
      </c>
      <c r="E5"/>
    </row>
    <row r="6" spans="1:5" x14ac:dyDescent="0.2">
      <c r="A6"/>
      <c r="B6"/>
      <c r="C6"/>
      <c r="D6"/>
      <c r="E6"/>
    </row>
    <row r="7" spans="1:5" x14ac:dyDescent="0.2">
      <c r="A7"/>
      <c r="B7"/>
      <c r="C7"/>
      <c r="D7"/>
      <c r="E7"/>
    </row>
    <row r="8" spans="1:5" x14ac:dyDescent="0.2">
      <c r="A8"/>
      <c r="B8"/>
      <c r="C8"/>
      <c r="D8"/>
      <c r="E8"/>
    </row>
    <row r="9" spans="1:5" x14ac:dyDescent="0.2">
      <c r="A9"/>
      <c r="B9"/>
      <c r="C9"/>
      <c r="D9"/>
      <c r="E9"/>
    </row>
    <row r="10" spans="1:5" x14ac:dyDescent="0.2">
      <c r="A10"/>
      <c r="B10"/>
      <c r="C10"/>
      <c r="D10"/>
      <c r="E10"/>
    </row>
    <row r="11" spans="1:5" x14ac:dyDescent="0.2">
      <c r="A11"/>
      <c r="B11"/>
      <c r="C11"/>
      <c r="D11"/>
      <c r="E11"/>
    </row>
    <row r="12" spans="1:5" x14ac:dyDescent="0.2">
      <c r="A12"/>
      <c r="B12"/>
      <c r="C12"/>
      <c r="D12"/>
      <c r="E12"/>
    </row>
    <row r="13" spans="1:5" x14ac:dyDescent="0.2">
      <c r="A13"/>
      <c r="B13"/>
      <c r="C13"/>
      <c r="D13"/>
      <c r="E13"/>
    </row>
    <row r="14" spans="1:5" x14ac:dyDescent="0.2">
      <c r="A14"/>
      <c r="B14"/>
      <c r="C14"/>
      <c r="D14"/>
      <c r="E14"/>
    </row>
    <row r="15" spans="1:5" x14ac:dyDescent="0.2">
      <c r="A15"/>
      <c r="B15"/>
      <c r="C15"/>
      <c r="D15"/>
      <c r="E15"/>
    </row>
    <row r="16" spans="1:5" x14ac:dyDescent="0.2">
      <c r="A16"/>
      <c r="B16"/>
      <c r="C16"/>
      <c r="D16"/>
      <c r="E16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F58"/>
  <sheetViews>
    <sheetView showGridLines="0" tabSelected="1" topLeftCell="D3" zoomScale="85" zoomScaleNormal="85" workbookViewId="0">
      <selection activeCell="P31" sqref="P31"/>
    </sheetView>
  </sheetViews>
  <sheetFormatPr defaultColWidth="9.140625" defaultRowHeight="15" x14ac:dyDescent="0.25"/>
  <cols>
    <col min="1" max="1" width="9.140625" style="2" hidden="1" customWidth="1"/>
    <col min="2" max="2" width="16.5703125" style="33" hidden="1" customWidth="1"/>
    <col min="3" max="3" width="16.5703125" style="40" hidden="1" customWidth="1"/>
    <col min="4" max="4" width="20.5703125" style="4" bestFit="1" customWidth="1"/>
    <col min="5" max="5" width="36.42578125" bestFit="1" customWidth="1"/>
    <col min="6" max="6" width="10.42578125" customWidth="1"/>
    <col min="7" max="7" width="1.5703125" customWidth="1"/>
    <col min="8" max="8" width="17.7109375" bestFit="1" customWidth="1"/>
    <col min="9" max="9" width="1.7109375" customWidth="1"/>
    <col min="10" max="10" width="17.7109375" bestFit="1" customWidth="1"/>
    <col min="11" max="11" width="1.7109375" customWidth="1"/>
    <col min="12" max="12" width="17.7109375" bestFit="1" customWidth="1"/>
    <col min="13" max="13" width="1.7109375" customWidth="1"/>
    <col min="14" max="14" width="17.7109375" bestFit="1" customWidth="1"/>
    <col min="15" max="15" width="1.7109375" customWidth="1"/>
    <col min="16" max="16" width="17.7109375" bestFit="1" customWidth="1"/>
    <col min="17" max="17" width="1.7109375" customWidth="1"/>
    <col min="18" max="18" width="17.7109375" bestFit="1" customWidth="1"/>
    <col min="19" max="19" width="1.7109375" customWidth="1"/>
    <col min="20" max="20" width="17.7109375" bestFit="1" customWidth="1"/>
    <col min="21" max="21" width="1.7109375" customWidth="1"/>
    <col min="22" max="22" width="17.7109375" bestFit="1" customWidth="1"/>
    <col min="23" max="23" width="1.7109375" customWidth="1"/>
    <col min="24" max="24" width="17.7109375" bestFit="1" customWidth="1"/>
    <col min="25" max="25" width="1.7109375" customWidth="1"/>
    <col min="26" max="26" width="17.7109375" bestFit="1" customWidth="1"/>
    <col min="27" max="27" width="1.7109375" customWidth="1"/>
    <col min="28" max="28" width="17.7109375" bestFit="1" customWidth="1"/>
    <col min="29" max="29" width="1.7109375" customWidth="1"/>
    <col min="30" max="30" width="17.7109375" bestFit="1" customWidth="1"/>
    <col min="31" max="31" width="1.7109375" customWidth="1"/>
    <col min="32" max="32" width="21" style="14" bestFit="1" customWidth="1"/>
  </cols>
  <sheetData>
    <row r="1" spans="1:32" s="2" customFormat="1" ht="12.75" hidden="1" x14ac:dyDescent="0.2">
      <c r="A1" s="2" t="s">
        <v>525</v>
      </c>
      <c r="B1" s="33" t="s">
        <v>8</v>
      </c>
      <c r="C1" s="40" t="s">
        <v>8</v>
      </c>
      <c r="D1" s="3" t="s">
        <v>9</v>
      </c>
      <c r="H1" s="2" t="s">
        <v>9</v>
      </c>
      <c r="J1" s="2" t="s">
        <v>9</v>
      </c>
      <c r="L1" s="2" t="s">
        <v>9</v>
      </c>
      <c r="N1" s="2" t="s">
        <v>9</v>
      </c>
      <c r="P1" s="2" t="s">
        <v>9</v>
      </c>
      <c r="R1" s="2" t="s">
        <v>9</v>
      </c>
      <c r="T1" s="2" t="s">
        <v>9</v>
      </c>
      <c r="V1" s="2" t="s">
        <v>9</v>
      </c>
      <c r="X1" s="2" t="s">
        <v>9</v>
      </c>
      <c r="Z1" s="2" t="s">
        <v>9</v>
      </c>
      <c r="AB1" s="2" t="s">
        <v>9</v>
      </c>
      <c r="AD1" s="2" t="s">
        <v>9</v>
      </c>
      <c r="AF1" s="2" t="s">
        <v>9</v>
      </c>
    </row>
    <row r="2" spans="1:32" ht="14.25" hidden="1" x14ac:dyDescent="0.2">
      <c r="A2" s="2" t="s">
        <v>7</v>
      </c>
      <c r="H2" s="43" t="s">
        <v>36</v>
      </c>
      <c r="J2" s="43" t="s">
        <v>36</v>
      </c>
      <c r="L2" s="43" t="s">
        <v>36</v>
      </c>
      <c r="N2" s="43" t="s">
        <v>36</v>
      </c>
      <c r="P2" s="43" t="s">
        <v>36</v>
      </c>
      <c r="R2" s="43" t="s">
        <v>36</v>
      </c>
      <c r="T2" s="43" t="s">
        <v>36</v>
      </c>
      <c r="V2" s="43" t="s">
        <v>36</v>
      </c>
      <c r="X2" s="43" t="s">
        <v>36</v>
      </c>
      <c r="Z2" s="43" t="s">
        <v>36</v>
      </c>
      <c r="AB2" s="43" t="s">
        <v>36</v>
      </c>
      <c r="AD2" s="43" t="s">
        <v>36</v>
      </c>
      <c r="AF2" s="43" t="s">
        <v>36</v>
      </c>
    </row>
    <row r="3" spans="1:32" ht="14.25" x14ac:dyDescent="0.2">
      <c r="H3" s="43"/>
      <c r="J3" s="43"/>
      <c r="L3" s="43"/>
      <c r="N3" s="43"/>
      <c r="P3" s="43"/>
      <c r="R3" s="43"/>
      <c r="T3" s="43"/>
      <c r="V3" s="43"/>
      <c r="X3" s="43"/>
      <c r="Z3" s="43"/>
      <c r="AB3" s="43"/>
      <c r="AD3" s="43"/>
      <c r="AF3" s="43"/>
    </row>
    <row r="4" spans="1:32" ht="22.5" x14ac:dyDescent="0.3">
      <c r="E4" s="26" t="s">
        <v>19</v>
      </c>
      <c r="F4" s="4"/>
      <c r="G4" s="4"/>
    </row>
    <row r="5" spans="1:32" s="2" customFormat="1" ht="20.25" x14ac:dyDescent="0.3">
      <c r="B5" s="33"/>
      <c r="C5" s="40"/>
      <c r="D5" s="3"/>
      <c r="E5" s="27" t="s">
        <v>15</v>
      </c>
      <c r="F5" s="27" t="str">
        <f>Options!D4</f>
        <v>2018</v>
      </c>
      <c r="G5" s="5"/>
      <c r="H5" s="5"/>
      <c r="I5" s="5"/>
      <c r="J5" s="5"/>
      <c r="AF5" s="36"/>
    </row>
    <row r="6" spans="1:32" s="2" customFormat="1" ht="20.25" x14ac:dyDescent="0.3">
      <c r="B6" s="33"/>
      <c r="C6" s="40"/>
      <c r="D6" s="3"/>
      <c r="E6" s="27" t="s">
        <v>16</v>
      </c>
      <c r="F6" s="27" t="b">
        <f>Options!D5</f>
        <v>1</v>
      </c>
      <c r="G6" s="5"/>
      <c r="H6" s="5"/>
      <c r="I6" s="5"/>
      <c r="J6" s="5"/>
      <c r="AF6" s="36"/>
    </row>
    <row r="7" spans="1:32" s="2" customFormat="1" hidden="1" x14ac:dyDescent="0.25">
      <c r="A7" s="2" t="s">
        <v>8</v>
      </c>
      <c r="B7" s="33"/>
      <c r="C7" s="40"/>
      <c r="D7" s="3"/>
      <c r="E7" s="2" t="s">
        <v>0</v>
      </c>
      <c r="H7" s="6">
        <f>DATE(F5,1,1)</f>
        <v>43101</v>
      </c>
      <c r="I7" s="6"/>
      <c r="J7" s="6">
        <f>H8+1</f>
        <v>43132</v>
      </c>
      <c r="L7" s="6">
        <f>J8+1</f>
        <v>43160</v>
      </c>
      <c r="N7" s="6">
        <f>L8+1</f>
        <v>43191</v>
      </c>
      <c r="P7" s="6">
        <f>N8+1</f>
        <v>43221</v>
      </c>
      <c r="R7" s="6">
        <f>P8+1</f>
        <v>43252</v>
      </c>
      <c r="T7" s="6">
        <f>R8+1</f>
        <v>43282</v>
      </c>
      <c r="V7" s="6">
        <f>T8+1</f>
        <v>43313</v>
      </c>
      <c r="X7" s="6">
        <f>V8+1</f>
        <v>43344</v>
      </c>
      <c r="Z7" s="6">
        <f>X8+1</f>
        <v>43374</v>
      </c>
      <c r="AB7" s="6">
        <f>Z8+1</f>
        <v>43405</v>
      </c>
      <c r="AD7" s="6">
        <f>AB8+1</f>
        <v>43435</v>
      </c>
      <c r="AF7" s="37">
        <f>H7</f>
        <v>43101</v>
      </c>
    </row>
    <row r="8" spans="1:32" s="2" customFormat="1" hidden="1" x14ac:dyDescent="0.25">
      <c r="A8" s="2" t="s">
        <v>8</v>
      </c>
      <c r="B8" s="33"/>
      <c r="C8" s="40"/>
      <c r="D8" s="3"/>
      <c r="E8" s="2" t="s">
        <v>1</v>
      </c>
      <c r="H8" s="6">
        <f>EOMONTH(H7,0)</f>
        <v>43131</v>
      </c>
      <c r="I8" s="6"/>
      <c r="J8" s="6">
        <f>EOMONTH(J7,0)</f>
        <v>43159</v>
      </c>
      <c r="L8" s="6">
        <f>EOMONTH(L7,0)</f>
        <v>43190</v>
      </c>
      <c r="N8" s="6">
        <f>EOMONTH(N7,0)</f>
        <v>43220</v>
      </c>
      <c r="P8" s="6">
        <f>EOMONTH(P7,0)</f>
        <v>43251</v>
      </c>
      <c r="R8" s="6">
        <f>EOMONTH(R7,0)</f>
        <v>43281</v>
      </c>
      <c r="T8" s="6">
        <f>EOMONTH(T7,0)</f>
        <v>43312</v>
      </c>
      <c r="V8" s="6">
        <f>EOMONTH(V7,0)</f>
        <v>43343</v>
      </c>
      <c r="X8" s="6">
        <f>EOMONTH(X7,0)</f>
        <v>43373</v>
      </c>
      <c r="Z8" s="6">
        <f>EOMONTH(Z7,0)</f>
        <v>43404</v>
      </c>
      <c r="AB8" s="6">
        <f>EOMONTH(AB7,0)</f>
        <v>43434</v>
      </c>
      <c r="AD8" s="6">
        <f>EOMONTH(AD7,0)</f>
        <v>43465</v>
      </c>
      <c r="AF8" s="37">
        <f>AD8</f>
        <v>43465</v>
      </c>
    </row>
    <row r="9" spans="1:32" ht="1.5" hidden="1" customHeight="1" x14ac:dyDescent="0.25">
      <c r="A9" s="2" t="s">
        <v>7</v>
      </c>
      <c r="B9" s="44" t="s">
        <v>37</v>
      </c>
      <c r="C9" s="41"/>
      <c r="D9" s="3"/>
      <c r="E9" t="s">
        <v>2</v>
      </c>
      <c r="H9" s="7" t="str">
        <f>TEXT(H$7,"MM/DD/YY")&amp;".."&amp;TEXT(H$8,"MM/DD/YY")</f>
        <v>01/01/18..01/31/18</v>
      </c>
      <c r="I9" s="7"/>
    </row>
    <row r="10" spans="1:32" x14ac:dyDescent="0.25">
      <c r="B10" s="44"/>
      <c r="C10" s="41"/>
      <c r="D10" s="3"/>
      <c r="J10" s="8"/>
    </row>
    <row r="11" spans="1:32" ht="15.75" x14ac:dyDescent="0.25">
      <c r="B11" s="44"/>
      <c r="C11" s="41" t="s">
        <v>35</v>
      </c>
      <c r="D11" s="25" t="s">
        <v>17</v>
      </c>
      <c r="E11" s="28" t="s">
        <v>18</v>
      </c>
      <c r="F11" s="28"/>
      <c r="G11" s="29"/>
      <c r="H11" s="30" t="str">
        <f>TEXT(H8,"mmmm")</f>
        <v>January</v>
      </c>
      <c r="I11" s="31"/>
      <c r="J11" s="30" t="str">
        <f>TEXT(J8,"mmmm")</f>
        <v>February</v>
      </c>
      <c r="K11" s="32"/>
      <c r="L11" s="30" t="str">
        <f>TEXT(L8,"mmmm")</f>
        <v>March</v>
      </c>
      <c r="M11" s="32"/>
      <c r="N11" s="30" t="str">
        <f>TEXT(N8,"mmmm")</f>
        <v>April</v>
      </c>
      <c r="O11" s="32"/>
      <c r="P11" s="30" t="str">
        <f>TEXT(P8,"mmmm")</f>
        <v>May</v>
      </c>
      <c r="Q11" s="32"/>
      <c r="R11" s="30" t="str">
        <f>TEXT(R8,"mmmm")</f>
        <v>June</v>
      </c>
      <c r="S11" s="32"/>
      <c r="T11" s="30" t="str">
        <f>TEXT(T8,"mmmm")</f>
        <v>July</v>
      </c>
      <c r="U11" s="32"/>
      <c r="V11" s="30" t="str">
        <f>TEXT(V8,"mmmm")</f>
        <v>August</v>
      </c>
      <c r="W11" s="32"/>
      <c r="X11" s="30" t="str">
        <f>TEXT(X8,"mmmm")</f>
        <v>September</v>
      </c>
      <c r="Y11" s="32"/>
      <c r="Z11" s="30" t="str">
        <f>TEXT(Z8,"mmmm")</f>
        <v>October</v>
      </c>
      <c r="AA11" s="32"/>
      <c r="AB11" s="30" t="str">
        <f>TEXT(AB8,"mmmm")</f>
        <v>November</v>
      </c>
      <c r="AC11" s="32"/>
      <c r="AD11" s="30" t="str">
        <f>TEXT(AD8,"mmmm")</f>
        <v>December</v>
      </c>
      <c r="AE11" s="32"/>
      <c r="AF11" s="34" t="str">
        <f>F5</f>
        <v>2018</v>
      </c>
    </row>
    <row r="12" spans="1:32" ht="26.25" customHeight="1" x14ac:dyDescent="0.25">
      <c r="B12" s="44"/>
      <c r="C12" s="41"/>
    </row>
    <row r="13" spans="1:32" x14ac:dyDescent="0.25">
      <c r="C13" s="40">
        <v>40000</v>
      </c>
      <c r="E13" s="9" t="s">
        <v>3</v>
      </c>
      <c r="F13" s="10"/>
      <c r="G13" s="10"/>
      <c r="H13" s="11"/>
      <c r="I13" s="11"/>
    </row>
    <row r="14" spans="1:32" x14ac:dyDescent="0.25">
      <c r="D14" s="4">
        <v>44100</v>
      </c>
      <c r="E14" t="s">
        <v>260</v>
      </c>
      <c r="H14" s="12">
        <f>1106653.81</f>
        <v>1106653.81</v>
      </c>
      <c r="I14" s="12"/>
      <c r="J14" s="12">
        <f>991937.87</f>
        <v>991937.87</v>
      </c>
      <c r="L14" s="12">
        <f>928364.02</f>
        <v>928364.02</v>
      </c>
      <c r="N14" s="12">
        <f>1127014.01</f>
        <v>1127014.01</v>
      </c>
      <c r="P14" s="12">
        <f>1081003.83</f>
        <v>1081003.83</v>
      </c>
      <c r="R14" s="12">
        <f>1345287.61</f>
        <v>1345287.61</v>
      </c>
      <c r="T14" s="12">
        <f>1294360.59</f>
        <v>1294360.5900000001</v>
      </c>
      <c r="V14" s="12">
        <f>1194672.79</f>
        <v>1194672.79</v>
      </c>
      <c r="X14" s="12">
        <f>1220989.37</f>
        <v>1220989.3700000001</v>
      </c>
      <c r="Z14" s="12">
        <f>1339805.06</f>
        <v>1339805.06</v>
      </c>
      <c r="AB14" s="12">
        <f>1489601.87</f>
        <v>1489601.87</v>
      </c>
      <c r="AD14" s="12">
        <f>1517569.42</f>
        <v>1517569.42</v>
      </c>
      <c r="AF14" s="38">
        <f>14637260.25</f>
        <v>14637260.25</v>
      </c>
    </row>
    <row r="15" spans="1:32" x14ac:dyDescent="0.25">
      <c r="D15" s="4">
        <v>44200</v>
      </c>
      <c r="E15" t="s">
        <v>261</v>
      </c>
      <c r="H15" s="12">
        <f>455841.95</f>
        <v>455841.95</v>
      </c>
      <c r="I15" s="12"/>
      <c r="J15" s="12">
        <f>415068.54</f>
        <v>415068.54</v>
      </c>
      <c r="L15" s="12">
        <f>456033.26</f>
        <v>456033.26</v>
      </c>
      <c r="N15" s="12">
        <f>408758.39</f>
        <v>408758.39</v>
      </c>
      <c r="P15" s="12">
        <f>463220.54</f>
        <v>463220.54</v>
      </c>
      <c r="R15" s="12">
        <f>440938.92</f>
        <v>440938.92</v>
      </c>
      <c r="T15" s="12">
        <f>515364.39</f>
        <v>515364.39</v>
      </c>
      <c r="V15" s="12">
        <f>452007.42</f>
        <v>452007.42</v>
      </c>
      <c r="X15" s="12">
        <f>428058.87</f>
        <v>428058.87</v>
      </c>
      <c r="Z15" s="12">
        <f>642943.43</f>
        <v>642943.43000000005</v>
      </c>
      <c r="AB15" s="12">
        <f>597956.62</f>
        <v>597956.62</v>
      </c>
      <c r="AD15" s="12">
        <f>487315.17</f>
        <v>487315.17</v>
      </c>
      <c r="AF15" s="38">
        <f>5763507.5</f>
        <v>5763507.5</v>
      </c>
    </row>
    <row r="16" spans="1:32" x14ac:dyDescent="0.25">
      <c r="D16" s="4">
        <v>44300</v>
      </c>
      <c r="E16" t="s">
        <v>262</v>
      </c>
      <c r="H16" s="12">
        <f>0</f>
        <v>0</v>
      </c>
      <c r="I16" s="12"/>
      <c r="J16" s="12">
        <f>0</f>
        <v>0</v>
      </c>
      <c r="L16" s="12">
        <f>0</f>
        <v>0</v>
      </c>
      <c r="N16" s="12">
        <f>0</f>
        <v>0</v>
      </c>
      <c r="P16" s="12">
        <f>0</f>
        <v>0</v>
      </c>
      <c r="R16" s="12">
        <f>0</f>
        <v>0</v>
      </c>
      <c r="T16" s="12">
        <f>0</f>
        <v>0</v>
      </c>
      <c r="V16" s="12">
        <f>0</f>
        <v>0</v>
      </c>
      <c r="X16" s="12">
        <f>0</f>
        <v>0</v>
      </c>
      <c r="Z16" s="12">
        <f>0</f>
        <v>0</v>
      </c>
      <c r="AB16" s="12">
        <f>0</f>
        <v>0</v>
      </c>
      <c r="AD16" s="12">
        <f>0</f>
        <v>0</v>
      </c>
      <c r="AF16" s="38">
        <f>0</f>
        <v>0</v>
      </c>
    </row>
    <row r="17" spans="3:32" x14ac:dyDescent="0.25">
      <c r="D17" s="4">
        <v>45100</v>
      </c>
      <c r="E17" t="s">
        <v>263</v>
      </c>
      <c r="H17" s="12">
        <f>-31728.45</f>
        <v>-31728.45</v>
      </c>
      <c r="I17" s="12"/>
      <c r="J17" s="12">
        <f>-32950.95</f>
        <v>-32950.949999999997</v>
      </c>
      <c r="L17" s="12">
        <f>-27947.94</f>
        <v>-27947.94</v>
      </c>
      <c r="N17" s="12">
        <f>-35765.75</f>
        <v>-35765.75</v>
      </c>
      <c r="P17" s="12">
        <f>-32338.54</f>
        <v>-32338.54</v>
      </c>
      <c r="R17" s="12">
        <f>-45044.88</f>
        <v>-45044.88</v>
      </c>
      <c r="T17" s="12">
        <f>-41394.2</f>
        <v>-41394.199999999997</v>
      </c>
      <c r="V17" s="12">
        <f>-43831.86</f>
        <v>-43831.86</v>
      </c>
      <c r="X17" s="12">
        <f>-47373.72</f>
        <v>-47373.72</v>
      </c>
      <c r="Z17" s="12">
        <f>-49729.55</f>
        <v>-49729.55</v>
      </c>
      <c r="AB17" s="12">
        <f>-56276.72</f>
        <v>-56276.72</v>
      </c>
      <c r="AD17" s="12">
        <f>-58632.63</f>
        <v>-58632.63</v>
      </c>
      <c r="AF17" s="38">
        <f>-503015.19</f>
        <v>-503015.19</v>
      </c>
    </row>
    <row r="18" spans="3:32" x14ac:dyDescent="0.25">
      <c r="D18" s="4">
        <v>45200</v>
      </c>
      <c r="E18" t="s">
        <v>264</v>
      </c>
      <c r="H18" s="12">
        <f>-10066.87</f>
        <v>-10066.870000000001</v>
      </c>
      <c r="I18" s="12"/>
      <c r="J18" s="12">
        <f>-11421.59</f>
        <v>-11421.59</v>
      </c>
      <c r="L18" s="12">
        <f>-14095.94</f>
        <v>-14095.94</v>
      </c>
      <c r="N18" s="12">
        <f>-13119.47</f>
        <v>-13119.47</v>
      </c>
      <c r="P18" s="12">
        <f>-12333.11</f>
        <v>-12333.11</v>
      </c>
      <c r="R18" s="12">
        <f>-15632.5</f>
        <v>-15632.5</v>
      </c>
      <c r="T18" s="12">
        <f>-15131.19</f>
        <v>-15131.19</v>
      </c>
      <c r="V18" s="12">
        <f>-14340.18</f>
        <v>-14340.18</v>
      </c>
      <c r="X18" s="12">
        <f>-12710.23</f>
        <v>-12710.23</v>
      </c>
      <c r="Z18" s="12">
        <f>-20643.59</f>
        <v>-20643.59</v>
      </c>
      <c r="AB18" s="12">
        <f>-18089.59</f>
        <v>-18089.59</v>
      </c>
      <c r="AD18" s="12">
        <f>-18168.82</f>
        <v>-18168.82</v>
      </c>
      <c r="AF18" s="38">
        <f>-175753.08</f>
        <v>-175753.08</v>
      </c>
    </row>
    <row r="19" spans="3:32" x14ac:dyDescent="0.25">
      <c r="D19" s="4">
        <v>45300</v>
      </c>
      <c r="E19" t="s">
        <v>265</v>
      </c>
      <c r="H19" s="12">
        <f>0</f>
        <v>0</v>
      </c>
      <c r="I19" s="12"/>
      <c r="J19" s="12">
        <f>0</f>
        <v>0</v>
      </c>
      <c r="L19" s="12">
        <f>0</f>
        <v>0</v>
      </c>
      <c r="N19" s="12">
        <f>0</f>
        <v>0</v>
      </c>
      <c r="P19" s="12">
        <f>0</f>
        <v>0</v>
      </c>
      <c r="R19" s="12">
        <f>0</f>
        <v>0</v>
      </c>
      <c r="T19" s="12">
        <f>0</f>
        <v>0</v>
      </c>
      <c r="V19" s="12">
        <f>0</f>
        <v>0</v>
      </c>
      <c r="X19" s="12">
        <f>0</f>
        <v>0</v>
      </c>
      <c r="Z19" s="12">
        <f>0</f>
        <v>0</v>
      </c>
      <c r="AB19" s="12">
        <f>0</f>
        <v>0</v>
      </c>
      <c r="AD19" s="12">
        <f>0</f>
        <v>0</v>
      </c>
      <c r="AF19" s="38">
        <f>0</f>
        <v>0</v>
      </c>
    </row>
    <row r="20" spans="3:32" x14ac:dyDescent="0.25">
      <c r="H20" s="13"/>
      <c r="I20" s="13"/>
      <c r="J20" s="13"/>
      <c r="L20" s="13"/>
      <c r="N20" s="13"/>
      <c r="P20" s="13"/>
      <c r="R20" s="13"/>
      <c r="T20" s="13"/>
      <c r="V20" s="13"/>
      <c r="X20" s="13"/>
      <c r="Z20" s="13"/>
      <c r="AB20" s="13"/>
      <c r="AD20" s="13"/>
      <c r="AF20" s="39"/>
    </row>
    <row r="21" spans="3:32" x14ac:dyDescent="0.25">
      <c r="C21" s="40">
        <v>49950</v>
      </c>
      <c r="E21" s="14" t="s">
        <v>4</v>
      </c>
      <c r="F21" s="14"/>
      <c r="G21" s="14"/>
      <c r="H21" s="15">
        <f>1520700.44</f>
        <v>1520700.44</v>
      </c>
      <c r="I21" s="16"/>
      <c r="J21" s="15">
        <f>1362633.87</f>
        <v>1362633.87</v>
      </c>
      <c r="L21" s="15">
        <f>1342353.4</f>
        <v>1342353.4</v>
      </c>
      <c r="N21" s="15">
        <f>1486887.18</f>
        <v>1486887.18</v>
      </c>
      <c r="P21" s="15">
        <f>1499552.72</f>
        <v>1499552.72</v>
      </c>
      <c r="R21" s="15">
        <f>1725549.15</f>
        <v>1725549.15</v>
      </c>
      <c r="T21" s="15">
        <f>1753199.59</f>
        <v>1753199.59</v>
      </c>
      <c r="V21" s="15">
        <f>1588508.17</f>
        <v>1588508.17</v>
      </c>
      <c r="X21" s="15">
        <f>1588964.29</f>
        <v>1588964.29</v>
      </c>
      <c r="Z21" s="15">
        <f>1912375.35</f>
        <v>1912375.35</v>
      </c>
      <c r="AB21" s="15">
        <f>2013192.18</f>
        <v>2013192.18</v>
      </c>
      <c r="AD21" s="15">
        <f>1928083.14</f>
        <v>1928083.14</v>
      </c>
      <c r="AF21" s="35">
        <f>19721999.48</f>
        <v>19721999.48</v>
      </c>
    </row>
    <row r="22" spans="3:32" x14ac:dyDescent="0.25">
      <c r="H22" s="13"/>
      <c r="I22" s="13"/>
      <c r="J22" s="13"/>
      <c r="L22" s="13"/>
      <c r="N22" s="13"/>
      <c r="P22" s="13"/>
      <c r="R22" s="13"/>
      <c r="T22" s="13"/>
      <c r="V22" s="13"/>
      <c r="X22" s="13"/>
      <c r="Z22" s="13"/>
      <c r="AB22" s="13"/>
      <c r="AD22" s="13"/>
      <c r="AF22" s="39"/>
    </row>
    <row r="23" spans="3:32" x14ac:dyDescent="0.25">
      <c r="C23" s="40">
        <v>50000</v>
      </c>
      <c r="E23" s="9" t="s">
        <v>25</v>
      </c>
      <c r="F23" s="17"/>
      <c r="G23" s="17"/>
      <c r="H23" s="13"/>
      <c r="I23" s="13"/>
      <c r="J23" s="13"/>
      <c r="L23" s="13"/>
      <c r="N23" s="13"/>
      <c r="P23" s="13"/>
      <c r="R23" s="13"/>
      <c r="T23" s="13"/>
      <c r="V23" s="13"/>
      <c r="X23" s="13"/>
      <c r="Z23" s="13"/>
      <c r="AB23" s="13"/>
      <c r="AD23" s="13"/>
      <c r="AF23" s="39"/>
    </row>
    <row r="24" spans="3:32" x14ac:dyDescent="0.25">
      <c r="D24" s="4">
        <v>52100</v>
      </c>
      <c r="E24" t="s">
        <v>266</v>
      </c>
      <c r="H24" s="12">
        <f>-629855.22</f>
        <v>-629855.22</v>
      </c>
      <c r="I24" s="12"/>
      <c r="J24" s="12">
        <f>-564033.04</f>
        <v>-564033.04</v>
      </c>
      <c r="L24" s="12">
        <f>-532718.3</f>
        <v>-532718.30000000005</v>
      </c>
      <c r="N24" s="12">
        <f>-642069.63</f>
        <v>-642069.63</v>
      </c>
      <c r="P24" s="12">
        <f>-604596.45</f>
        <v>-604596.44999999995</v>
      </c>
      <c r="R24" s="12">
        <f>-742125.01</f>
        <v>-742125.01</v>
      </c>
      <c r="T24" s="12">
        <f>-756104.96</f>
        <v>-756104.96</v>
      </c>
      <c r="V24" s="12">
        <f>-705952.51</f>
        <v>-705952.51</v>
      </c>
      <c r="X24" s="12">
        <f>-703107.2</f>
        <v>-703107.2</v>
      </c>
      <c r="Z24" s="12">
        <f>-824955.05</f>
        <v>-824955.05</v>
      </c>
      <c r="AB24" s="12">
        <f>-902804.23</f>
        <v>-902804.23</v>
      </c>
      <c r="AD24" s="12">
        <f>-834328.93</f>
        <v>-834328.93</v>
      </c>
      <c r="AF24" s="38">
        <f>-8442650.53</f>
        <v>-8442650.5299999993</v>
      </c>
    </row>
    <row r="25" spans="3:32" x14ac:dyDescent="0.25">
      <c r="D25" s="4">
        <v>52300</v>
      </c>
      <c r="E25" t="s">
        <v>267</v>
      </c>
      <c r="H25" s="12">
        <f>-201827.86</f>
        <v>-201827.86</v>
      </c>
      <c r="I25" s="12"/>
      <c r="J25" s="12">
        <f>-187295.72</f>
        <v>-187295.72</v>
      </c>
      <c r="L25" s="12">
        <f>-205801.7</f>
        <v>-205801.7</v>
      </c>
      <c r="N25" s="12">
        <f>-186386.54</f>
        <v>-186386.54</v>
      </c>
      <c r="P25" s="12">
        <f>-218640.41</f>
        <v>-218640.41</v>
      </c>
      <c r="R25" s="12">
        <f>-207639.1</f>
        <v>-207639.1</v>
      </c>
      <c r="T25" s="12">
        <f>-223906.24</f>
        <v>-223906.24</v>
      </c>
      <c r="V25" s="12">
        <f>-190869.3</f>
        <v>-190869.3</v>
      </c>
      <c r="X25" s="12">
        <f>-186113.37</f>
        <v>-186113.37</v>
      </c>
      <c r="Z25" s="12">
        <f>-254926.64</f>
        <v>-254926.64</v>
      </c>
      <c r="AB25" s="12">
        <f>-238512.01</f>
        <v>-238512.01</v>
      </c>
      <c r="AD25" s="12">
        <f>-228761.25</f>
        <v>-228761.25</v>
      </c>
      <c r="AF25" s="38">
        <f>-2530680.14</f>
        <v>-2530680.14</v>
      </c>
    </row>
    <row r="26" spans="3:32" x14ac:dyDescent="0.25">
      <c r="D26" s="4">
        <v>52400</v>
      </c>
      <c r="E26" t="s">
        <v>268</v>
      </c>
      <c r="H26" s="12">
        <f>0</f>
        <v>0</v>
      </c>
      <c r="I26" s="12"/>
      <c r="J26" s="12">
        <f>0</f>
        <v>0</v>
      </c>
      <c r="L26" s="12">
        <f>0</f>
        <v>0</v>
      </c>
      <c r="N26" s="12">
        <f>0</f>
        <v>0</v>
      </c>
      <c r="P26" s="12">
        <f>0</f>
        <v>0</v>
      </c>
      <c r="R26" s="12">
        <f>0</f>
        <v>0</v>
      </c>
      <c r="T26" s="12">
        <f>0</f>
        <v>0</v>
      </c>
      <c r="V26" s="12">
        <f>0</f>
        <v>0</v>
      </c>
      <c r="X26" s="12">
        <f>0</f>
        <v>0</v>
      </c>
      <c r="Z26" s="12">
        <f>0</f>
        <v>0</v>
      </c>
      <c r="AB26" s="12">
        <f>0</f>
        <v>0</v>
      </c>
      <c r="AD26" s="12">
        <f>0</f>
        <v>0</v>
      </c>
      <c r="AF26" s="38">
        <f>0</f>
        <v>0</v>
      </c>
    </row>
    <row r="27" spans="3:32" x14ac:dyDescent="0.25">
      <c r="D27" s="4">
        <v>54999</v>
      </c>
      <c r="E27" t="s">
        <v>269</v>
      </c>
      <c r="H27" s="12">
        <f>71688.56</f>
        <v>71688.56</v>
      </c>
      <c r="I27" s="12"/>
      <c r="J27" s="12">
        <f>6391.76</f>
        <v>6391.76</v>
      </c>
      <c r="L27" s="12">
        <f>5839.98</f>
        <v>5839.98</v>
      </c>
      <c r="N27" s="12">
        <f>29011.47</f>
        <v>29011.47</v>
      </c>
      <c r="P27" s="12">
        <f>10396.4</f>
        <v>10396.4</v>
      </c>
      <c r="R27" s="12">
        <f>9670.19</f>
        <v>9670.19</v>
      </c>
      <c r="T27" s="12">
        <f>133536.62</f>
        <v>133536.62</v>
      </c>
      <c r="V27" s="12">
        <f>14542.17</f>
        <v>14542.17</v>
      </c>
      <c r="X27" s="12">
        <f>10730.44</f>
        <v>10730.44</v>
      </c>
      <c r="Z27" s="12">
        <f>178706.34</f>
        <v>178706.34</v>
      </c>
      <c r="AB27" s="12">
        <f>20034.54</f>
        <v>20034.54</v>
      </c>
      <c r="AD27" s="12">
        <f>9096.33</f>
        <v>9096.33</v>
      </c>
      <c r="AF27" s="38">
        <f>499644.8</f>
        <v>499644.8</v>
      </c>
    </row>
    <row r="28" spans="3:32" x14ac:dyDescent="0.25">
      <c r="H28" s="13"/>
      <c r="I28" s="13"/>
      <c r="J28" s="13"/>
      <c r="L28" s="13"/>
      <c r="N28" s="13"/>
      <c r="P28" s="13"/>
      <c r="R28" s="13"/>
      <c r="T28" s="13"/>
      <c r="V28" s="13"/>
      <c r="X28" s="13"/>
      <c r="Z28" s="13"/>
      <c r="AB28" s="13"/>
      <c r="AD28" s="13"/>
      <c r="AF28" s="39"/>
    </row>
    <row r="29" spans="3:32" x14ac:dyDescent="0.25">
      <c r="C29" s="40">
        <v>59950</v>
      </c>
      <c r="E29" s="14" t="s">
        <v>26</v>
      </c>
      <c r="F29" s="14"/>
      <c r="G29" s="14"/>
      <c r="H29" s="15">
        <f>-759994.52</f>
        <v>-759994.52</v>
      </c>
      <c r="I29" s="16"/>
      <c r="J29" s="15">
        <f>-744937</f>
        <v>-744937</v>
      </c>
      <c r="L29" s="15">
        <f>-732680.02</f>
        <v>-732680.02</v>
      </c>
      <c r="N29" s="15">
        <f>-799444.7</f>
        <v>-799444.7</v>
      </c>
      <c r="P29" s="15">
        <f>-812840.46</f>
        <v>-812840.46</v>
      </c>
      <c r="R29" s="15">
        <f>-940093.92</f>
        <v>-940093.92</v>
      </c>
      <c r="T29" s="15">
        <f>-846474.58</f>
        <v>-846474.58</v>
      </c>
      <c r="V29" s="15">
        <f>-882279.64</f>
        <v>-882279.64</v>
      </c>
      <c r="X29" s="15">
        <f>-878490.13</f>
        <v>-878490.13</v>
      </c>
      <c r="Z29" s="15">
        <f>-901175.35</f>
        <v>-901175.35</v>
      </c>
      <c r="AB29" s="15">
        <f>-1121281.7</f>
        <v>-1121281.7</v>
      </c>
      <c r="AD29" s="15">
        <f>-1053993.85</f>
        <v>-1053993.8500000001</v>
      </c>
      <c r="AF29" s="35">
        <f>-10473685.87</f>
        <v>-10473685.869999999</v>
      </c>
    </row>
    <row r="31" spans="3:32" x14ac:dyDescent="0.25">
      <c r="C31" s="40">
        <v>60000</v>
      </c>
      <c r="E31" s="9" t="s">
        <v>5</v>
      </c>
      <c r="F31" s="17"/>
      <c r="G31" s="17"/>
    </row>
    <row r="32" spans="3:32" x14ac:dyDescent="0.25">
      <c r="D32" s="4">
        <v>65400</v>
      </c>
      <c r="E32" t="s">
        <v>270</v>
      </c>
      <c r="H32" s="12">
        <f>-4923.27</f>
        <v>-4923.2700000000004</v>
      </c>
      <c r="I32" s="12"/>
      <c r="J32" s="12">
        <f>-4877.27</f>
        <v>-4877.2700000000004</v>
      </c>
      <c r="L32" s="12">
        <f>-5162.27</f>
        <v>-5162.2700000000004</v>
      </c>
      <c r="N32" s="12">
        <f>-5142.27</f>
        <v>-5142.2700000000004</v>
      </c>
      <c r="P32" s="12">
        <f>-5108.27</f>
        <v>-5108.2700000000004</v>
      </c>
      <c r="R32" s="12">
        <f>-5080.27</f>
        <v>-5080.2700000000004</v>
      </c>
      <c r="T32" s="12">
        <f>-5177.27</f>
        <v>-5177.2700000000004</v>
      </c>
      <c r="V32" s="12">
        <f>-4945.27</f>
        <v>-4945.2700000000004</v>
      </c>
      <c r="X32" s="12">
        <f>-4837.27</f>
        <v>-4837.2700000000004</v>
      </c>
      <c r="Z32" s="12">
        <f>-5137.27</f>
        <v>-5137.2700000000004</v>
      </c>
      <c r="AB32" s="12">
        <f>-3927.06</f>
        <v>-3927.06</v>
      </c>
      <c r="AD32" s="12">
        <f>-6182.48</f>
        <v>-6182.48</v>
      </c>
      <c r="AF32" s="38">
        <f>-60500.24</f>
        <v>-60500.24</v>
      </c>
    </row>
    <row r="33" spans="3:32" x14ac:dyDescent="0.25">
      <c r="D33" s="4">
        <v>65900</v>
      </c>
      <c r="E33" t="s">
        <v>271</v>
      </c>
      <c r="H33" s="12">
        <f>-3073.37</f>
        <v>-3073.37</v>
      </c>
      <c r="I33" s="12"/>
      <c r="J33" s="12">
        <f>-3148.37</f>
        <v>-3148.37</v>
      </c>
      <c r="L33" s="12">
        <f>-2778.37</f>
        <v>-2778.37</v>
      </c>
      <c r="N33" s="12">
        <f>-2846.37</f>
        <v>-2846.37</v>
      </c>
      <c r="P33" s="12">
        <f>-3087.37</f>
        <v>-3087.37</v>
      </c>
      <c r="R33" s="12">
        <f>-2905.37</f>
        <v>-2905.37</v>
      </c>
      <c r="T33" s="12">
        <f>-3180.37</f>
        <v>-3180.37</v>
      </c>
      <c r="V33" s="12">
        <f>-2799.37</f>
        <v>-2799.37</v>
      </c>
      <c r="X33" s="12">
        <f>-3060.37</f>
        <v>-3060.37</v>
      </c>
      <c r="Z33" s="12">
        <f>-3028.37</f>
        <v>-3028.37</v>
      </c>
      <c r="AB33" s="12">
        <f>-3205.37</f>
        <v>-3205.37</v>
      </c>
      <c r="AD33" s="12">
        <f>-3009.37</f>
        <v>-3009.37</v>
      </c>
      <c r="AF33" s="38">
        <f>-36122.44</f>
        <v>-36122.44</v>
      </c>
    </row>
    <row r="34" spans="3:32" x14ac:dyDescent="0.25">
      <c r="D34" s="4">
        <v>64400</v>
      </c>
      <c r="E34" t="s">
        <v>272</v>
      </c>
      <c r="H34" s="12">
        <f>-4394.06</f>
        <v>-4394.0600000000004</v>
      </c>
      <c r="I34" s="12"/>
      <c r="J34" s="12">
        <f>-4011.06</f>
        <v>-4011.06</v>
      </c>
      <c r="L34" s="12">
        <f>-3925.06</f>
        <v>-3925.06</v>
      </c>
      <c r="N34" s="12">
        <f>-4504.06</f>
        <v>-4504.0600000000004</v>
      </c>
      <c r="P34" s="12">
        <f>-4341.06</f>
        <v>-4341.0600000000004</v>
      </c>
      <c r="R34" s="12">
        <f>-4239.06</f>
        <v>-4239.0600000000004</v>
      </c>
      <c r="T34" s="12">
        <f>-3993.06</f>
        <v>-3993.06</v>
      </c>
      <c r="V34" s="12">
        <f>-4141.06</f>
        <v>-4141.0600000000004</v>
      </c>
      <c r="X34" s="12">
        <f>-4066.06</f>
        <v>-4066.06</v>
      </c>
      <c r="Z34" s="12">
        <f>-4055.06</f>
        <v>-4055.06</v>
      </c>
      <c r="AB34" s="12">
        <f>-4041.06</f>
        <v>-4041.06</v>
      </c>
      <c r="AD34" s="12">
        <f>-4259.06</f>
        <v>-4259.0600000000004</v>
      </c>
      <c r="AF34" s="38">
        <f>-49969.72</f>
        <v>-49969.72</v>
      </c>
    </row>
    <row r="35" spans="3:32" x14ac:dyDescent="0.25">
      <c r="D35" s="4">
        <v>61400</v>
      </c>
      <c r="E35" t="s">
        <v>273</v>
      </c>
      <c r="H35" s="12">
        <f>-130690.8</f>
        <v>-130690.8</v>
      </c>
      <c r="I35" s="12"/>
      <c r="J35" s="12">
        <f>-131280.75</f>
        <v>-131280.75</v>
      </c>
      <c r="L35" s="12">
        <f>-134290.84</f>
        <v>-134290.84</v>
      </c>
      <c r="N35" s="12">
        <f>-127549.43</f>
        <v>-127549.43</v>
      </c>
      <c r="P35" s="12">
        <f>-132798.25</f>
        <v>-132798.25</v>
      </c>
      <c r="R35" s="12">
        <f>-132547.99</f>
        <v>-132547.99</v>
      </c>
      <c r="T35" s="12">
        <f>-134244.88</f>
        <v>-134244.88</v>
      </c>
      <c r="V35" s="12">
        <f>-131816.01</f>
        <v>-131816.01</v>
      </c>
      <c r="X35" s="12">
        <f>-116742.31</f>
        <v>-116742.31</v>
      </c>
      <c r="Z35" s="12">
        <f>-145524.76</f>
        <v>-145524.76</v>
      </c>
      <c r="AB35" s="12">
        <f>-126239.55</f>
        <v>-126239.55</v>
      </c>
      <c r="AD35" s="12">
        <f>-137645.75</f>
        <v>-137645.75</v>
      </c>
      <c r="AF35" s="38">
        <f>-1581371.32</f>
        <v>-1581371.32</v>
      </c>
    </row>
    <row r="36" spans="3:32" x14ac:dyDescent="0.25">
      <c r="D36" s="4">
        <v>62950</v>
      </c>
      <c r="E36" t="s">
        <v>27</v>
      </c>
      <c r="H36" s="12">
        <f>-480508.96</f>
        <v>-480508.96</v>
      </c>
      <c r="I36" s="12"/>
      <c r="J36" s="12">
        <f>-440304.57</f>
        <v>-440304.57</v>
      </c>
      <c r="L36" s="12">
        <f>-421207</f>
        <v>-421207</v>
      </c>
      <c r="N36" s="12">
        <f>-486673.78</f>
        <v>-486673.78</v>
      </c>
      <c r="P36" s="12">
        <f>-486972.32</f>
        <v>-486972.32</v>
      </c>
      <c r="R36" s="12">
        <f>-587243.73</f>
        <v>-587243.73</v>
      </c>
      <c r="T36" s="12">
        <f>-561812.23</f>
        <v>-561812.23</v>
      </c>
      <c r="V36" s="12">
        <f>-537191.96</f>
        <v>-537191.96</v>
      </c>
      <c r="X36" s="12">
        <f>-547914.81</f>
        <v>-547914.81000000006</v>
      </c>
      <c r="Z36" s="12">
        <f>-604612.05</f>
        <v>-604612.05000000005</v>
      </c>
      <c r="AB36" s="12">
        <f>-665732.47</f>
        <v>-665732.47</v>
      </c>
      <c r="AD36" s="12">
        <f>-682428.56</f>
        <v>-682428.56</v>
      </c>
      <c r="AF36" s="38">
        <f>-6502602.44</f>
        <v>-6502602.4400000004</v>
      </c>
    </row>
    <row r="37" spans="3:32" x14ac:dyDescent="0.25">
      <c r="D37" s="4">
        <v>66400</v>
      </c>
      <c r="E37" t="s">
        <v>274</v>
      </c>
      <c r="H37" s="12">
        <f>0</f>
        <v>0</v>
      </c>
      <c r="I37" s="12"/>
      <c r="J37" s="12">
        <f>0</f>
        <v>0</v>
      </c>
      <c r="L37" s="12">
        <f>0</f>
        <v>0</v>
      </c>
      <c r="N37" s="12">
        <f>0</f>
        <v>0</v>
      </c>
      <c r="P37" s="12">
        <f>0</f>
        <v>0</v>
      </c>
      <c r="R37" s="12">
        <f>0</f>
        <v>0</v>
      </c>
      <c r="T37" s="12">
        <f>0</f>
        <v>0</v>
      </c>
      <c r="V37" s="12">
        <f>0</f>
        <v>0</v>
      </c>
      <c r="X37" s="12">
        <f>0</f>
        <v>0</v>
      </c>
      <c r="Z37" s="12">
        <f>0</f>
        <v>0</v>
      </c>
      <c r="AB37" s="12">
        <f>0</f>
        <v>0</v>
      </c>
      <c r="AD37" s="12">
        <f>0</f>
        <v>0</v>
      </c>
      <c r="AF37" s="38">
        <f>0</f>
        <v>0</v>
      </c>
    </row>
    <row r="38" spans="3:32" x14ac:dyDescent="0.25">
      <c r="D38" s="4">
        <v>67600</v>
      </c>
      <c r="E38" t="s">
        <v>275</v>
      </c>
    </row>
    <row r="39" spans="3:32" x14ac:dyDescent="0.25">
      <c r="C39" s="40">
        <v>69950</v>
      </c>
      <c r="E39" s="14" t="s">
        <v>6</v>
      </c>
      <c r="F39" s="14"/>
      <c r="G39" s="14"/>
      <c r="H39" s="15">
        <f>-623590.46</f>
        <v>-623590.46</v>
      </c>
      <c r="I39" s="16"/>
      <c r="J39" s="15">
        <f>-583622.02</f>
        <v>-583622.02</v>
      </c>
      <c r="L39" s="15">
        <f>-567363.54</f>
        <v>-567363.54</v>
      </c>
      <c r="N39" s="15">
        <f>-626715.91</f>
        <v>-626715.91</v>
      </c>
      <c r="P39" s="15">
        <f>-632307.27</f>
        <v>-632307.27</v>
      </c>
      <c r="R39" s="15">
        <f>-732016.42</f>
        <v>-732016.42</v>
      </c>
      <c r="T39" s="15">
        <f>-708407.81</f>
        <v>-708407.81</v>
      </c>
      <c r="V39" s="15">
        <f>-680893.67</f>
        <v>-680893.67</v>
      </c>
      <c r="X39" s="15">
        <f>-676620.82</f>
        <v>-676620.82</v>
      </c>
      <c r="Z39" s="15">
        <f>-762357.51</f>
        <v>-762357.51</v>
      </c>
      <c r="AB39" s="15">
        <f>-803145.51</f>
        <v>-803145.51</v>
      </c>
      <c r="AD39" s="15">
        <f>-833525.22</f>
        <v>-833525.22</v>
      </c>
      <c r="AF39" s="35">
        <f>-8230566.16</f>
        <v>-8230566.1600000001</v>
      </c>
    </row>
    <row r="40" spans="3:32" x14ac:dyDescent="0.25">
      <c r="H40" s="13"/>
      <c r="I40" s="13"/>
      <c r="J40" s="13"/>
      <c r="L40" s="13"/>
      <c r="N40" s="13"/>
      <c r="P40" s="13"/>
      <c r="R40" s="13"/>
      <c r="T40" s="13"/>
      <c r="V40" s="13"/>
      <c r="X40" s="13"/>
      <c r="Z40" s="13"/>
      <c r="AB40" s="13"/>
      <c r="AD40" s="13"/>
      <c r="AF40" s="39"/>
    </row>
    <row r="41" spans="3:32" x14ac:dyDescent="0.25">
      <c r="C41" s="40">
        <v>69999</v>
      </c>
      <c r="D41" s="3"/>
      <c r="E41" s="14" t="s">
        <v>278</v>
      </c>
      <c r="F41" s="14"/>
      <c r="G41" s="14"/>
      <c r="H41" s="15">
        <f>137115.46</f>
        <v>137115.46</v>
      </c>
      <c r="I41" s="16"/>
      <c r="J41" s="15">
        <f>34074.85</f>
        <v>34074.85</v>
      </c>
      <c r="L41" s="15">
        <f>42309.84</f>
        <v>42309.84</v>
      </c>
      <c r="N41" s="15">
        <f>60726.57</f>
        <v>60726.57</v>
      </c>
      <c r="P41" s="15">
        <f>54404.99</f>
        <v>54404.99</v>
      </c>
      <c r="R41" s="15">
        <f>53438.81</f>
        <v>53438.81</v>
      </c>
      <c r="T41" s="15">
        <f>198317.2</f>
        <v>198317.2</v>
      </c>
      <c r="V41" s="15">
        <f>25334.86</f>
        <v>25334.86</v>
      </c>
      <c r="X41" s="15">
        <f>33853.34</f>
        <v>33853.339999999997</v>
      </c>
      <c r="Z41" s="15">
        <f>248842.49</f>
        <v>248842.49</v>
      </c>
      <c r="AB41" s="15">
        <f>88764.97</f>
        <v>88764.97</v>
      </c>
      <c r="AD41" s="15">
        <f>40564.07</f>
        <v>40564.07</v>
      </c>
      <c r="AF41" s="35">
        <f>1017747.45</f>
        <v>1017747.45</v>
      </c>
    </row>
    <row r="42" spans="3:32" x14ac:dyDescent="0.25">
      <c r="H42" s="13"/>
      <c r="I42" s="13"/>
    </row>
    <row r="43" spans="3:32" x14ac:dyDescent="0.25">
      <c r="C43" s="40">
        <v>70000</v>
      </c>
      <c r="E43" s="9" t="s">
        <v>28</v>
      </c>
      <c r="H43" s="13"/>
      <c r="I43" s="13"/>
    </row>
    <row r="44" spans="3:32" x14ac:dyDescent="0.25">
      <c r="D44" s="4">
        <v>79950</v>
      </c>
      <c r="E44" t="s">
        <v>29</v>
      </c>
      <c r="H44" s="12">
        <f>-0.03</f>
        <v>-0.03</v>
      </c>
      <c r="I44" s="12"/>
      <c r="J44" s="12">
        <f>0.02</f>
        <v>0.02</v>
      </c>
      <c r="L44" s="12">
        <f>0</f>
        <v>0</v>
      </c>
      <c r="N44" s="12">
        <f>0</f>
        <v>0</v>
      </c>
      <c r="P44" s="12">
        <f>-0.01</f>
        <v>-0.01</v>
      </c>
      <c r="R44" s="12">
        <f>0</f>
        <v>0</v>
      </c>
      <c r="T44" s="12">
        <f>-0.01</f>
        <v>-0.01</v>
      </c>
      <c r="V44" s="12">
        <f>-0.01</f>
        <v>-0.01</v>
      </c>
      <c r="X44" s="12">
        <f>0</f>
        <v>0</v>
      </c>
      <c r="Z44" s="12">
        <f>0.03</f>
        <v>0.03</v>
      </c>
      <c r="AB44" s="12">
        <f>0.01</f>
        <v>0.01</v>
      </c>
      <c r="AD44" s="12">
        <f>-0.01</f>
        <v>-0.01</v>
      </c>
      <c r="AF44" s="38">
        <f>-0.01</f>
        <v>-0.01</v>
      </c>
    </row>
    <row r="45" spans="3:32" x14ac:dyDescent="0.25">
      <c r="D45" s="4">
        <v>80600</v>
      </c>
      <c r="E45" t="s">
        <v>30</v>
      </c>
      <c r="H45" s="12">
        <f>0</f>
        <v>0</v>
      </c>
      <c r="I45" s="12"/>
      <c r="J45" s="12">
        <f>0</f>
        <v>0</v>
      </c>
      <c r="L45" s="12">
        <f>0</f>
        <v>0</v>
      </c>
      <c r="N45" s="12">
        <f>0</f>
        <v>0</v>
      </c>
      <c r="P45" s="12">
        <f>0</f>
        <v>0</v>
      </c>
      <c r="R45" s="12">
        <f>0</f>
        <v>0</v>
      </c>
      <c r="T45" s="12">
        <f>0</f>
        <v>0</v>
      </c>
      <c r="V45" s="12">
        <f>0</f>
        <v>0</v>
      </c>
      <c r="X45" s="12">
        <f>0</f>
        <v>0</v>
      </c>
      <c r="Z45" s="12">
        <f>0</f>
        <v>0</v>
      </c>
      <c r="AB45" s="12">
        <f>0</f>
        <v>0</v>
      </c>
      <c r="AD45" s="12">
        <f>0</f>
        <v>0</v>
      </c>
      <c r="AF45" s="38">
        <f>0</f>
        <v>0</v>
      </c>
    </row>
    <row r="46" spans="3:32" x14ac:dyDescent="0.25">
      <c r="H46" s="13"/>
      <c r="I46" s="13"/>
    </row>
    <row r="47" spans="3:32" x14ac:dyDescent="0.25">
      <c r="E47" s="9" t="s">
        <v>277</v>
      </c>
      <c r="H47" s="13"/>
      <c r="I47" s="13"/>
    </row>
    <row r="48" spans="3:32" x14ac:dyDescent="0.25">
      <c r="D48" s="4">
        <v>80800</v>
      </c>
      <c r="E48" t="s">
        <v>22</v>
      </c>
      <c r="H48" s="12">
        <f>0</f>
        <v>0</v>
      </c>
      <c r="I48" s="12"/>
      <c r="J48" s="12">
        <f>0</f>
        <v>0</v>
      </c>
      <c r="L48" s="12">
        <f>0</f>
        <v>0</v>
      </c>
      <c r="N48" s="12">
        <f>0</f>
        <v>0</v>
      </c>
      <c r="P48" s="12">
        <f>0</f>
        <v>0</v>
      </c>
      <c r="R48" s="12">
        <f>0</f>
        <v>0</v>
      </c>
      <c r="T48" s="12">
        <f>0</f>
        <v>0</v>
      </c>
      <c r="V48" s="12">
        <f>0</f>
        <v>0</v>
      </c>
      <c r="X48" s="12">
        <f>0</f>
        <v>0</v>
      </c>
      <c r="Z48" s="12">
        <f>0</f>
        <v>0</v>
      </c>
      <c r="AB48" s="12">
        <f>0</f>
        <v>0</v>
      </c>
      <c r="AD48" s="12">
        <f>0</f>
        <v>0</v>
      </c>
      <c r="AF48" s="38">
        <f>0</f>
        <v>0</v>
      </c>
    </row>
    <row r="49" spans="3:32" x14ac:dyDescent="0.25">
      <c r="D49" s="4">
        <v>80900</v>
      </c>
      <c r="E49" t="s">
        <v>23</v>
      </c>
      <c r="H49" s="12">
        <f>0</f>
        <v>0</v>
      </c>
      <c r="I49" s="12"/>
      <c r="J49" s="12">
        <f>0</f>
        <v>0</v>
      </c>
      <c r="L49" s="12">
        <f>0</f>
        <v>0</v>
      </c>
      <c r="N49" s="12">
        <f>0</f>
        <v>0</v>
      </c>
      <c r="P49" s="12">
        <f>0</f>
        <v>0</v>
      </c>
      <c r="R49" s="12">
        <f>0</f>
        <v>0</v>
      </c>
      <c r="T49" s="12">
        <f>0</f>
        <v>0</v>
      </c>
      <c r="V49" s="12">
        <f>0</f>
        <v>0</v>
      </c>
      <c r="X49" s="12">
        <f>0</f>
        <v>0</v>
      </c>
      <c r="Z49" s="12">
        <f>0</f>
        <v>0</v>
      </c>
      <c r="AB49" s="12">
        <f>0</f>
        <v>0</v>
      </c>
      <c r="AD49" s="12">
        <f>0</f>
        <v>0</v>
      </c>
      <c r="AF49" s="38">
        <f>0</f>
        <v>0</v>
      </c>
    </row>
    <row r="50" spans="3:32" x14ac:dyDescent="0.25">
      <c r="D50" s="4">
        <v>81000</v>
      </c>
      <c r="E50" t="s">
        <v>31</v>
      </c>
      <c r="H50" s="12">
        <f>0</f>
        <v>0</v>
      </c>
      <c r="I50" s="12"/>
      <c r="J50" s="12">
        <f>0</f>
        <v>0</v>
      </c>
      <c r="L50" s="12">
        <f>0</f>
        <v>0</v>
      </c>
      <c r="N50" s="12">
        <f>0</f>
        <v>0</v>
      </c>
      <c r="P50" s="12">
        <f>0</f>
        <v>0</v>
      </c>
      <c r="R50" s="12">
        <f>0</f>
        <v>0</v>
      </c>
      <c r="T50" s="12">
        <f>0</f>
        <v>0</v>
      </c>
      <c r="V50" s="12">
        <f>0</f>
        <v>0</v>
      </c>
      <c r="X50" s="12">
        <f>0</f>
        <v>0</v>
      </c>
      <c r="Z50" s="12">
        <f>0</f>
        <v>0</v>
      </c>
      <c r="AB50" s="12">
        <f>0</f>
        <v>0</v>
      </c>
      <c r="AD50" s="12">
        <f>0</f>
        <v>0</v>
      </c>
      <c r="AF50" s="38">
        <f>0</f>
        <v>0</v>
      </c>
    </row>
    <row r="51" spans="3:32" x14ac:dyDescent="0.25">
      <c r="D51" s="4">
        <v>81100</v>
      </c>
      <c r="E51" t="s">
        <v>32</v>
      </c>
      <c r="H51" s="12">
        <f>0</f>
        <v>0</v>
      </c>
      <c r="I51" s="12"/>
      <c r="J51" s="12">
        <f>0</f>
        <v>0</v>
      </c>
      <c r="L51" s="12">
        <f>0</f>
        <v>0</v>
      </c>
      <c r="N51" s="12">
        <f>0</f>
        <v>0</v>
      </c>
      <c r="P51" s="12">
        <f>0</f>
        <v>0</v>
      </c>
      <c r="R51" s="12">
        <f>0</f>
        <v>0</v>
      </c>
      <c r="T51" s="12">
        <f>0</f>
        <v>0</v>
      </c>
      <c r="V51" s="12">
        <f>0</f>
        <v>0</v>
      </c>
      <c r="X51" s="12">
        <f>0</f>
        <v>0</v>
      </c>
      <c r="Z51" s="12">
        <f>0</f>
        <v>0</v>
      </c>
      <c r="AB51" s="12">
        <f>0</f>
        <v>0</v>
      </c>
      <c r="AD51" s="12">
        <f>0</f>
        <v>0</v>
      </c>
      <c r="AF51" s="38">
        <f>0</f>
        <v>0</v>
      </c>
    </row>
    <row r="53" spans="3:32" x14ac:dyDescent="0.25">
      <c r="C53" s="42">
        <v>99495</v>
      </c>
      <c r="D53"/>
      <c r="E53" s="14" t="s">
        <v>33</v>
      </c>
      <c r="H53" s="15">
        <f>137115.43</f>
        <v>137115.43</v>
      </c>
      <c r="I53" s="16"/>
      <c r="J53" s="15">
        <f>34074.87</f>
        <v>34074.870000000003</v>
      </c>
      <c r="L53" s="15">
        <f>42309.84</f>
        <v>42309.84</v>
      </c>
      <c r="N53" s="15">
        <f>60726.57</f>
        <v>60726.57</v>
      </c>
      <c r="P53" s="15">
        <f>54404.98</f>
        <v>54404.98</v>
      </c>
      <c r="R53" s="15">
        <f>53438.81</f>
        <v>53438.81</v>
      </c>
      <c r="T53" s="15">
        <f>198317.19</f>
        <v>198317.19</v>
      </c>
      <c r="V53" s="15">
        <f>25334.85</f>
        <v>25334.85</v>
      </c>
      <c r="X53" s="15">
        <f>33853.34</f>
        <v>33853.339999999997</v>
      </c>
      <c r="Z53" s="15">
        <f>248842.52</f>
        <v>248842.52</v>
      </c>
      <c r="AB53" s="15">
        <f>88764.98</f>
        <v>88764.98</v>
      </c>
      <c r="AD53" s="15">
        <f>40564.06</f>
        <v>40564.06</v>
      </c>
      <c r="AF53" s="35">
        <f>1017747.44</f>
        <v>1017747.44</v>
      </c>
    </row>
    <row r="54" spans="3:32" x14ac:dyDescent="0.25">
      <c r="H54" s="12"/>
      <c r="I54" s="12"/>
      <c r="J54" s="12"/>
      <c r="L54" s="12"/>
      <c r="N54" s="12"/>
      <c r="P54" s="12"/>
      <c r="R54" s="12"/>
      <c r="T54" s="12"/>
      <c r="V54" s="12"/>
      <c r="X54" s="12"/>
      <c r="Z54" s="12"/>
      <c r="AB54" s="12"/>
      <c r="AD54" s="12"/>
      <c r="AF54" s="38"/>
    </row>
    <row r="55" spans="3:32" x14ac:dyDescent="0.25">
      <c r="D55" s="4">
        <v>84100</v>
      </c>
      <c r="E55" t="s">
        <v>24</v>
      </c>
      <c r="H55" s="12">
        <f>0</f>
        <v>0</v>
      </c>
      <c r="I55" s="12"/>
      <c r="J55" s="12">
        <f>0</f>
        <v>0</v>
      </c>
      <c r="L55" s="12">
        <f>0</f>
        <v>0</v>
      </c>
      <c r="N55" s="12">
        <f>0</f>
        <v>0</v>
      </c>
      <c r="P55" s="12">
        <f>0</f>
        <v>0</v>
      </c>
      <c r="R55" s="12">
        <f>0</f>
        <v>0</v>
      </c>
      <c r="T55" s="12">
        <f>0</f>
        <v>0</v>
      </c>
      <c r="V55" s="12">
        <f>0</f>
        <v>0</v>
      </c>
      <c r="X55" s="12">
        <f>0</f>
        <v>0</v>
      </c>
      <c r="Z55" s="12">
        <f>0</f>
        <v>0</v>
      </c>
      <c r="AB55" s="12">
        <f>0</f>
        <v>0</v>
      </c>
      <c r="AD55" s="12">
        <f>0</f>
        <v>0</v>
      </c>
      <c r="AF55" s="38">
        <f>0</f>
        <v>0</v>
      </c>
    </row>
    <row r="56" spans="3:32" x14ac:dyDescent="0.25">
      <c r="D56" s="4">
        <v>84200</v>
      </c>
      <c r="E56" t="s">
        <v>276</v>
      </c>
      <c r="H56" s="12">
        <f>0</f>
        <v>0</v>
      </c>
      <c r="I56" s="12"/>
      <c r="J56" s="12">
        <f>0</f>
        <v>0</v>
      </c>
      <c r="L56" s="12">
        <f>0</f>
        <v>0</v>
      </c>
      <c r="N56" s="12">
        <f>0</f>
        <v>0</v>
      </c>
      <c r="P56" s="12">
        <f>0</f>
        <v>0</v>
      </c>
      <c r="R56" s="12">
        <f>0</f>
        <v>0</v>
      </c>
      <c r="T56" s="12">
        <f>0</f>
        <v>0</v>
      </c>
      <c r="V56" s="12">
        <f>0</f>
        <v>0</v>
      </c>
      <c r="X56" s="12">
        <f>0</f>
        <v>0</v>
      </c>
      <c r="Z56" s="12">
        <f>0</f>
        <v>0</v>
      </c>
      <c r="AB56" s="12">
        <f>0</f>
        <v>0</v>
      </c>
      <c r="AD56" s="12">
        <f>0</f>
        <v>0</v>
      </c>
      <c r="AF56" s="38">
        <f>0</f>
        <v>0</v>
      </c>
    </row>
    <row r="57" spans="3:32" x14ac:dyDescent="0.25">
      <c r="H57" s="12"/>
      <c r="I57" s="12"/>
      <c r="J57" s="12"/>
      <c r="L57" s="12"/>
      <c r="N57" s="12"/>
      <c r="P57" s="12"/>
      <c r="R57" s="12"/>
      <c r="T57" s="12"/>
      <c r="V57" s="12"/>
      <c r="X57" s="12"/>
      <c r="Z57" s="12"/>
      <c r="AB57" s="12"/>
      <c r="AD57" s="12"/>
      <c r="AF57" s="38"/>
    </row>
    <row r="58" spans="3:32" x14ac:dyDescent="0.25">
      <c r="C58" s="42">
        <v>99999</v>
      </c>
      <c r="D58"/>
      <c r="E58" s="14" t="s">
        <v>34</v>
      </c>
      <c r="H58" s="15">
        <f>137115.43</f>
        <v>137115.43</v>
      </c>
      <c r="I58" s="16"/>
      <c r="J58" s="15">
        <f>34074.87</f>
        <v>34074.870000000003</v>
      </c>
      <c r="L58" s="15">
        <f>42309.84</f>
        <v>42309.84</v>
      </c>
      <c r="N58" s="15">
        <f>60726.57</f>
        <v>60726.57</v>
      </c>
      <c r="P58" s="15">
        <f>54404.98</f>
        <v>54404.98</v>
      </c>
      <c r="R58" s="15">
        <f>53438.81</f>
        <v>53438.81</v>
      </c>
      <c r="T58" s="15">
        <f>198317.19</f>
        <v>198317.19</v>
      </c>
      <c r="V58" s="15">
        <f>25334.85</f>
        <v>25334.85</v>
      </c>
      <c r="X58" s="15">
        <f>33853.34</f>
        <v>33853.339999999997</v>
      </c>
      <c r="Z58" s="15">
        <f>248842.52</f>
        <v>248842.52</v>
      </c>
      <c r="AB58" s="15">
        <f>88764.98</f>
        <v>88764.98</v>
      </c>
      <c r="AD58" s="15">
        <f>40564.06</f>
        <v>40564.06</v>
      </c>
      <c r="AF58" s="35">
        <f>1017747.44</f>
        <v>1017747.44</v>
      </c>
    </row>
  </sheetData>
  <mergeCells count="1">
    <mergeCell ref="B9:B12"/>
  </mergeCells>
  <phoneticPr fontId="0" type="noConversion"/>
  <pageMargins left="0.7" right="0.7" top="0.75" bottom="0.75" header="0.3" footer="0.3"/>
  <pageSetup scale="37" orientation="landscape" r:id="rId1"/>
  <headerFooter alignWithMargins="0">
    <oddFooter>&amp;L&amp;B Confidential&amp;B&amp;C&amp;D&amp;RPage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1CD30F-990C-4E9B-8B8E-90C6739B0367}">
  <dimension ref="A1:AF58"/>
  <sheetViews>
    <sheetView workbookViewId="0"/>
  </sheetViews>
  <sheetFormatPr defaultRowHeight="12.75" x14ac:dyDescent="0.2"/>
  <sheetData>
    <row r="1" spans="1:32" x14ac:dyDescent="0.2">
      <c r="A1" s="18" t="s">
        <v>523</v>
      </c>
      <c r="B1" s="18" t="s">
        <v>8</v>
      </c>
      <c r="C1" s="18" t="s">
        <v>8</v>
      </c>
      <c r="D1" s="18" t="s">
        <v>9</v>
      </c>
      <c r="H1" s="18" t="s">
        <v>9</v>
      </c>
      <c r="J1" s="18" t="s">
        <v>9</v>
      </c>
      <c r="L1" s="18" t="s">
        <v>9</v>
      </c>
      <c r="N1" s="18" t="s">
        <v>9</v>
      </c>
      <c r="P1" s="18" t="s">
        <v>9</v>
      </c>
      <c r="R1" s="18" t="s">
        <v>9</v>
      </c>
      <c r="T1" s="18" t="s">
        <v>9</v>
      </c>
      <c r="V1" s="18" t="s">
        <v>9</v>
      </c>
      <c r="X1" s="18" t="s">
        <v>9</v>
      </c>
      <c r="Z1" s="18" t="s">
        <v>9</v>
      </c>
      <c r="AB1" s="18" t="s">
        <v>9</v>
      </c>
      <c r="AD1" s="18" t="s">
        <v>9</v>
      </c>
      <c r="AF1" s="18" t="s">
        <v>9</v>
      </c>
    </row>
    <row r="2" spans="1:32" x14ac:dyDescent="0.2">
      <c r="A2" s="18" t="s">
        <v>7</v>
      </c>
      <c r="H2" s="18" t="s">
        <v>36</v>
      </c>
      <c r="J2" s="18" t="s">
        <v>36</v>
      </c>
      <c r="L2" s="18" t="s">
        <v>36</v>
      </c>
      <c r="N2" s="18" t="s">
        <v>36</v>
      </c>
      <c r="P2" s="18" t="s">
        <v>36</v>
      </c>
      <c r="R2" s="18" t="s">
        <v>36</v>
      </c>
      <c r="T2" s="18" t="s">
        <v>36</v>
      </c>
      <c r="V2" s="18" t="s">
        <v>36</v>
      </c>
      <c r="X2" s="18" t="s">
        <v>36</v>
      </c>
      <c r="Z2" s="18" t="s">
        <v>36</v>
      </c>
      <c r="AB2" s="18" t="s">
        <v>36</v>
      </c>
      <c r="AD2" s="18" t="s">
        <v>36</v>
      </c>
      <c r="AF2" s="18" t="s">
        <v>36</v>
      </c>
    </row>
    <row r="4" spans="1:32" x14ac:dyDescent="0.2">
      <c r="E4" s="18" t="s">
        <v>19</v>
      </c>
    </row>
    <row r="5" spans="1:32" x14ac:dyDescent="0.2">
      <c r="E5" s="18" t="s">
        <v>15</v>
      </c>
      <c r="F5" s="18" t="s">
        <v>20</v>
      </c>
    </row>
    <row r="6" spans="1:32" x14ac:dyDescent="0.2">
      <c r="E6" s="18" t="s">
        <v>16</v>
      </c>
      <c r="F6" s="18" t="s">
        <v>21</v>
      </c>
    </row>
    <row r="7" spans="1:32" x14ac:dyDescent="0.2">
      <c r="A7" s="18" t="s">
        <v>8</v>
      </c>
      <c r="E7" s="18" t="s">
        <v>0</v>
      </c>
      <c r="H7" s="18" t="s">
        <v>259</v>
      </c>
      <c r="J7" s="18" t="s">
        <v>38</v>
      </c>
      <c r="L7" s="18" t="s">
        <v>39</v>
      </c>
      <c r="N7" s="18" t="s">
        <v>40</v>
      </c>
      <c r="P7" s="18" t="s">
        <v>41</v>
      </c>
      <c r="R7" s="18" t="s">
        <v>42</v>
      </c>
      <c r="T7" s="18" t="s">
        <v>43</v>
      </c>
      <c r="V7" s="18" t="s">
        <v>44</v>
      </c>
      <c r="X7" s="18" t="s">
        <v>45</v>
      </c>
      <c r="Z7" s="18" t="s">
        <v>46</v>
      </c>
      <c r="AB7" s="18" t="s">
        <v>47</v>
      </c>
      <c r="AD7" s="18" t="s">
        <v>48</v>
      </c>
      <c r="AF7" s="18" t="s">
        <v>49</v>
      </c>
    </row>
    <row r="8" spans="1:32" x14ac:dyDescent="0.2">
      <c r="A8" s="18" t="s">
        <v>8</v>
      </c>
      <c r="E8" s="18" t="s">
        <v>1</v>
      </c>
      <c r="H8" s="18" t="s">
        <v>50</v>
      </c>
      <c r="J8" s="18" t="s">
        <v>51</v>
      </c>
      <c r="L8" s="18" t="s">
        <v>52</v>
      </c>
      <c r="N8" s="18" t="s">
        <v>53</v>
      </c>
      <c r="P8" s="18" t="s">
        <v>54</v>
      </c>
      <c r="R8" s="18" t="s">
        <v>55</v>
      </c>
      <c r="T8" s="18" t="s">
        <v>56</v>
      </c>
      <c r="V8" s="18" t="s">
        <v>57</v>
      </c>
      <c r="X8" s="18" t="s">
        <v>58</v>
      </c>
      <c r="Z8" s="18" t="s">
        <v>59</v>
      </c>
      <c r="AB8" s="18" t="s">
        <v>60</v>
      </c>
      <c r="AD8" s="18" t="s">
        <v>61</v>
      </c>
      <c r="AF8" s="18" t="s">
        <v>62</v>
      </c>
    </row>
    <row r="9" spans="1:32" x14ac:dyDescent="0.2">
      <c r="A9" s="18" t="s">
        <v>7</v>
      </c>
      <c r="B9" s="18" t="s">
        <v>37</v>
      </c>
      <c r="E9" s="18" t="s">
        <v>2</v>
      </c>
      <c r="H9" s="18" t="s">
        <v>63</v>
      </c>
    </row>
    <row r="11" spans="1:32" x14ac:dyDescent="0.2">
      <c r="C11" s="18" t="s">
        <v>35</v>
      </c>
      <c r="D11" s="18" t="s">
        <v>17</v>
      </c>
      <c r="E11" s="18" t="s">
        <v>18</v>
      </c>
      <c r="H11" s="18" t="s">
        <v>64</v>
      </c>
      <c r="J11" s="18" t="s">
        <v>65</v>
      </c>
      <c r="L11" s="18" t="s">
        <v>66</v>
      </c>
      <c r="N11" s="18" t="s">
        <v>67</v>
      </c>
      <c r="P11" s="18" t="s">
        <v>68</v>
      </c>
      <c r="R11" s="18" t="s">
        <v>69</v>
      </c>
      <c r="T11" s="18" t="s">
        <v>70</v>
      </c>
      <c r="V11" s="18" t="s">
        <v>71</v>
      </c>
      <c r="X11" s="18" t="s">
        <v>72</v>
      </c>
      <c r="Z11" s="18" t="s">
        <v>73</v>
      </c>
      <c r="AB11" s="18" t="s">
        <v>74</v>
      </c>
      <c r="AD11" s="18" t="s">
        <v>75</v>
      </c>
      <c r="AF11" s="18" t="s">
        <v>76</v>
      </c>
    </row>
    <row r="13" spans="1:32" x14ac:dyDescent="0.2">
      <c r="C13" s="18" t="s">
        <v>280</v>
      </c>
      <c r="E13" s="18" t="s">
        <v>3</v>
      </c>
    </row>
    <row r="14" spans="1:32" x14ac:dyDescent="0.2">
      <c r="D14" s="18" t="s">
        <v>281</v>
      </c>
      <c r="E14" s="18" t="s">
        <v>260</v>
      </c>
      <c r="H14" s="18" t="s">
        <v>77</v>
      </c>
      <c r="J14" s="18" t="s">
        <v>78</v>
      </c>
      <c r="L14" s="18" t="s">
        <v>79</v>
      </c>
      <c r="N14" s="18" t="s">
        <v>80</v>
      </c>
      <c r="P14" s="18" t="s">
        <v>81</v>
      </c>
      <c r="R14" s="18" t="s">
        <v>82</v>
      </c>
      <c r="T14" s="18" t="s">
        <v>83</v>
      </c>
      <c r="V14" s="18" t="s">
        <v>84</v>
      </c>
      <c r="X14" s="18" t="s">
        <v>85</v>
      </c>
      <c r="Z14" s="18" t="s">
        <v>86</v>
      </c>
      <c r="AB14" s="18" t="s">
        <v>87</v>
      </c>
      <c r="AD14" s="18" t="s">
        <v>88</v>
      </c>
      <c r="AF14" s="18" t="s">
        <v>89</v>
      </c>
    </row>
    <row r="15" spans="1:32" x14ac:dyDescent="0.2">
      <c r="D15" s="18" t="s">
        <v>282</v>
      </c>
      <c r="E15" s="18" t="s">
        <v>261</v>
      </c>
      <c r="H15" s="18" t="s">
        <v>90</v>
      </c>
      <c r="J15" s="18" t="s">
        <v>91</v>
      </c>
      <c r="L15" s="18" t="s">
        <v>92</v>
      </c>
      <c r="N15" s="18" t="s">
        <v>93</v>
      </c>
      <c r="P15" s="18" t="s">
        <v>94</v>
      </c>
      <c r="R15" s="18" t="s">
        <v>95</v>
      </c>
      <c r="T15" s="18" t="s">
        <v>96</v>
      </c>
      <c r="V15" s="18" t="s">
        <v>97</v>
      </c>
      <c r="X15" s="18" t="s">
        <v>98</v>
      </c>
      <c r="Z15" s="18" t="s">
        <v>99</v>
      </c>
      <c r="AB15" s="18" t="s">
        <v>100</v>
      </c>
      <c r="AD15" s="18" t="s">
        <v>101</v>
      </c>
      <c r="AF15" s="18" t="s">
        <v>102</v>
      </c>
    </row>
    <row r="16" spans="1:32" x14ac:dyDescent="0.2">
      <c r="D16" s="18" t="s">
        <v>283</v>
      </c>
      <c r="E16" s="18" t="s">
        <v>262</v>
      </c>
      <c r="H16" s="18" t="s">
        <v>103</v>
      </c>
      <c r="J16" s="18" t="s">
        <v>104</v>
      </c>
      <c r="L16" s="18" t="s">
        <v>105</v>
      </c>
      <c r="N16" s="18" t="s">
        <v>106</v>
      </c>
      <c r="P16" s="18" t="s">
        <v>107</v>
      </c>
      <c r="R16" s="18" t="s">
        <v>108</v>
      </c>
      <c r="T16" s="18" t="s">
        <v>109</v>
      </c>
      <c r="V16" s="18" t="s">
        <v>110</v>
      </c>
      <c r="X16" s="18" t="s">
        <v>111</v>
      </c>
      <c r="Z16" s="18" t="s">
        <v>112</v>
      </c>
      <c r="AB16" s="18" t="s">
        <v>113</v>
      </c>
      <c r="AD16" s="18" t="s">
        <v>114</v>
      </c>
      <c r="AF16" s="18" t="s">
        <v>115</v>
      </c>
    </row>
    <row r="17" spans="3:32" x14ac:dyDescent="0.2">
      <c r="D17" s="18" t="s">
        <v>284</v>
      </c>
      <c r="E17" s="18" t="s">
        <v>263</v>
      </c>
      <c r="H17" s="18" t="s">
        <v>116</v>
      </c>
      <c r="J17" s="18" t="s">
        <v>117</v>
      </c>
      <c r="L17" s="18" t="s">
        <v>118</v>
      </c>
      <c r="N17" s="18" t="s">
        <v>119</v>
      </c>
      <c r="P17" s="18" t="s">
        <v>120</v>
      </c>
      <c r="R17" s="18" t="s">
        <v>121</v>
      </c>
      <c r="T17" s="18" t="s">
        <v>122</v>
      </c>
      <c r="V17" s="18" t="s">
        <v>123</v>
      </c>
      <c r="X17" s="18" t="s">
        <v>124</v>
      </c>
      <c r="Z17" s="18" t="s">
        <v>125</v>
      </c>
      <c r="AB17" s="18" t="s">
        <v>126</v>
      </c>
      <c r="AD17" s="18" t="s">
        <v>127</v>
      </c>
      <c r="AF17" s="18" t="s">
        <v>128</v>
      </c>
    </row>
    <row r="18" spans="3:32" x14ac:dyDescent="0.2">
      <c r="D18" s="18" t="s">
        <v>285</v>
      </c>
      <c r="E18" s="18" t="s">
        <v>264</v>
      </c>
      <c r="H18" s="18" t="s">
        <v>129</v>
      </c>
      <c r="J18" s="18" t="s">
        <v>130</v>
      </c>
      <c r="L18" s="18" t="s">
        <v>131</v>
      </c>
      <c r="N18" s="18" t="s">
        <v>132</v>
      </c>
      <c r="P18" s="18" t="s">
        <v>133</v>
      </c>
      <c r="R18" s="18" t="s">
        <v>134</v>
      </c>
      <c r="T18" s="18" t="s">
        <v>135</v>
      </c>
      <c r="V18" s="18" t="s">
        <v>136</v>
      </c>
      <c r="X18" s="18" t="s">
        <v>137</v>
      </c>
      <c r="Z18" s="18" t="s">
        <v>138</v>
      </c>
      <c r="AB18" s="18" t="s">
        <v>139</v>
      </c>
      <c r="AD18" s="18" t="s">
        <v>140</v>
      </c>
      <c r="AF18" s="18" t="s">
        <v>141</v>
      </c>
    </row>
    <row r="19" spans="3:32" x14ac:dyDescent="0.2">
      <c r="D19" s="18" t="s">
        <v>286</v>
      </c>
      <c r="E19" s="18" t="s">
        <v>265</v>
      </c>
      <c r="H19" s="18" t="s">
        <v>142</v>
      </c>
      <c r="J19" s="18" t="s">
        <v>143</v>
      </c>
      <c r="L19" s="18" t="s">
        <v>144</v>
      </c>
      <c r="N19" s="18" t="s">
        <v>145</v>
      </c>
      <c r="P19" s="18" t="s">
        <v>146</v>
      </c>
      <c r="R19" s="18" t="s">
        <v>147</v>
      </c>
      <c r="T19" s="18" t="s">
        <v>148</v>
      </c>
      <c r="V19" s="18" t="s">
        <v>149</v>
      </c>
      <c r="X19" s="18" t="s">
        <v>150</v>
      </c>
      <c r="Z19" s="18" t="s">
        <v>151</v>
      </c>
      <c r="AB19" s="18" t="s">
        <v>152</v>
      </c>
      <c r="AD19" s="18" t="s">
        <v>153</v>
      </c>
      <c r="AF19" s="18" t="s">
        <v>154</v>
      </c>
    </row>
    <row r="21" spans="3:32" x14ac:dyDescent="0.2">
      <c r="C21" s="18" t="s">
        <v>287</v>
      </c>
      <c r="E21" s="18" t="s">
        <v>4</v>
      </c>
      <c r="H21" s="18" t="s">
        <v>315</v>
      </c>
      <c r="J21" s="18" t="s">
        <v>316</v>
      </c>
      <c r="L21" s="18" t="s">
        <v>317</v>
      </c>
      <c r="N21" s="18" t="s">
        <v>318</v>
      </c>
      <c r="P21" s="18" t="s">
        <v>319</v>
      </c>
      <c r="R21" s="18" t="s">
        <v>320</v>
      </c>
      <c r="T21" s="18" t="s">
        <v>321</v>
      </c>
      <c r="V21" s="18" t="s">
        <v>322</v>
      </c>
      <c r="X21" s="18" t="s">
        <v>323</v>
      </c>
      <c r="Z21" s="18" t="s">
        <v>324</v>
      </c>
      <c r="AB21" s="18" t="s">
        <v>325</v>
      </c>
      <c r="AD21" s="18" t="s">
        <v>326</v>
      </c>
      <c r="AF21" s="18" t="s">
        <v>327</v>
      </c>
    </row>
    <row r="23" spans="3:32" x14ac:dyDescent="0.2">
      <c r="C23" s="18" t="s">
        <v>288</v>
      </c>
      <c r="E23" s="18" t="s">
        <v>25</v>
      </c>
    </row>
    <row r="24" spans="3:32" x14ac:dyDescent="0.2">
      <c r="D24" s="18" t="s">
        <v>289</v>
      </c>
      <c r="E24" s="18" t="s">
        <v>266</v>
      </c>
      <c r="H24" s="18" t="s">
        <v>328</v>
      </c>
      <c r="J24" s="18" t="s">
        <v>329</v>
      </c>
      <c r="L24" s="18" t="s">
        <v>330</v>
      </c>
      <c r="N24" s="18" t="s">
        <v>331</v>
      </c>
      <c r="P24" s="18" t="s">
        <v>332</v>
      </c>
      <c r="R24" s="18" t="s">
        <v>333</v>
      </c>
      <c r="T24" s="18" t="s">
        <v>334</v>
      </c>
      <c r="V24" s="18" t="s">
        <v>335</v>
      </c>
      <c r="X24" s="18" t="s">
        <v>336</v>
      </c>
      <c r="Z24" s="18" t="s">
        <v>337</v>
      </c>
      <c r="AB24" s="18" t="s">
        <v>338</v>
      </c>
      <c r="AD24" s="18" t="s">
        <v>339</v>
      </c>
      <c r="AF24" s="18" t="s">
        <v>340</v>
      </c>
    </row>
    <row r="25" spans="3:32" x14ac:dyDescent="0.2">
      <c r="D25" s="18" t="s">
        <v>290</v>
      </c>
      <c r="E25" s="18" t="s">
        <v>267</v>
      </c>
      <c r="H25" s="18" t="s">
        <v>341</v>
      </c>
      <c r="J25" s="18" t="s">
        <v>342</v>
      </c>
      <c r="L25" s="18" t="s">
        <v>343</v>
      </c>
      <c r="N25" s="18" t="s">
        <v>344</v>
      </c>
      <c r="P25" s="18" t="s">
        <v>345</v>
      </c>
      <c r="R25" s="18" t="s">
        <v>346</v>
      </c>
      <c r="T25" s="18" t="s">
        <v>347</v>
      </c>
      <c r="V25" s="18" t="s">
        <v>348</v>
      </c>
      <c r="X25" s="18" t="s">
        <v>349</v>
      </c>
      <c r="Z25" s="18" t="s">
        <v>350</v>
      </c>
      <c r="AB25" s="18" t="s">
        <v>351</v>
      </c>
      <c r="AD25" s="18" t="s">
        <v>352</v>
      </c>
      <c r="AF25" s="18" t="s">
        <v>353</v>
      </c>
    </row>
    <row r="26" spans="3:32" x14ac:dyDescent="0.2">
      <c r="D26" s="18" t="s">
        <v>291</v>
      </c>
      <c r="E26" s="18" t="s">
        <v>268</v>
      </c>
      <c r="H26" s="18" t="s">
        <v>181</v>
      </c>
      <c r="J26" s="18" t="s">
        <v>182</v>
      </c>
      <c r="L26" s="18" t="s">
        <v>183</v>
      </c>
      <c r="N26" s="18" t="s">
        <v>184</v>
      </c>
      <c r="P26" s="18" t="s">
        <v>185</v>
      </c>
      <c r="R26" s="18" t="s">
        <v>186</v>
      </c>
      <c r="T26" s="18" t="s">
        <v>187</v>
      </c>
      <c r="V26" s="18" t="s">
        <v>188</v>
      </c>
      <c r="X26" s="18" t="s">
        <v>189</v>
      </c>
      <c r="Z26" s="18" t="s">
        <v>190</v>
      </c>
      <c r="AB26" s="18" t="s">
        <v>191</v>
      </c>
      <c r="AD26" s="18" t="s">
        <v>192</v>
      </c>
      <c r="AF26" s="18" t="s">
        <v>193</v>
      </c>
    </row>
    <row r="27" spans="3:32" x14ac:dyDescent="0.2">
      <c r="D27" s="18" t="s">
        <v>292</v>
      </c>
      <c r="E27" s="18" t="s">
        <v>269</v>
      </c>
      <c r="H27" s="18" t="s">
        <v>194</v>
      </c>
      <c r="J27" s="18" t="s">
        <v>195</v>
      </c>
      <c r="L27" s="18" t="s">
        <v>196</v>
      </c>
      <c r="N27" s="18" t="s">
        <v>197</v>
      </c>
      <c r="P27" s="18" t="s">
        <v>198</v>
      </c>
      <c r="R27" s="18" t="s">
        <v>199</v>
      </c>
      <c r="T27" s="18" t="s">
        <v>200</v>
      </c>
      <c r="V27" s="18" t="s">
        <v>201</v>
      </c>
      <c r="X27" s="18" t="s">
        <v>202</v>
      </c>
      <c r="Z27" s="18" t="s">
        <v>203</v>
      </c>
      <c r="AB27" s="18" t="s">
        <v>204</v>
      </c>
      <c r="AD27" s="18" t="s">
        <v>205</v>
      </c>
      <c r="AF27" s="18" t="s">
        <v>206</v>
      </c>
    </row>
    <row r="29" spans="3:32" x14ac:dyDescent="0.2">
      <c r="C29" s="18" t="s">
        <v>293</v>
      </c>
      <c r="E29" s="18" t="s">
        <v>26</v>
      </c>
      <c r="H29" s="18" t="s">
        <v>354</v>
      </c>
      <c r="J29" s="18" t="s">
        <v>355</v>
      </c>
      <c r="L29" s="18" t="s">
        <v>356</v>
      </c>
      <c r="N29" s="18" t="s">
        <v>357</v>
      </c>
      <c r="P29" s="18" t="s">
        <v>358</v>
      </c>
      <c r="R29" s="18" t="s">
        <v>359</v>
      </c>
      <c r="T29" s="18" t="s">
        <v>360</v>
      </c>
      <c r="V29" s="18" t="s">
        <v>361</v>
      </c>
      <c r="X29" s="18" t="s">
        <v>362</v>
      </c>
      <c r="Z29" s="18" t="s">
        <v>363</v>
      </c>
      <c r="AB29" s="18" t="s">
        <v>364</v>
      </c>
      <c r="AD29" s="18" t="s">
        <v>365</v>
      </c>
      <c r="AF29" s="18" t="s">
        <v>366</v>
      </c>
    </row>
    <row r="31" spans="3:32" x14ac:dyDescent="0.2">
      <c r="C31" s="18" t="s">
        <v>294</v>
      </c>
      <c r="E31" s="18" t="s">
        <v>5</v>
      </c>
    </row>
    <row r="32" spans="3:32" x14ac:dyDescent="0.2">
      <c r="D32" s="18" t="s">
        <v>295</v>
      </c>
      <c r="E32" s="18" t="s">
        <v>270</v>
      </c>
      <c r="H32" s="18" t="s">
        <v>367</v>
      </c>
      <c r="J32" s="18" t="s">
        <v>368</v>
      </c>
      <c r="L32" s="18" t="s">
        <v>369</v>
      </c>
      <c r="N32" s="18" t="s">
        <v>370</v>
      </c>
      <c r="P32" s="18" t="s">
        <v>371</v>
      </c>
      <c r="R32" s="18" t="s">
        <v>372</v>
      </c>
      <c r="T32" s="18" t="s">
        <v>373</v>
      </c>
      <c r="V32" s="18" t="s">
        <v>374</v>
      </c>
      <c r="X32" s="18" t="s">
        <v>375</v>
      </c>
      <c r="Z32" s="18" t="s">
        <v>376</v>
      </c>
      <c r="AB32" s="18" t="s">
        <v>377</v>
      </c>
      <c r="AD32" s="18" t="s">
        <v>378</v>
      </c>
      <c r="AF32" s="18" t="s">
        <v>379</v>
      </c>
    </row>
    <row r="33" spans="3:32" x14ac:dyDescent="0.2">
      <c r="D33" s="18" t="s">
        <v>296</v>
      </c>
      <c r="E33" s="18" t="s">
        <v>271</v>
      </c>
      <c r="H33" s="18" t="s">
        <v>380</v>
      </c>
      <c r="J33" s="18" t="s">
        <v>381</v>
      </c>
      <c r="L33" s="18" t="s">
        <v>382</v>
      </c>
      <c r="N33" s="18" t="s">
        <v>383</v>
      </c>
      <c r="P33" s="18" t="s">
        <v>384</v>
      </c>
      <c r="R33" s="18" t="s">
        <v>385</v>
      </c>
      <c r="T33" s="18" t="s">
        <v>386</v>
      </c>
      <c r="V33" s="18" t="s">
        <v>387</v>
      </c>
      <c r="X33" s="18" t="s">
        <v>388</v>
      </c>
      <c r="Z33" s="18" t="s">
        <v>389</v>
      </c>
      <c r="AB33" s="18" t="s">
        <v>390</v>
      </c>
      <c r="AD33" s="18" t="s">
        <v>391</v>
      </c>
      <c r="AF33" s="18" t="s">
        <v>392</v>
      </c>
    </row>
    <row r="34" spans="3:32" x14ac:dyDescent="0.2">
      <c r="D34" s="18" t="s">
        <v>297</v>
      </c>
      <c r="E34" s="18" t="s">
        <v>272</v>
      </c>
      <c r="H34" s="18" t="s">
        <v>393</v>
      </c>
      <c r="J34" s="18" t="s">
        <v>394</v>
      </c>
      <c r="L34" s="18" t="s">
        <v>395</v>
      </c>
      <c r="N34" s="18" t="s">
        <v>396</v>
      </c>
      <c r="P34" s="18" t="s">
        <v>397</v>
      </c>
      <c r="R34" s="18" t="s">
        <v>398</v>
      </c>
      <c r="T34" s="18" t="s">
        <v>399</v>
      </c>
      <c r="V34" s="18" t="s">
        <v>400</v>
      </c>
      <c r="X34" s="18" t="s">
        <v>401</v>
      </c>
      <c r="Z34" s="18" t="s">
        <v>402</v>
      </c>
      <c r="AB34" s="18" t="s">
        <v>403</v>
      </c>
      <c r="AD34" s="18" t="s">
        <v>404</v>
      </c>
      <c r="AF34" s="18" t="s">
        <v>405</v>
      </c>
    </row>
    <row r="35" spans="3:32" x14ac:dyDescent="0.2">
      <c r="D35" s="18" t="s">
        <v>298</v>
      </c>
      <c r="E35" s="18" t="s">
        <v>273</v>
      </c>
      <c r="H35" s="18" t="s">
        <v>406</v>
      </c>
      <c r="J35" s="18" t="s">
        <v>407</v>
      </c>
      <c r="L35" s="18" t="s">
        <v>408</v>
      </c>
      <c r="N35" s="18" t="s">
        <v>409</v>
      </c>
      <c r="P35" s="18" t="s">
        <v>410</v>
      </c>
      <c r="R35" s="18" t="s">
        <v>411</v>
      </c>
      <c r="T35" s="18" t="s">
        <v>412</v>
      </c>
      <c r="V35" s="18" t="s">
        <v>413</v>
      </c>
      <c r="X35" s="18" t="s">
        <v>414</v>
      </c>
      <c r="Z35" s="18" t="s">
        <v>415</v>
      </c>
      <c r="AB35" s="18" t="s">
        <v>416</v>
      </c>
      <c r="AD35" s="18" t="s">
        <v>417</v>
      </c>
      <c r="AF35" s="18" t="s">
        <v>418</v>
      </c>
    </row>
    <row r="36" spans="3:32" x14ac:dyDescent="0.2">
      <c r="D36" s="18" t="s">
        <v>299</v>
      </c>
      <c r="E36" s="18" t="s">
        <v>27</v>
      </c>
      <c r="H36" s="18" t="s">
        <v>207</v>
      </c>
      <c r="J36" s="18" t="s">
        <v>208</v>
      </c>
      <c r="L36" s="18" t="s">
        <v>209</v>
      </c>
      <c r="N36" s="18" t="s">
        <v>210</v>
      </c>
      <c r="P36" s="18" t="s">
        <v>211</v>
      </c>
      <c r="R36" s="18" t="s">
        <v>212</v>
      </c>
      <c r="T36" s="18" t="s">
        <v>213</v>
      </c>
      <c r="V36" s="18" t="s">
        <v>214</v>
      </c>
      <c r="X36" s="18" t="s">
        <v>215</v>
      </c>
      <c r="Z36" s="18" t="s">
        <v>216</v>
      </c>
      <c r="AB36" s="18" t="s">
        <v>217</v>
      </c>
      <c r="AD36" s="18" t="s">
        <v>218</v>
      </c>
      <c r="AF36" s="18" t="s">
        <v>219</v>
      </c>
    </row>
    <row r="37" spans="3:32" x14ac:dyDescent="0.2">
      <c r="D37" s="18" t="s">
        <v>300</v>
      </c>
      <c r="E37" s="18" t="s">
        <v>274</v>
      </c>
      <c r="H37" s="18" t="s">
        <v>220</v>
      </c>
      <c r="J37" s="18" t="s">
        <v>221</v>
      </c>
      <c r="L37" s="18" t="s">
        <v>222</v>
      </c>
      <c r="N37" s="18" t="s">
        <v>223</v>
      </c>
      <c r="P37" s="18" t="s">
        <v>224</v>
      </c>
      <c r="R37" s="18" t="s">
        <v>225</v>
      </c>
      <c r="T37" s="18" t="s">
        <v>226</v>
      </c>
      <c r="V37" s="18" t="s">
        <v>227</v>
      </c>
      <c r="X37" s="18" t="s">
        <v>228</v>
      </c>
      <c r="Z37" s="18" t="s">
        <v>229</v>
      </c>
      <c r="AB37" s="18" t="s">
        <v>230</v>
      </c>
      <c r="AD37" s="18" t="s">
        <v>231</v>
      </c>
      <c r="AF37" s="18" t="s">
        <v>232</v>
      </c>
    </row>
    <row r="38" spans="3:32" x14ac:dyDescent="0.2">
      <c r="D38" s="18" t="s">
        <v>301</v>
      </c>
      <c r="E38" s="18" t="s">
        <v>275</v>
      </c>
    </row>
    <row r="39" spans="3:32" x14ac:dyDescent="0.2">
      <c r="C39" s="18" t="s">
        <v>302</v>
      </c>
      <c r="E39" s="18" t="s">
        <v>6</v>
      </c>
      <c r="H39" s="18" t="s">
        <v>419</v>
      </c>
      <c r="J39" s="18" t="s">
        <v>420</v>
      </c>
      <c r="L39" s="18" t="s">
        <v>421</v>
      </c>
      <c r="N39" s="18" t="s">
        <v>422</v>
      </c>
      <c r="P39" s="18" t="s">
        <v>423</v>
      </c>
      <c r="R39" s="18" t="s">
        <v>424</v>
      </c>
      <c r="T39" s="18" t="s">
        <v>425</v>
      </c>
      <c r="V39" s="18" t="s">
        <v>426</v>
      </c>
      <c r="X39" s="18" t="s">
        <v>427</v>
      </c>
      <c r="Z39" s="18" t="s">
        <v>428</v>
      </c>
      <c r="AB39" s="18" t="s">
        <v>429</v>
      </c>
      <c r="AD39" s="18" t="s">
        <v>430</v>
      </c>
      <c r="AF39" s="18" t="s">
        <v>431</v>
      </c>
    </row>
    <row r="41" spans="3:32" x14ac:dyDescent="0.2">
      <c r="C41" s="18" t="s">
        <v>303</v>
      </c>
      <c r="E41" s="18" t="s">
        <v>278</v>
      </c>
      <c r="H41" s="18" t="s">
        <v>432</v>
      </c>
      <c r="J41" s="18" t="s">
        <v>433</v>
      </c>
      <c r="L41" s="18" t="s">
        <v>434</v>
      </c>
      <c r="N41" s="18" t="s">
        <v>435</v>
      </c>
      <c r="P41" s="18" t="s">
        <v>436</v>
      </c>
      <c r="R41" s="18" t="s">
        <v>437</v>
      </c>
      <c r="T41" s="18" t="s">
        <v>438</v>
      </c>
      <c r="V41" s="18" t="s">
        <v>439</v>
      </c>
      <c r="X41" s="18" t="s">
        <v>440</v>
      </c>
      <c r="Z41" s="18" t="s">
        <v>441</v>
      </c>
      <c r="AB41" s="18" t="s">
        <v>442</v>
      </c>
      <c r="AD41" s="18" t="s">
        <v>443</v>
      </c>
      <c r="AF41" s="18" t="s">
        <v>444</v>
      </c>
    </row>
    <row r="43" spans="3:32" x14ac:dyDescent="0.2">
      <c r="C43" s="18" t="s">
        <v>304</v>
      </c>
      <c r="E43" s="18" t="s">
        <v>28</v>
      </c>
    </row>
    <row r="44" spans="3:32" x14ac:dyDescent="0.2">
      <c r="D44" s="18" t="s">
        <v>305</v>
      </c>
      <c r="E44" s="18" t="s">
        <v>29</v>
      </c>
      <c r="H44" s="18" t="s">
        <v>445</v>
      </c>
      <c r="J44" s="18" t="s">
        <v>446</v>
      </c>
      <c r="L44" s="18" t="s">
        <v>447</v>
      </c>
      <c r="N44" s="18" t="s">
        <v>448</v>
      </c>
      <c r="P44" s="18" t="s">
        <v>449</v>
      </c>
      <c r="R44" s="18" t="s">
        <v>450</v>
      </c>
      <c r="T44" s="18" t="s">
        <v>451</v>
      </c>
      <c r="V44" s="18" t="s">
        <v>452</v>
      </c>
      <c r="X44" s="18" t="s">
        <v>453</v>
      </c>
      <c r="Z44" s="18" t="s">
        <v>454</v>
      </c>
      <c r="AB44" s="18" t="s">
        <v>455</v>
      </c>
      <c r="AD44" s="18" t="s">
        <v>456</v>
      </c>
      <c r="AF44" s="18" t="s">
        <v>457</v>
      </c>
    </row>
    <row r="45" spans="3:32" x14ac:dyDescent="0.2">
      <c r="D45" s="18" t="s">
        <v>306</v>
      </c>
      <c r="E45" s="18" t="s">
        <v>30</v>
      </c>
      <c r="H45" s="18" t="s">
        <v>458</v>
      </c>
      <c r="J45" s="18" t="s">
        <v>459</v>
      </c>
      <c r="L45" s="18" t="s">
        <v>460</v>
      </c>
      <c r="N45" s="18" t="s">
        <v>461</v>
      </c>
      <c r="P45" s="18" t="s">
        <v>462</v>
      </c>
      <c r="R45" s="18" t="s">
        <v>463</v>
      </c>
      <c r="T45" s="18" t="s">
        <v>464</v>
      </c>
      <c r="V45" s="18" t="s">
        <v>465</v>
      </c>
      <c r="X45" s="18" t="s">
        <v>466</v>
      </c>
      <c r="Z45" s="18" t="s">
        <v>467</v>
      </c>
      <c r="AB45" s="18" t="s">
        <v>468</v>
      </c>
      <c r="AD45" s="18" t="s">
        <v>469</v>
      </c>
      <c r="AF45" s="18" t="s">
        <v>470</v>
      </c>
    </row>
    <row r="47" spans="3:32" x14ac:dyDescent="0.2">
      <c r="E47" s="18" t="s">
        <v>277</v>
      </c>
    </row>
    <row r="48" spans="3:32" x14ac:dyDescent="0.2">
      <c r="D48" s="18" t="s">
        <v>307</v>
      </c>
      <c r="E48" s="18" t="s">
        <v>22</v>
      </c>
      <c r="H48" s="18" t="s">
        <v>233</v>
      </c>
      <c r="J48" s="18" t="s">
        <v>234</v>
      </c>
      <c r="L48" s="18" t="s">
        <v>235</v>
      </c>
      <c r="N48" s="18" t="s">
        <v>236</v>
      </c>
      <c r="P48" s="18" t="s">
        <v>237</v>
      </c>
      <c r="R48" s="18" t="s">
        <v>238</v>
      </c>
      <c r="T48" s="18" t="s">
        <v>239</v>
      </c>
      <c r="V48" s="18" t="s">
        <v>240</v>
      </c>
      <c r="X48" s="18" t="s">
        <v>241</v>
      </c>
      <c r="Z48" s="18" t="s">
        <v>242</v>
      </c>
      <c r="AB48" s="18" t="s">
        <v>243</v>
      </c>
      <c r="AD48" s="18" t="s">
        <v>244</v>
      </c>
      <c r="AF48" s="18" t="s">
        <v>245</v>
      </c>
    </row>
    <row r="49" spans="3:32" x14ac:dyDescent="0.2">
      <c r="D49" s="18" t="s">
        <v>308</v>
      </c>
      <c r="E49" s="18" t="s">
        <v>23</v>
      </c>
      <c r="H49" s="18" t="s">
        <v>155</v>
      </c>
      <c r="J49" s="18" t="s">
        <v>156</v>
      </c>
      <c r="L49" s="18" t="s">
        <v>157</v>
      </c>
      <c r="N49" s="18" t="s">
        <v>158</v>
      </c>
      <c r="P49" s="18" t="s">
        <v>159</v>
      </c>
      <c r="R49" s="18" t="s">
        <v>160</v>
      </c>
      <c r="T49" s="18" t="s">
        <v>161</v>
      </c>
      <c r="V49" s="18" t="s">
        <v>162</v>
      </c>
      <c r="X49" s="18" t="s">
        <v>163</v>
      </c>
      <c r="Z49" s="18" t="s">
        <v>164</v>
      </c>
      <c r="AB49" s="18" t="s">
        <v>165</v>
      </c>
      <c r="AD49" s="18" t="s">
        <v>166</v>
      </c>
      <c r="AF49" s="18" t="s">
        <v>167</v>
      </c>
    </row>
    <row r="50" spans="3:32" x14ac:dyDescent="0.2">
      <c r="D50" s="18" t="s">
        <v>309</v>
      </c>
      <c r="E50" s="18" t="s">
        <v>31</v>
      </c>
      <c r="H50" s="18" t="s">
        <v>168</v>
      </c>
      <c r="J50" s="18" t="s">
        <v>169</v>
      </c>
      <c r="L50" s="18" t="s">
        <v>170</v>
      </c>
      <c r="N50" s="18" t="s">
        <v>171</v>
      </c>
      <c r="P50" s="18" t="s">
        <v>172</v>
      </c>
      <c r="R50" s="18" t="s">
        <v>173</v>
      </c>
      <c r="T50" s="18" t="s">
        <v>174</v>
      </c>
      <c r="V50" s="18" t="s">
        <v>175</v>
      </c>
      <c r="X50" s="18" t="s">
        <v>176</v>
      </c>
      <c r="Z50" s="18" t="s">
        <v>177</v>
      </c>
      <c r="AB50" s="18" t="s">
        <v>178</v>
      </c>
      <c r="AD50" s="18" t="s">
        <v>179</v>
      </c>
      <c r="AF50" s="18" t="s">
        <v>180</v>
      </c>
    </row>
    <row r="51" spans="3:32" x14ac:dyDescent="0.2">
      <c r="D51" s="18" t="s">
        <v>310</v>
      </c>
      <c r="E51" s="18" t="s">
        <v>32</v>
      </c>
      <c r="H51" s="18" t="s">
        <v>471</v>
      </c>
      <c r="J51" s="18" t="s">
        <v>472</v>
      </c>
      <c r="L51" s="18" t="s">
        <v>473</v>
      </c>
      <c r="N51" s="18" t="s">
        <v>474</v>
      </c>
      <c r="P51" s="18" t="s">
        <v>475</v>
      </c>
      <c r="R51" s="18" t="s">
        <v>476</v>
      </c>
      <c r="T51" s="18" t="s">
        <v>477</v>
      </c>
      <c r="V51" s="18" t="s">
        <v>478</v>
      </c>
      <c r="X51" s="18" t="s">
        <v>479</v>
      </c>
      <c r="Z51" s="18" t="s">
        <v>480</v>
      </c>
      <c r="AB51" s="18" t="s">
        <v>481</v>
      </c>
      <c r="AD51" s="18" t="s">
        <v>482</v>
      </c>
      <c r="AF51" s="18" t="s">
        <v>483</v>
      </c>
    </row>
    <row r="53" spans="3:32" x14ac:dyDescent="0.2">
      <c r="C53" s="18" t="s">
        <v>311</v>
      </c>
      <c r="E53" s="18" t="s">
        <v>33</v>
      </c>
      <c r="H53" s="18" t="s">
        <v>484</v>
      </c>
      <c r="J53" s="18" t="s">
        <v>485</v>
      </c>
      <c r="L53" s="18" t="s">
        <v>486</v>
      </c>
      <c r="N53" s="18" t="s">
        <v>487</v>
      </c>
      <c r="P53" s="18" t="s">
        <v>488</v>
      </c>
      <c r="R53" s="18" t="s">
        <v>489</v>
      </c>
      <c r="T53" s="18" t="s">
        <v>490</v>
      </c>
      <c r="V53" s="18" t="s">
        <v>491</v>
      </c>
      <c r="X53" s="18" t="s">
        <v>492</v>
      </c>
      <c r="Z53" s="18" t="s">
        <v>493</v>
      </c>
      <c r="AB53" s="18" t="s">
        <v>494</v>
      </c>
      <c r="AD53" s="18" t="s">
        <v>495</v>
      </c>
      <c r="AF53" s="18" t="s">
        <v>496</v>
      </c>
    </row>
    <row r="55" spans="3:32" x14ac:dyDescent="0.2">
      <c r="D55" s="18" t="s">
        <v>312</v>
      </c>
      <c r="E55" s="18" t="s">
        <v>24</v>
      </c>
      <c r="H55" s="18" t="s">
        <v>246</v>
      </c>
      <c r="J55" s="18" t="s">
        <v>247</v>
      </c>
      <c r="L55" s="18" t="s">
        <v>248</v>
      </c>
      <c r="N55" s="18" t="s">
        <v>249</v>
      </c>
      <c r="P55" s="18" t="s">
        <v>250</v>
      </c>
      <c r="R55" s="18" t="s">
        <v>251</v>
      </c>
      <c r="T55" s="18" t="s">
        <v>252</v>
      </c>
      <c r="V55" s="18" t="s">
        <v>253</v>
      </c>
      <c r="X55" s="18" t="s">
        <v>254</v>
      </c>
      <c r="Z55" s="18" t="s">
        <v>255</v>
      </c>
      <c r="AB55" s="18" t="s">
        <v>256</v>
      </c>
      <c r="AD55" s="18" t="s">
        <v>257</v>
      </c>
      <c r="AF55" s="18" t="s">
        <v>258</v>
      </c>
    </row>
    <row r="56" spans="3:32" x14ac:dyDescent="0.2">
      <c r="D56" s="18" t="s">
        <v>313</v>
      </c>
      <c r="E56" s="18" t="s">
        <v>276</v>
      </c>
      <c r="H56" s="18" t="s">
        <v>497</v>
      </c>
      <c r="J56" s="18" t="s">
        <v>498</v>
      </c>
      <c r="L56" s="18" t="s">
        <v>499</v>
      </c>
      <c r="N56" s="18" t="s">
        <v>500</v>
      </c>
      <c r="P56" s="18" t="s">
        <v>501</v>
      </c>
      <c r="R56" s="18" t="s">
        <v>502</v>
      </c>
      <c r="T56" s="18" t="s">
        <v>503</v>
      </c>
      <c r="V56" s="18" t="s">
        <v>504</v>
      </c>
      <c r="X56" s="18" t="s">
        <v>505</v>
      </c>
      <c r="Z56" s="18" t="s">
        <v>506</v>
      </c>
      <c r="AB56" s="18" t="s">
        <v>507</v>
      </c>
      <c r="AD56" s="18" t="s">
        <v>508</v>
      </c>
      <c r="AF56" s="18" t="s">
        <v>509</v>
      </c>
    </row>
    <row r="58" spans="3:32" x14ac:dyDescent="0.2">
      <c r="C58" s="18" t="s">
        <v>314</v>
      </c>
      <c r="E58" s="18" t="s">
        <v>34</v>
      </c>
      <c r="H58" s="18" t="s">
        <v>510</v>
      </c>
      <c r="J58" s="18" t="s">
        <v>511</v>
      </c>
      <c r="L58" s="18" t="s">
        <v>512</v>
      </c>
      <c r="N58" s="18" t="s">
        <v>513</v>
      </c>
      <c r="P58" s="18" t="s">
        <v>514</v>
      </c>
      <c r="R58" s="18" t="s">
        <v>515</v>
      </c>
      <c r="T58" s="18" t="s">
        <v>516</v>
      </c>
      <c r="V58" s="18" t="s">
        <v>517</v>
      </c>
      <c r="X58" s="18" t="s">
        <v>518</v>
      </c>
      <c r="Z58" s="18" t="s">
        <v>519</v>
      </c>
      <c r="AB58" s="18" t="s">
        <v>520</v>
      </c>
      <c r="AD58" s="18" t="s">
        <v>521</v>
      </c>
      <c r="AF58" s="18" t="s">
        <v>522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530B70-347B-405C-A41F-7BE44F162B24}">
  <dimension ref="A1:AF58"/>
  <sheetViews>
    <sheetView workbookViewId="0"/>
  </sheetViews>
  <sheetFormatPr defaultRowHeight="12.75" x14ac:dyDescent="0.2"/>
  <sheetData>
    <row r="1" spans="1:32" x14ac:dyDescent="0.2">
      <c r="A1" s="18" t="s">
        <v>523</v>
      </c>
      <c r="B1" s="18" t="s">
        <v>8</v>
      </c>
      <c r="C1" s="18" t="s">
        <v>8</v>
      </c>
      <c r="D1" s="18" t="s">
        <v>9</v>
      </c>
      <c r="H1" s="18" t="s">
        <v>9</v>
      </c>
      <c r="J1" s="18" t="s">
        <v>9</v>
      </c>
      <c r="L1" s="18" t="s">
        <v>9</v>
      </c>
      <c r="N1" s="18" t="s">
        <v>9</v>
      </c>
      <c r="P1" s="18" t="s">
        <v>9</v>
      </c>
      <c r="R1" s="18" t="s">
        <v>9</v>
      </c>
      <c r="T1" s="18" t="s">
        <v>9</v>
      </c>
      <c r="V1" s="18" t="s">
        <v>9</v>
      </c>
      <c r="X1" s="18" t="s">
        <v>9</v>
      </c>
      <c r="Z1" s="18" t="s">
        <v>9</v>
      </c>
      <c r="AB1" s="18" t="s">
        <v>9</v>
      </c>
      <c r="AD1" s="18" t="s">
        <v>9</v>
      </c>
      <c r="AF1" s="18" t="s">
        <v>9</v>
      </c>
    </row>
    <row r="2" spans="1:32" x14ac:dyDescent="0.2">
      <c r="A2" s="18" t="s">
        <v>7</v>
      </c>
      <c r="H2" s="18" t="s">
        <v>36</v>
      </c>
      <c r="J2" s="18" t="s">
        <v>36</v>
      </c>
      <c r="L2" s="18" t="s">
        <v>36</v>
      </c>
      <c r="N2" s="18" t="s">
        <v>36</v>
      </c>
      <c r="P2" s="18" t="s">
        <v>36</v>
      </c>
      <c r="R2" s="18" t="s">
        <v>36</v>
      </c>
      <c r="T2" s="18" t="s">
        <v>36</v>
      </c>
      <c r="V2" s="18" t="s">
        <v>36</v>
      </c>
      <c r="X2" s="18" t="s">
        <v>36</v>
      </c>
      <c r="Z2" s="18" t="s">
        <v>36</v>
      </c>
      <c r="AB2" s="18" t="s">
        <v>36</v>
      </c>
      <c r="AD2" s="18" t="s">
        <v>36</v>
      </c>
      <c r="AF2" s="18" t="s">
        <v>36</v>
      </c>
    </row>
    <row r="4" spans="1:32" x14ac:dyDescent="0.2">
      <c r="E4" s="18" t="s">
        <v>19</v>
      </c>
    </row>
    <row r="5" spans="1:32" x14ac:dyDescent="0.2">
      <c r="E5" s="18" t="s">
        <v>15</v>
      </c>
      <c r="F5" s="18" t="s">
        <v>20</v>
      </c>
    </row>
    <row r="6" spans="1:32" x14ac:dyDescent="0.2">
      <c r="E6" s="18" t="s">
        <v>16</v>
      </c>
      <c r="F6" s="18" t="s">
        <v>21</v>
      </c>
    </row>
    <row r="7" spans="1:32" x14ac:dyDescent="0.2">
      <c r="A7" s="18" t="s">
        <v>8</v>
      </c>
      <c r="E7" s="18" t="s">
        <v>0</v>
      </c>
      <c r="H7" s="18" t="s">
        <v>259</v>
      </c>
      <c r="J7" s="18" t="s">
        <v>38</v>
      </c>
      <c r="L7" s="18" t="s">
        <v>39</v>
      </c>
      <c r="N7" s="18" t="s">
        <v>40</v>
      </c>
      <c r="P7" s="18" t="s">
        <v>41</v>
      </c>
      <c r="R7" s="18" t="s">
        <v>42</v>
      </c>
      <c r="T7" s="18" t="s">
        <v>43</v>
      </c>
      <c r="V7" s="18" t="s">
        <v>44</v>
      </c>
      <c r="X7" s="18" t="s">
        <v>45</v>
      </c>
      <c r="Z7" s="18" t="s">
        <v>46</v>
      </c>
      <c r="AB7" s="18" t="s">
        <v>47</v>
      </c>
      <c r="AD7" s="18" t="s">
        <v>48</v>
      </c>
      <c r="AF7" s="18" t="s">
        <v>49</v>
      </c>
    </row>
    <row r="8" spans="1:32" x14ac:dyDescent="0.2">
      <c r="A8" s="18" t="s">
        <v>8</v>
      </c>
      <c r="E8" s="18" t="s">
        <v>1</v>
      </c>
      <c r="H8" s="18" t="s">
        <v>50</v>
      </c>
      <c r="J8" s="18" t="s">
        <v>51</v>
      </c>
      <c r="L8" s="18" t="s">
        <v>52</v>
      </c>
      <c r="N8" s="18" t="s">
        <v>53</v>
      </c>
      <c r="P8" s="18" t="s">
        <v>54</v>
      </c>
      <c r="R8" s="18" t="s">
        <v>55</v>
      </c>
      <c r="T8" s="18" t="s">
        <v>56</v>
      </c>
      <c r="V8" s="18" t="s">
        <v>57</v>
      </c>
      <c r="X8" s="18" t="s">
        <v>58</v>
      </c>
      <c r="Z8" s="18" t="s">
        <v>59</v>
      </c>
      <c r="AB8" s="18" t="s">
        <v>60</v>
      </c>
      <c r="AD8" s="18" t="s">
        <v>61</v>
      </c>
      <c r="AF8" s="18" t="s">
        <v>62</v>
      </c>
    </row>
    <row r="9" spans="1:32" x14ac:dyDescent="0.2">
      <c r="A9" s="18" t="s">
        <v>7</v>
      </c>
      <c r="B9" s="18" t="s">
        <v>37</v>
      </c>
      <c r="E9" s="18" t="s">
        <v>2</v>
      </c>
      <c r="H9" s="18" t="s">
        <v>63</v>
      </c>
    </row>
    <row r="11" spans="1:32" x14ac:dyDescent="0.2">
      <c r="C11" s="18" t="s">
        <v>35</v>
      </c>
      <c r="D11" s="18" t="s">
        <v>17</v>
      </c>
      <c r="E11" s="18" t="s">
        <v>18</v>
      </c>
      <c r="H11" s="18" t="s">
        <v>64</v>
      </c>
      <c r="J11" s="18" t="s">
        <v>65</v>
      </c>
      <c r="L11" s="18" t="s">
        <v>66</v>
      </c>
      <c r="N11" s="18" t="s">
        <v>67</v>
      </c>
      <c r="P11" s="18" t="s">
        <v>68</v>
      </c>
      <c r="R11" s="18" t="s">
        <v>69</v>
      </c>
      <c r="T11" s="18" t="s">
        <v>70</v>
      </c>
      <c r="V11" s="18" t="s">
        <v>71</v>
      </c>
      <c r="X11" s="18" t="s">
        <v>72</v>
      </c>
      <c r="Z11" s="18" t="s">
        <v>73</v>
      </c>
      <c r="AB11" s="18" t="s">
        <v>74</v>
      </c>
      <c r="AD11" s="18" t="s">
        <v>75</v>
      </c>
      <c r="AF11" s="18" t="s">
        <v>76</v>
      </c>
    </row>
    <row r="13" spans="1:32" x14ac:dyDescent="0.2">
      <c r="C13" s="18" t="s">
        <v>280</v>
      </c>
      <c r="E13" s="18" t="s">
        <v>3</v>
      </c>
    </row>
    <row r="14" spans="1:32" x14ac:dyDescent="0.2">
      <c r="D14" s="18" t="s">
        <v>281</v>
      </c>
      <c r="E14" s="18" t="s">
        <v>260</v>
      </c>
      <c r="H14" s="18" t="s">
        <v>279</v>
      </c>
      <c r="J14" s="18" t="s">
        <v>279</v>
      </c>
      <c r="L14" s="18" t="s">
        <v>279</v>
      </c>
      <c r="N14" s="18" t="s">
        <v>279</v>
      </c>
      <c r="P14" s="18" t="s">
        <v>279</v>
      </c>
      <c r="R14" s="18" t="s">
        <v>279</v>
      </c>
      <c r="T14" s="18" t="s">
        <v>279</v>
      </c>
      <c r="V14" s="18" t="s">
        <v>279</v>
      </c>
      <c r="X14" s="18" t="s">
        <v>279</v>
      </c>
      <c r="Z14" s="18" t="s">
        <v>279</v>
      </c>
      <c r="AB14" s="18" t="s">
        <v>279</v>
      </c>
      <c r="AD14" s="18" t="s">
        <v>279</v>
      </c>
      <c r="AF14" s="18" t="s">
        <v>279</v>
      </c>
    </row>
    <row r="15" spans="1:32" x14ac:dyDescent="0.2">
      <c r="D15" s="18" t="s">
        <v>282</v>
      </c>
      <c r="E15" s="18" t="s">
        <v>261</v>
      </c>
      <c r="H15" s="18" t="s">
        <v>279</v>
      </c>
      <c r="J15" s="18" t="s">
        <v>279</v>
      </c>
      <c r="L15" s="18" t="s">
        <v>279</v>
      </c>
      <c r="N15" s="18" t="s">
        <v>279</v>
      </c>
      <c r="P15" s="18" t="s">
        <v>279</v>
      </c>
      <c r="R15" s="18" t="s">
        <v>279</v>
      </c>
      <c r="T15" s="18" t="s">
        <v>279</v>
      </c>
      <c r="V15" s="18" t="s">
        <v>279</v>
      </c>
      <c r="X15" s="18" t="s">
        <v>279</v>
      </c>
      <c r="Z15" s="18" t="s">
        <v>279</v>
      </c>
      <c r="AB15" s="18" t="s">
        <v>279</v>
      </c>
      <c r="AD15" s="18" t="s">
        <v>279</v>
      </c>
      <c r="AF15" s="18" t="s">
        <v>279</v>
      </c>
    </row>
    <row r="16" spans="1:32" x14ac:dyDescent="0.2">
      <c r="D16" s="18" t="s">
        <v>283</v>
      </c>
      <c r="E16" s="18" t="s">
        <v>262</v>
      </c>
      <c r="H16" s="18" t="s">
        <v>279</v>
      </c>
      <c r="J16" s="18" t="s">
        <v>279</v>
      </c>
      <c r="L16" s="18" t="s">
        <v>279</v>
      </c>
      <c r="N16" s="18" t="s">
        <v>279</v>
      </c>
      <c r="P16" s="18" t="s">
        <v>279</v>
      </c>
      <c r="R16" s="18" t="s">
        <v>279</v>
      </c>
      <c r="T16" s="18" t="s">
        <v>279</v>
      </c>
      <c r="V16" s="18" t="s">
        <v>279</v>
      </c>
      <c r="X16" s="18" t="s">
        <v>279</v>
      </c>
      <c r="Z16" s="18" t="s">
        <v>279</v>
      </c>
      <c r="AB16" s="18" t="s">
        <v>279</v>
      </c>
      <c r="AD16" s="18" t="s">
        <v>279</v>
      </c>
      <c r="AF16" s="18" t="s">
        <v>279</v>
      </c>
    </row>
    <row r="17" spans="3:32" x14ac:dyDescent="0.2">
      <c r="D17" s="18" t="s">
        <v>284</v>
      </c>
      <c r="E17" s="18" t="s">
        <v>263</v>
      </c>
      <c r="H17" s="18" t="s">
        <v>279</v>
      </c>
      <c r="J17" s="18" t="s">
        <v>279</v>
      </c>
      <c r="L17" s="18" t="s">
        <v>279</v>
      </c>
      <c r="N17" s="18" t="s">
        <v>279</v>
      </c>
      <c r="P17" s="18" t="s">
        <v>279</v>
      </c>
      <c r="R17" s="18" t="s">
        <v>279</v>
      </c>
      <c r="T17" s="18" t="s">
        <v>279</v>
      </c>
      <c r="V17" s="18" t="s">
        <v>279</v>
      </c>
      <c r="X17" s="18" t="s">
        <v>279</v>
      </c>
      <c r="Z17" s="18" t="s">
        <v>279</v>
      </c>
      <c r="AB17" s="18" t="s">
        <v>279</v>
      </c>
      <c r="AD17" s="18" t="s">
        <v>279</v>
      </c>
      <c r="AF17" s="18" t="s">
        <v>279</v>
      </c>
    </row>
    <row r="18" spans="3:32" x14ac:dyDescent="0.2">
      <c r="D18" s="18" t="s">
        <v>285</v>
      </c>
      <c r="E18" s="18" t="s">
        <v>264</v>
      </c>
      <c r="H18" s="18" t="s">
        <v>279</v>
      </c>
      <c r="J18" s="18" t="s">
        <v>279</v>
      </c>
      <c r="L18" s="18" t="s">
        <v>279</v>
      </c>
      <c r="N18" s="18" t="s">
        <v>279</v>
      </c>
      <c r="P18" s="18" t="s">
        <v>279</v>
      </c>
      <c r="R18" s="18" t="s">
        <v>279</v>
      </c>
      <c r="T18" s="18" t="s">
        <v>279</v>
      </c>
      <c r="V18" s="18" t="s">
        <v>279</v>
      </c>
      <c r="X18" s="18" t="s">
        <v>279</v>
      </c>
      <c r="Z18" s="18" t="s">
        <v>279</v>
      </c>
      <c r="AB18" s="18" t="s">
        <v>279</v>
      </c>
      <c r="AD18" s="18" t="s">
        <v>279</v>
      </c>
      <c r="AF18" s="18" t="s">
        <v>279</v>
      </c>
    </row>
    <row r="19" spans="3:32" x14ac:dyDescent="0.2">
      <c r="D19" s="18" t="s">
        <v>286</v>
      </c>
      <c r="E19" s="18" t="s">
        <v>265</v>
      </c>
      <c r="H19" s="18" t="s">
        <v>279</v>
      </c>
      <c r="J19" s="18" t="s">
        <v>279</v>
      </c>
      <c r="L19" s="18" t="s">
        <v>279</v>
      </c>
      <c r="N19" s="18" t="s">
        <v>279</v>
      </c>
      <c r="P19" s="18" t="s">
        <v>279</v>
      </c>
      <c r="R19" s="18" t="s">
        <v>279</v>
      </c>
      <c r="T19" s="18" t="s">
        <v>279</v>
      </c>
      <c r="V19" s="18" t="s">
        <v>279</v>
      </c>
      <c r="X19" s="18" t="s">
        <v>279</v>
      </c>
      <c r="Z19" s="18" t="s">
        <v>279</v>
      </c>
      <c r="AB19" s="18" t="s">
        <v>279</v>
      </c>
      <c r="AD19" s="18" t="s">
        <v>279</v>
      </c>
      <c r="AF19" s="18" t="s">
        <v>279</v>
      </c>
    </row>
    <row r="21" spans="3:32" x14ac:dyDescent="0.2">
      <c r="C21" s="18" t="s">
        <v>287</v>
      </c>
      <c r="E21" s="18" t="s">
        <v>4</v>
      </c>
      <c r="H21" s="18" t="s">
        <v>279</v>
      </c>
      <c r="J21" s="18" t="s">
        <v>279</v>
      </c>
      <c r="L21" s="18" t="s">
        <v>279</v>
      </c>
      <c r="N21" s="18" t="s">
        <v>279</v>
      </c>
      <c r="P21" s="18" t="s">
        <v>279</v>
      </c>
      <c r="R21" s="18" t="s">
        <v>279</v>
      </c>
      <c r="T21" s="18" t="s">
        <v>279</v>
      </c>
      <c r="V21" s="18" t="s">
        <v>279</v>
      </c>
      <c r="X21" s="18" t="s">
        <v>279</v>
      </c>
      <c r="Z21" s="18" t="s">
        <v>279</v>
      </c>
      <c r="AB21" s="18" t="s">
        <v>279</v>
      </c>
      <c r="AD21" s="18" t="s">
        <v>279</v>
      </c>
      <c r="AF21" s="18" t="s">
        <v>279</v>
      </c>
    </row>
    <row r="23" spans="3:32" x14ac:dyDescent="0.2">
      <c r="C23" s="18" t="s">
        <v>288</v>
      </c>
      <c r="E23" s="18" t="s">
        <v>25</v>
      </c>
    </row>
    <row r="24" spans="3:32" x14ac:dyDescent="0.2">
      <c r="D24" s="18" t="s">
        <v>289</v>
      </c>
      <c r="E24" s="18" t="s">
        <v>266</v>
      </c>
      <c r="H24" s="18" t="s">
        <v>279</v>
      </c>
      <c r="J24" s="18" t="s">
        <v>279</v>
      </c>
      <c r="L24" s="18" t="s">
        <v>279</v>
      </c>
      <c r="N24" s="18" t="s">
        <v>279</v>
      </c>
      <c r="P24" s="18" t="s">
        <v>279</v>
      </c>
      <c r="R24" s="18" t="s">
        <v>279</v>
      </c>
      <c r="T24" s="18" t="s">
        <v>279</v>
      </c>
      <c r="V24" s="18" t="s">
        <v>279</v>
      </c>
      <c r="X24" s="18" t="s">
        <v>279</v>
      </c>
      <c r="Z24" s="18" t="s">
        <v>279</v>
      </c>
      <c r="AB24" s="18" t="s">
        <v>279</v>
      </c>
      <c r="AD24" s="18" t="s">
        <v>279</v>
      </c>
      <c r="AF24" s="18" t="s">
        <v>279</v>
      </c>
    </row>
    <row r="25" spans="3:32" x14ac:dyDescent="0.2">
      <c r="D25" s="18" t="s">
        <v>290</v>
      </c>
      <c r="E25" s="18" t="s">
        <v>267</v>
      </c>
      <c r="H25" s="18" t="s">
        <v>279</v>
      </c>
      <c r="J25" s="18" t="s">
        <v>279</v>
      </c>
      <c r="L25" s="18" t="s">
        <v>279</v>
      </c>
      <c r="N25" s="18" t="s">
        <v>279</v>
      </c>
      <c r="P25" s="18" t="s">
        <v>279</v>
      </c>
      <c r="R25" s="18" t="s">
        <v>279</v>
      </c>
      <c r="T25" s="18" t="s">
        <v>279</v>
      </c>
      <c r="V25" s="18" t="s">
        <v>279</v>
      </c>
      <c r="X25" s="18" t="s">
        <v>279</v>
      </c>
      <c r="Z25" s="18" t="s">
        <v>279</v>
      </c>
      <c r="AB25" s="18" t="s">
        <v>279</v>
      </c>
      <c r="AD25" s="18" t="s">
        <v>279</v>
      </c>
      <c r="AF25" s="18" t="s">
        <v>279</v>
      </c>
    </row>
    <row r="26" spans="3:32" x14ac:dyDescent="0.2">
      <c r="D26" s="18" t="s">
        <v>291</v>
      </c>
      <c r="E26" s="18" t="s">
        <v>268</v>
      </c>
      <c r="H26" s="18" t="s">
        <v>279</v>
      </c>
      <c r="J26" s="18" t="s">
        <v>279</v>
      </c>
      <c r="L26" s="18" t="s">
        <v>279</v>
      </c>
      <c r="N26" s="18" t="s">
        <v>279</v>
      </c>
      <c r="P26" s="18" t="s">
        <v>279</v>
      </c>
      <c r="R26" s="18" t="s">
        <v>279</v>
      </c>
      <c r="T26" s="18" t="s">
        <v>279</v>
      </c>
      <c r="V26" s="18" t="s">
        <v>279</v>
      </c>
      <c r="X26" s="18" t="s">
        <v>279</v>
      </c>
      <c r="Z26" s="18" t="s">
        <v>279</v>
      </c>
      <c r="AB26" s="18" t="s">
        <v>279</v>
      </c>
      <c r="AD26" s="18" t="s">
        <v>279</v>
      </c>
      <c r="AF26" s="18" t="s">
        <v>279</v>
      </c>
    </row>
    <row r="27" spans="3:32" x14ac:dyDescent="0.2">
      <c r="D27" s="18" t="s">
        <v>292</v>
      </c>
      <c r="E27" s="18" t="s">
        <v>269</v>
      </c>
      <c r="H27" s="18" t="s">
        <v>279</v>
      </c>
      <c r="J27" s="18" t="s">
        <v>279</v>
      </c>
      <c r="L27" s="18" t="s">
        <v>279</v>
      </c>
      <c r="N27" s="18" t="s">
        <v>279</v>
      </c>
      <c r="P27" s="18" t="s">
        <v>279</v>
      </c>
      <c r="R27" s="18" t="s">
        <v>279</v>
      </c>
      <c r="T27" s="18" t="s">
        <v>279</v>
      </c>
      <c r="V27" s="18" t="s">
        <v>279</v>
      </c>
      <c r="X27" s="18" t="s">
        <v>279</v>
      </c>
      <c r="Z27" s="18" t="s">
        <v>279</v>
      </c>
      <c r="AB27" s="18" t="s">
        <v>279</v>
      </c>
      <c r="AD27" s="18" t="s">
        <v>279</v>
      </c>
      <c r="AF27" s="18" t="s">
        <v>279</v>
      </c>
    </row>
    <row r="29" spans="3:32" x14ac:dyDescent="0.2">
      <c r="C29" s="18" t="s">
        <v>293</v>
      </c>
      <c r="E29" s="18" t="s">
        <v>26</v>
      </c>
      <c r="H29" s="18" t="s">
        <v>279</v>
      </c>
      <c r="J29" s="18" t="s">
        <v>279</v>
      </c>
      <c r="L29" s="18" t="s">
        <v>279</v>
      </c>
      <c r="N29" s="18" t="s">
        <v>279</v>
      </c>
      <c r="P29" s="18" t="s">
        <v>279</v>
      </c>
      <c r="R29" s="18" t="s">
        <v>279</v>
      </c>
      <c r="T29" s="18" t="s">
        <v>279</v>
      </c>
      <c r="V29" s="18" t="s">
        <v>279</v>
      </c>
      <c r="X29" s="18" t="s">
        <v>279</v>
      </c>
      <c r="Z29" s="18" t="s">
        <v>279</v>
      </c>
      <c r="AB29" s="18" t="s">
        <v>279</v>
      </c>
      <c r="AD29" s="18" t="s">
        <v>279</v>
      </c>
      <c r="AF29" s="18" t="s">
        <v>279</v>
      </c>
    </row>
    <row r="31" spans="3:32" x14ac:dyDescent="0.2">
      <c r="C31" s="18" t="s">
        <v>294</v>
      </c>
      <c r="E31" s="18" t="s">
        <v>5</v>
      </c>
    </row>
    <row r="32" spans="3:32" x14ac:dyDescent="0.2">
      <c r="D32" s="18" t="s">
        <v>295</v>
      </c>
      <c r="E32" s="18" t="s">
        <v>270</v>
      </c>
      <c r="H32" s="18" t="s">
        <v>279</v>
      </c>
      <c r="J32" s="18" t="s">
        <v>279</v>
      </c>
      <c r="L32" s="18" t="s">
        <v>279</v>
      </c>
      <c r="N32" s="18" t="s">
        <v>279</v>
      </c>
      <c r="P32" s="18" t="s">
        <v>279</v>
      </c>
      <c r="R32" s="18" t="s">
        <v>279</v>
      </c>
      <c r="T32" s="18" t="s">
        <v>279</v>
      </c>
      <c r="V32" s="18" t="s">
        <v>279</v>
      </c>
      <c r="X32" s="18" t="s">
        <v>279</v>
      </c>
      <c r="Z32" s="18" t="s">
        <v>279</v>
      </c>
      <c r="AB32" s="18" t="s">
        <v>279</v>
      </c>
      <c r="AD32" s="18" t="s">
        <v>279</v>
      </c>
      <c r="AF32" s="18" t="s">
        <v>279</v>
      </c>
    </row>
    <row r="33" spans="3:32" x14ac:dyDescent="0.2">
      <c r="D33" s="18" t="s">
        <v>296</v>
      </c>
      <c r="E33" s="18" t="s">
        <v>271</v>
      </c>
      <c r="H33" s="18" t="s">
        <v>279</v>
      </c>
      <c r="J33" s="18" t="s">
        <v>279</v>
      </c>
      <c r="L33" s="18" t="s">
        <v>279</v>
      </c>
      <c r="N33" s="18" t="s">
        <v>279</v>
      </c>
      <c r="P33" s="18" t="s">
        <v>279</v>
      </c>
      <c r="R33" s="18" t="s">
        <v>279</v>
      </c>
      <c r="T33" s="18" t="s">
        <v>279</v>
      </c>
      <c r="V33" s="18" t="s">
        <v>279</v>
      </c>
      <c r="X33" s="18" t="s">
        <v>279</v>
      </c>
      <c r="Z33" s="18" t="s">
        <v>279</v>
      </c>
      <c r="AB33" s="18" t="s">
        <v>279</v>
      </c>
      <c r="AD33" s="18" t="s">
        <v>279</v>
      </c>
      <c r="AF33" s="18" t="s">
        <v>279</v>
      </c>
    </row>
    <row r="34" spans="3:32" x14ac:dyDescent="0.2">
      <c r="D34" s="18" t="s">
        <v>297</v>
      </c>
      <c r="E34" s="18" t="s">
        <v>272</v>
      </c>
      <c r="H34" s="18" t="s">
        <v>279</v>
      </c>
      <c r="J34" s="18" t="s">
        <v>279</v>
      </c>
      <c r="L34" s="18" t="s">
        <v>279</v>
      </c>
      <c r="N34" s="18" t="s">
        <v>279</v>
      </c>
      <c r="P34" s="18" t="s">
        <v>279</v>
      </c>
      <c r="R34" s="18" t="s">
        <v>279</v>
      </c>
      <c r="T34" s="18" t="s">
        <v>279</v>
      </c>
      <c r="V34" s="18" t="s">
        <v>279</v>
      </c>
      <c r="X34" s="18" t="s">
        <v>279</v>
      </c>
      <c r="Z34" s="18" t="s">
        <v>279</v>
      </c>
      <c r="AB34" s="18" t="s">
        <v>279</v>
      </c>
      <c r="AD34" s="18" t="s">
        <v>279</v>
      </c>
      <c r="AF34" s="18" t="s">
        <v>279</v>
      </c>
    </row>
    <row r="35" spans="3:32" x14ac:dyDescent="0.2">
      <c r="D35" s="18" t="s">
        <v>298</v>
      </c>
      <c r="E35" s="18" t="s">
        <v>273</v>
      </c>
      <c r="H35" s="18" t="s">
        <v>279</v>
      </c>
      <c r="J35" s="18" t="s">
        <v>279</v>
      </c>
      <c r="L35" s="18" t="s">
        <v>279</v>
      </c>
      <c r="N35" s="18" t="s">
        <v>279</v>
      </c>
      <c r="P35" s="18" t="s">
        <v>279</v>
      </c>
      <c r="R35" s="18" t="s">
        <v>279</v>
      </c>
      <c r="T35" s="18" t="s">
        <v>279</v>
      </c>
      <c r="V35" s="18" t="s">
        <v>279</v>
      </c>
      <c r="X35" s="18" t="s">
        <v>279</v>
      </c>
      <c r="Z35" s="18" t="s">
        <v>279</v>
      </c>
      <c r="AB35" s="18" t="s">
        <v>279</v>
      </c>
      <c r="AD35" s="18" t="s">
        <v>279</v>
      </c>
      <c r="AF35" s="18" t="s">
        <v>279</v>
      </c>
    </row>
    <row r="36" spans="3:32" x14ac:dyDescent="0.2">
      <c r="D36" s="18" t="s">
        <v>299</v>
      </c>
      <c r="E36" s="18" t="s">
        <v>27</v>
      </c>
      <c r="H36" s="18" t="s">
        <v>279</v>
      </c>
      <c r="J36" s="18" t="s">
        <v>279</v>
      </c>
      <c r="L36" s="18" t="s">
        <v>279</v>
      </c>
      <c r="N36" s="18" t="s">
        <v>279</v>
      </c>
      <c r="P36" s="18" t="s">
        <v>279</v>
      </c>
      <c r="R36" s="18" t="s">
        <v>279</v>
      </c>
      <c r="T36" s="18" t="s">
        <v>279</v>
      </c>
      <c r="V36" s="18" t="s">
        <v>279</v>
      </c>
      <c r="X36" s="18" t="s">
        <v>279</v>
      </c>
      <c r="Z36" s="18" t="s">
        <v>279</v>
      </c>
      <c r="AB36" s="18" t="s">
        <v>279</v>
      </c>
      <c r="AD36" s="18" t="s">
        <v>279</v>
      </c>
      <c r="AF36" s="18" t="s">
        <v>279</v>
      </c>
    </row>
    <row r="37" spans="3:32" x14ac:dyDescent="0.2">
      <c r="D37" s="18" t="s">
        <v>300</v>
      </c>
      <c r="E37" s="18" t="s">
        <v>274</v>
      </c>
      <c r="H37" s="18" t="s">
        <v>279</v>
      </c>
      <c r="J37" s="18" t="s">
        <v>279</v>
      </c>
      <c r="L37" s="18" t="s">
        <v>279</v>
      </c>
      <c r="N37" s="18" t="s">
        <v>279</v>
      </c>
      <c r="P37" s="18" t="s">
        <v>279</v>
      </c>
      <c r="R37" s="18" t="s">
        <v>279</v>
      </c>
      <c r="T37" s="18" t="s">
        <v>279</v>
      </c>
      <c r="V37" s="18" t="s">
        <v>279</v>
      </c>
      <c r="X37" s="18" t="s">
        <v>279</v>
      </c>
      <c r="Z37" s="18" t="s">
        <v>279</v>
      </c>
      <c r="AB37" s="18" t="s">
        <v>279</v>
      </c>
      <c r="AD37" s="18" t="s">
        <v>279</v>
      </c>
      <c r="AF37" s="18" t="s">
        <v>279</v>
      </c>
    </row>
    <row r="38" spans="3:32" x14ac:dyDescent="0.2">
      <c r="D38" s="18" t="s">
        <v>301</v>
      </c>
      <c r="E38" s="18" t="s">
        <v>275</v>
      </c>
    </row>
    <row r="39" spans="3:32" x14ac:dyDescent="0.2">
      <c r="C39" s="18" t="s">
        <v>302</v>
      </c>
      <c r="E39" s="18" t="s">
        <v>6</v>
      </c>
      <c r="H39" s="18" t="s">
        <v>279</v>
      </c>
      <c r="J39" s="18" t="s">
        <v>279</v>
      </c>
      <c r="L39" s="18" t="s">
        <v>279</v>
      </c>
      <c r="N39" s="18" t="s">
        <v>279</v>
      </c>
      <c r="P39" s="18" t="s">
        <v>279</v>
      </c>
      <c r="R39" s="18" t="s">
        <v>279</v>
      </c>
      <c r="T39" s="18" t="s">
        <v>279</v>
      </c>
      <c r="V39" s="18" t="s">
        <v>279</v>
      </c>
      <c r="X39" s="18" t="s">
        <v>279</v>
      </c>
      <c r="Z39" s="18" t="s">
        <v>279</v>
      </c>
      <c r="AB39" s="18" t="s">
        <v>279</v>
      </c>
      <c r="AD39" s="18" t="s">
        <v>279</v>
      </c>
      <c r="AF39" s="18" t="s">
        <v>279</v>
      </c>
    </row>
    <row r="41" spans="3:32" x14ac:dyDescent="0.2">
      <c r="C41" s="18" t="s">
        <v>303</v>
      </c>
      <c r="E41" s="18" t="s">
        <v>278</v>
      </c>
      <c r="H41" s="18" t="s">
        <v>279</v>
      </c>
      <c r="J41" s="18" t="s">
        <v>279</v>
      </c>
      <c r="L41" s="18" t="s">
        <v>279</v>
      </c>
      <c r="N41" s="18" t="s">
        <v>279</v>
      </c>
      <c r="P41" s="18" t="s">
        <v>279</v>
      </c>
      <c r="R41" s="18" t="s">
        <v>279</v>
      </c>
      <c r="T41" s="18" t="s">
        <v>279</v>
      </c>
      <c r="V41" s="18" t="s">
        <v>279</v>
      </c>
      <c r="X41" s="18" t="s">
        <v>279</v>
      </c>
      <c r="Z41" s="18" t="s">
        <v>279</v>
      </c>
      <c r="AB41" s="18" t="s">
        <v>279</v>
      </c>
      <c r="AD41" s="18" t="s">
        <v>279</v>
      </c>
      <c r="AF41" s="18" t="s">
        <v>279</v>
      </c>
    </row>
    <row r="43" spans="3:32" x14ac:dyDescent="0.2">
      <c r="C43" s="18" t="s">
        <v>304</v>
      </c>
      <c r="E43" s="18" t="s">
        <v>28</v>
      </c>
    </row>
    <row r="44" spans="3:32" x14ac:dyDescent="0.2">
      <c r="D44" s="18" t="s">
        <v>305</v>
      </c>
      <c r="E44" s="18" t="s">
        <v>29</v>
      </c>
      <c r="H44" s="18" t="s">
        <v>279</v>
      </c>
      <c r="J44" s="18" t="s">
        <v>279</v>
      </c>
      <c r="L44" s="18" t="s">
        <v>279</v>
      </c>
      <c r="N44" s="18" t="s">
        <v>279</v>
      </c>
      <c r="P44" s="18" t="s">
        <v>279</v>
      </c>
      <c r="R44" s="18" t="s">
        <v>279</v>
      </c>
      <c r="T44" s="18" t="s">
        <v>279</v>
      </c>
      <c r="V44" s="18" t="s">
        <v>279</v>
      </c>
      <c r="X44" s="18" t="s">
        <v>279</v>
      </c>
      <c r="Z44" s="18" t="s">
        <v>279</v>
      </c>
      <c r="AB44" s="18" t="s">
        <v>279</v>
      </c>
      <c r="AD44" s="18" t="s">
        <v>279</v>
      </c>
      <c r="AF44" s="18" t="s">
        <v>279</v>
      </c>
    </row>
    <row r="45" spans="3:32" x14ac:dyDescent="0.2">
      <c r="D45" s="18" t="s">
        <v>306</v>
      </c>
      <c r="E45" s="18" t="s">
        <v>30</v>
      </c>
      <c r="H45" s="18" t="s">
        <v>279</v>
      </c>
      <c r="J45" s="18" t="s">
        <v>279</v>
      </c>
      <c r="L45" s="18" t="s">
        <v>279</v>
      </c>
      <c r="N45" s="18" t="s">
        <v>279</v>
      </c>
      <c r="P45" s="18" t="s">
        <v>279</v>
      </c>
      <c r="R45" s="18" t="s">
        <v>279</v>
      </c>
      <c r="T45" s="18" t="s">
        <v>279</v>
      </c>
      <c r="V45" s="18" t="s">
        <v>279</v>
      </c>
      <c r="X45" s="18" t="s">
        <v>279</v>
      </c>
      <c r="Z45" s="18" t="s">
        <v>279</v>
      </c>
      <c r="AB45" s="18" t="s">
        <v>279</v>
      </c>
      <c r="AD45" s="18" t="s">
        <v>279</v>
      </c>
      <c r="AF45" s="18" t="s">
        <v>279</v>
      </c>
    </row>
    <row r="47" spans="3:32" x14ac:dyDescent="0.2">
      <c r="E47" s="18" t="s">
        <v>277</v>
      </c>
    </row>
    <row r="48" spans="3:32" x14ac:dyDescent="0.2">
      <c r="D48" s="18" t="s">
        <v>307</v>
      </c>
      <c r="E48" s="18" t="s">
        <v>22</v>
      </c>
      <c r="H48" s="18" t="s">
        <v>279</v>
      </c>
      <c r="J48" s="18" t="s">
        <v>279</v>
      </c>
      <c r="L48" s="18" t="s">
        <v>279</v>
      </c>
      <c r="N48" s="18" t="s">
        <v>279</v>
      </c>
      <c r="P48" s="18" t="s">
        <v>279</v>
      </c>
      <c r="R48" s="18" t="s">
        <v>279</v>
      </c>
      <c r="T48" s="18" t="s">
        <v>279</v>
      </c>
      <c r="V48" s="18" t="s">
        <v>279</v>
      </c>
      <c r="X48" s="18" t="s">
        <v>279</v>
      </c>
      <c r="Z48" s="18" t="s">
        <v>279</v>
      </c>
      <c r="AB48" s="18" t="s">
        <v>279</v>
      </c>
      <c r="AD48" s="18" t="s">
        <v>279</v>
      </c>
      <c r="AF48" s="18" t="s">
        <v>279</v>
      </c>
    </row>
    <row r="49" spans="3:32" x14ac:dyDescent="0.2">
      <c r="D49" s="18" t="s">
        <v>308</v>
      </c>
      <c r="E49" s="18" t="s">
        <v>23</v>
      </c>
      <c r="H49" s="18" t="s">
        <v>279</v>
      </c>
      <c r="J49" s="18" t="s">
        <v>279</v>
      </c>
      <c r="L49" s="18" t="s">
        <v>279</v>
      </c>
      <c r="N49" s="18" t="s">
        <v>279</v>
      </c>
      <c r="P49" s="18" t="s">
        <v>279</v>
      </c>
      <c r="R49" s="18" t="s">
        <v>279</v>
      </c>
      <c r="T49" s="18" t="s">
        <v>279</v>
      </c>
      <c r="V49" s="18" t="s">
        <v>279</v>
      </c>
      <c r="X49" s="18" t="s">
        <v>279</v>
      </c>
      <c r="Z49" s="18" t="s">
        <v>279</v>
      </c>
      <c r="AB49" s="18" t="s">
        <v>279</v>
      </c>
      <c r="AD49" s="18" t="s">
        <v>279</v>
      </c>
      <c r="AF49" s="18" t="s">
        <v>279</v>
      </c>
    </row>
    <row r="50" spans="3:32" x14ac:dyDescent="0.2">
      <c r="D50" s="18" t="s">
        <v>309</v>
      </c>
      <c r="E50" s="18" t="s">
        <v>31</v>
      </c>
      <c r="H50" s="18" t="s">
        <v>279</v>
      </c>
      <c r="J50" s="18" t="s">
        <v>279</v>
      </c>
      <c r="L50" s="18" t="s">
        <v>279</v>
      </c>
      <c r="N50" s="18" t="s">
        <v>279</v>
      </c>
      <c r="P50" s="18" t="s">
        <v>279</v>
      </c>
      <c r="R50" s="18" t="s">
        <v>279</v>
      </c>
      <c r="T50" s="18" t="s">
        <v>279</v>
      </c>
      <c r="V50" s="18" t="s">
        <v>279</v>
      </c>
      <c r="X50" s="18" t="s">
        <v>279</v>
      </c>
      <c r="Z50" s="18" t="s">
        <v>279</v>
      </c>
      <c r="AB50" s="18" t="s">
        <v>279</v>
      </c>
      <c r="AD50" s="18" t="s">
        <v>279</v>
      </c>
      <c r="AF50" s="18" t="s">
        <v>279</v>
      </c>
    </row>
    <row r="51" spans="3:32" x14ac:dyDescent="0.2">
      <c r="D51" s="18" t="s">
        <v>310</v>
      </c>
      <c r="E51" s="18" t="s">
        <v>32</v>
      </c>
      <c r="H51" s="18" t="s">
        <v>279</v>
      </c>
      <c r="J51" s="18" t="s">
        <v>279</v>
      </c>
      <c r="L51" s="18" t="s">
        <v>279</v>
      </c>
      <c r="N51" s="18" t="s">
        <v>279</v>
      </c>
      <c r="P51" s="18" t="s">
        <v>279</v>
      </c>
      <c r="R51" s="18" t="s">
        <v>279</v>
      </c>
      <c r="T51" s="18" t="s">
        <v>279</v>
      </c>
      <c r="V51" s="18" t="s">
        <v>279</v>
      </c>
      <c r="X51" s="18" t="s">
        <v>279</v>
      </c>
      <c r="Z51" s="18" t="s">
        <v>279</v>
      </c>
      <c r="AB51" s="18" t="s">
        <v>279</v>
      </c>
      <c r="AD51" s="18" t="s">
        <v>279</v>
      </c>
      <c r="AF51" s="18" t="s">
        <v>279</v>
      </c>
    </row>
    <row r="53" spans="3:32" x14ac:dyDescent="0.2">
      <c r="C53" s="18" t="s">
        <v>311</v>
      </c>
      <c r="E53" s="18" t="s">
        <v>33</v>
      </c>
      <c r="H53" s="18" t="s">
        <v>279</v>
      </c>
      <c r="J53" s="18" t="s">
        <v>279</v>
      </c>
      <c r="L53" s="18" t="s">
        <v>279</v>
      </c>
      <c r="N53" s="18" t="s">
        <v>279</v>
      </c>
      <c r="P53" s="18" t="s">
        <v>279</v>
      </c>
      <c r="R53" s="18" t="s">
        <v>279</v>
      </c>
      <c r="T53" s="18" t="s">
        <v>279</v>
      </c>
      <c r="V53" s="18" t="s">
        <v>279</v>
      </c>
      <c r="X53" s="18" t="s">
        <v>279</v>
      </c>
      <c r="Z53" s="18" t="s">
        <v>279</v>
      </c>
      <c r="AB53" s="18" t="s">
        <v>279</v>
      </c>
      <c r="AD53" s="18" t="s">
        <v>279</v>
      </c>
      <c r="AF53" s="18" t="s">
        <v>279</v>
      </c>
    </row>
    <row r="55" spans="3:32" x14ac:dyDescent="0.2">
      <c r="D55" s="18" t="s">
        <v>312</v>
      </c>
      <c r="E55" s="18" t="s">
        <v>24</v>
      </c>
      <c r="H55" s="18" t="s">
        <v>279</v>
      </c>
      <c r="J55" s="18" t="s">
        <v>279</v>
      </c>
      <c r="L55" s="18" t="s">
        <v>279</v>
      </c>
      <c r="N55" s="18" t="s">
        <v>279</v>
      </c>
      <c r="P55" s="18" t="s">
        <v>279</v>
      </c>
      <c r="R55" s="18" t="s">
        <v>279</v>
      </c>
      <c r="T55" s="18" t="s">
        <v>279</v>
      </c>
      <c r="V55" s="18" t="s">
        <v>279</v>
      </c>
      <c r="X55" s="18" t="s">
        <v>279</v>
      </c>
      <c r="Z55" s="18" t="s">
        <v>279</v>
      </c>
      <c r="AB55" s="18" t="s">
        <v>279</v>
      </c>
      <c r="AD55" s="18" t="s">
        <v>279</v>
      </c>
      <c r="AF55" s="18" t="s">
        <v>279</v>
      </c>
    </row>
    <row r="56" spans="3:32" x14ac:dyDescent="0.2">
      <c r="D56" s="18" t="s">
        <v>313</v>
      </c>
      <c r="E56" s="18" t="s">
        <v>276</v>
      </c>
      <c r="H56" s="18" t="s">
        <v>279</v>
      </c>
      <c r="J56" s="18" t="s">
        <v>279</v>
      </c>
      <c r="L56" s="18" t="s">
        <v>279</v>
      </c>
      <c r="N56" s="18" t="s">
        <v>279</v>
      </c>
      <c r="P56" s="18" t="s">
        <v>279</v>
      </c>
      <c r="R56" s="18" t="s">
        <v>279</v>
      </c>
      <c r="T56" s="18" t="s">
        <v>279</v>
      </c>
      <c r="V56" s="18" t="s">
        <v>279</v>
      </c>
      <c r="X56" s="18" t="s">
        <v>279</v>
      </c>
      <c r="Z56" s="18" t="s">
        <v>279</v>
      </c>
      <c r="AB56" s="18" t="s">
        <v>279</v>
      </c>
      <c r="AD56" s="18" t="s">
        <v>279</v>
      </c>
      <c r="AF56" s="18" t="s">
        <v>279</v>
      </c>
    </row>
    <row r="58" spans="3:32" x14ac:dyDescent="0.2">
      <c r="C58" s="18" t="s">
        <v>314</v>
      </c>
      <c r="E58" s="18" t="s">
        <v>34</v>
      </c>
      <c r="H58" s="18" t="s">
        <v>279</v>
      </c>
      <c r="J58" s="18" t="s">
        <v>279</v>
      </c>
      <c r="L58" s="18" t="s">
        <v>279</v>
      </c>
      <c r="N58" s="18" t="s">
        <v>279</v>
      </c>
      <c r="P58" s="18" t="s">
        <v>279</v>
      </c>
      <c r="R58" s="18" t="s">
        <v>279</v>
      </c>
      <c r="T58" s="18" t="s">
        <v>279</v>
      </c>
      <c r="V58" s="18" t="s">
        <v>279</v>
      </c>
      <c r="X58" s="18" t="s">
        <v>279</v>
      </c>
      <c r="Z58" s="18" t="s">
        <v>279</v>
      </c>
      <c r="AB58" s="18" t="s">
        <v>279</v>
      </c>
      <c r="AD58" s="18" t="s">
        <v>279</v>
      </c>
      <c r="AF58" s="18" t="s">
        <v>279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F7CA1B-9197-456D-9B8C-ECFA96CEEEEE}">
  <dimension ref="A1:AF58"/>
  <sheetViews>
    <sheetView workbookViewId="0"/>
  </sheetViews>
  <sheetFormatPr defaultRowHeight="12.75" x14ac:dyDescent="0.2"/>
  <sheetData>
    <row r="1" spans="1:32" x14ac:dyDescent="0.2">
      <c r="A1" s="18" t="s">
        <v>526</v>
      </c>
      <c r="B1" s="18" t="s">
        <v>8</v>
      </c>
      <c r="C1" s="18" t="s">
        <v>8</v>
      </c>
      <c r="D1" s="18" t="s">
        <v>9</v>
      </c>
      <c r="H1" s="18" t="s">
        <v>9</v>
      </c>
      <c r="J1" s="18" t="s">
        <v>9</v>
      </c>
      <c r="L1" s="18" t="s">
        <v>9</v>
      </c>
      <c r="N1" s="18" t="s">
        <v>9</v>
      </c>
      <c r="P1" s="18" t="s">
        <v>9</v>
      </c>
      <c r="R1" s="18" t="s">
        <v>9</v>
      </c>
      <c r="T1" s="18" t="s">
        <v>9</v>
      </c>
      <c r="V1" s="18" t="s">
        <v>9</v>
      </c>
      <c r="X1" s="18" t="s">
        <v>9</v>
      </c>
      <c r="Z1" s="18" t="s">
        <v>9</v>
      </c>
      <c r="AB1" s="18" t="s">
        <v>9</v>
      </c>
      <c r="AD1" s="18" t="s">
        <v>9</v>
      </c>
      <c r="AF1" s="18" t="s">
        <v>9</v>
      </c>
    </row>
    <row r="2" spans="1:32" x14ac:dyDescent="0.2">
      <c r="A2" s="18" t="s">
        <v>7</v>
      </c>
      <c r="H2" s="18" t="s">
        <v>36</v>
      </c>
      <c r="J2" s="18" t="s">
        <v>36</v>
      </c>
      <c r="L2" s="18" t="s">
        <v>36</v>
      </c>
      <c r="N2" s="18" t="s">
        <v>36</v>
      </c>
      <c r="P2" s="18" t="s">
        <v>36</v>
      </c>
      <c r="R2" s="18" t="s">
        <v>36</v>
      </c>
      <c r="T2" s="18" t="s">
        <v>36</v>
      </c>
      <c r="V2" s="18" t="s">
        <v>36</v>
      </c>
      <c r="X2" s="18" t="s">
        <v>36</v>
      </c>
      <c r="Z2" s="18" t="s">
        <v>36</v>
      </c>
      <c r="AB2" s="18" t="s">
        <v>36</v>
      </c>
      <c r="AD2" s="18" t="s">
        <v>36</v>
      </c>
      <c r="AF2" s="18" t="s">
        <v>36</v>
      </c>
    </row>
    <row r="4" spans="1:32" x14ac:dyDescent="0.2">
      <c r="E4" s="18" t="s">
        <v>19</v>
      </c>
    </row>
    <row r="5" spans="1:32" x14ac:dyDescent="0.2">
      <c r="E5" s="18" t="s">
        <v>15</v>
      </c>
      <c r="F5" s="18" t="s">
        <v>20</v>
      </c>
    </row>
    <row r="6" spans="1:32" x14ac:dyDescent="0.2">
      <c r="E6" s="18" t="s">
        <v>16</v>
      </c>
      <c r="F6" s="18" t="s">
        <v>21</v>
      </c>
    </row>
    <row r="7" spans="1:32" x14ac:dyDescent="0.2">
      <c r="A7" s="18" t="s">
        <v>8</v>
      </c>
      <c r="E7" s="18" t="s">
        <v>0</v>
      </c>
      <c r="H7" s="18" t="s">
        <v>259</v>
      </c>
      <c r="J7" s="18" t="s">
        <v>38</v>
      </c>
      <c r="L7" s="18" t="s">
        <v>39</v>
      </c>
      <c r="N7" s="18" t="s">
        <v>40</v>
      </c>
      <c r="P7" s="18" t="s">
        <v>41</v>
      </c>
      <c r="R7" s="18" t="s">
        <v>42</v>
      </c>
      <c r="T7" s="18" t="s">
        <v>43</v>
      </c>
      <c r="V7" s="18" t="s">
        <v>44</v>
      </c>
      <c r="X7" s="18" t="s">
        <v>45</v>
      </c>
      <c r="Z7" s="18" t="s">
        <v>46</v>
      </c>
      <c r="AB7" s="18" t="s">
        <v>47</v>
      </c>
      <c r="AD7" s="18" t="s">
        <v>48</v>
      </c>
      <c r="AF7" s="18" t="s">
        <v>49</v>
      </c>
    </row>
    <row r="8" spans="1:32" x14ac:dyDescent="0.2">
      <c r="A8" s="18" t="s">
        <v>8</v>
      </c>
      <c r="E8" s="18" t="s">
        <v>1</v>
      </c>
      <c r="H8" s="18" t="s">
        <v>50</v>
      </c>
      <c r="J8" s="18" t="s">
        <v>51</v>
      </c>
      <c r="L8" s="18" t="s">
        <v>52</v>
      </c>
      <c r="N8" s="18" t="s">
        <v>53</v>
      </c>
      <c r="P8" s="18" t="s">
        <v>54</v>
      </c>
      <c r="R8" s="18" t="s">
        <v>55</v>
      </c>
      <c r="T8" s="18" t="s">
        <v>56</v>
      </c>
      <c r="V8" s="18" t="s">
        <v>57</v>
      </c>
      <c r="X8" s="18" t="s">
        <v>58</v>
      </c>
      <c r="Z8" s="18" t="s">
        <v>59</v>
      </c>
      <c r="AB8" s="18" t="s">
        <v>60</v>
      </c>
      <c r="AD8" s="18" t="s">
        <v>61</v>
      </c>
      <c r="AF8" s="18" t="s">
        <v>62</v>
      </c>
    </row>
    <row r="9" spans="1:32" x14ac:dyDescent="0.2">
      <c r="A9" s="18" t="s">
        <v>7</v>
      </c>
      <c r="B9" s="18" t="s">
        <v>37</v>
      </c>
      <c r="E9" s="18" t="s">
        <v>2</v>
      </c>
      <c r="H9" s="18" t="s">
        <v>63</v>
      </c>
    </row>
    <row r="11" spans="1:32" x14ac:dyDescent="0.2">
      <c r="C11" s="18" t="s">
        <v>35</v>
      </c>
      <c r="D11" s="18" t="s">
        <v>17</v>
      </c>
      <c r="E11" s="18" t="s">
        <v>18</v>
      </c>
      <c r="H11" s="18" t="s">
        <v>64</v>
      </c>
      <c r="J11" s="18" t="s">
        <v>65</v>
      </c>
      <c r="L11" s="18" t="s">
        <v>66</v>
      </c>
      <c r="N11" s="18" t="s">
        <v>67</v>
      </c>
      <c r="P11" s="18" t="s">
        <v>68</v>
      </c>
      <c r="R11" s="18" t="s">
        <v>69</v>
      </c>
      <c r="T11" s="18" t="s">
        <v>70</v>
      </c>
      <c r="V11" s="18" t="s">
        <v>71</v>
      </c>
      <c r="X11" s="18" t="s">
        <v>72</v>
      </c>
      <c r="Z11" s="18" t="s">
        <v>73</v>
      </c>
      <c r="AB11" s="18" t="s">
        <v>74</v>
      </c>
      <c r="AD11" s="18" t="s">
        <v>75</v>
      </c>
      <c r="AF11" s="18" t="s">
        <v>76</v>
      </c>
    </row>
    <row r="13" spans="1:32" x14ac:dyDescent="0.2">
      <c r="C13" s="18" t="s">
        <v>280</v>
      </c>
      <c r="E13" s="18" t="s">
        <v>3</v>
      </c>
    </row>
    <row r="14" spans="1:32" x14ac:dyDescent="0.2">
      <c r="D14" s="18" t="s">
        <v>281</v>
      </c>
      <c r="E14" s="18" t="s">
        <v>260</v>
      </c>
      <c r="H14" s="18" t="s">
        <v>77</v>
      </c>
      <c r="J14" s="18" t="s">
        <v>78</v>
      </c>
      <c r="L14" s="18" t="s">
        <v>79</v>
      </c>
      <c r="N14" s="18" t="s">
        <v>80</v>
      </c>
      <c r="P14" s="18" t="s">
        <v>81</v>
      </c>
      <c r="R14" s="18" t="s">
        <v>82</v>
      </c>
      <c r="T14" s="18" t="s">
        <v>83</v>
      </c>
      <c r="V14" s="18" t="s">
        <v>84</v>
      </c>
      <c r="X14" s="18" t="s">
        <v>85</v>
      </c>
      <c r="Z14" s="18" t="s">
        <v>86</v>
      </c>
      <c r="AB14" s="18" t="s">
        <v>87</v>
      </c>
      <c r="AD14" s="18" t="s">
        <v>88</v>
      </c>
      <c r="AF14" s="18" t="s">
        <v>89</v>
      </c>
    </row>
    <row r="15" spans="1:32" x14ac:dyDescent="0.2">
      <c r="D15" s="18" t="s">
        <v>282</v>
      </c>
      <c r="E15" s="18" t="s">
        <v>261</v>
      </c>
      <c r="H15" s="18" t="s">
        <v>90</v>
      </c>
      <c r="J15" s="18" t="s">
        <v>91</v>
      </c>
      <c r="L15" s="18" t="s">
        <v>92</v>
      </c>
      <c r="N15" s="18" t="s">
        <v>93</v>
      </c>
      <c r="P15" s="18" t="s">
        <v>94</v>
      </c>
      <c r="R15" s="18" t="s">
        <v>95</v>
      </c>
      <c r="T15" s="18" t="s">
        <v>96</v>
      </c>
      <c r="V15" s="18" t="s">
        <v>97</v>
      </c>
      <c r="X15" s="18" t="s">
        <v>98</v>
      </c>
      <c r="Z15" s="18" t="s">
        <v>99</v>
      </c>
      <c r="AB15" s="18" t="s">
        <v>100</v>
      </c>
      <c r="AD15" s="18" t="s">
        <v>101</v>
      </c>
      <c r="AF15" s="18" t="s">
        <v>102</v>
      </c>
    </row>
    <row r="16" spans="1:32" x14ac:dyDescent="0.2">
      <c r="D16" s="18" t="s">
        <v>283</v>
      </c>
      <c r="E16" s="18" t="s">
        <v>262</v>
      </c>
      <c r="H16" s="18" t="s">
        <v>103</v>
      </c>
      <c r="J16" s="18" t="s">
        <v>104</v>
      </c>
      <c r="L16" s="18" t="s">
        <v>105</v>
      </c>
      <c r="N16" s="18" t="s">
        <v>106</v>
      </c>
      <c r="P16" s="18" t="s">
        <v>107</v>
      </c>
      <c r="R16" s="18" t="s">
        <v>108</v>
      </c>
      <c r="T16" s="18" t="s">
        <v>109</v>
      </c>
      <c r="V16" s="18" t="s">
        <v>110</v>
      </c>
      <c r="X16" s="18" t="s">
        <v>111</v>
      </c>
      <c r="Z16" s="18" t="s">
        <v>112</v>
      </c>
      <c r="AB16" s="18" t="s">
        <v>113</v>
      </c>
      <c r="AD16" s="18" t="s">
        <v>114</v>
      </c>
      <c r="AF16" s="18" t="s">
        <v>115</v>
      </c>
    </row>
    <row r="17" spans="3:32" x14ac:dyDescent="0.2">
      <c r="D17" s="18" t="s">
        <v>284</v>
      </c>
      <c r="E17" s="18" t="s">
        <v>263</v>
      </c>
      <c r="H17" s="18" t="s">
        <v>116</v>
      </c>
      <c r="J17" s="18" t="s">
        <v>117</v>
      </c>
      <c r="L17" s="18" t="s">
        <v>118</v>
      </c>
      <c r="N17" s="18" t="s">
        <v>119</v>
      </c>
      <c r="P17" s="18" t="s">
        <v>120</v>
      </c>
      <c r="R17" s="18" t="s">
        <v>121</v>
      </c>
      <c r="T17" s="18" t="s">
        <v>122</v>
      </c>
      <c r="V17" s="18" t="s">
        <v>123</v>
      </c>
      <c r="X17" s="18" t="s">
        <v>124</v>
      </c>
      <c r="Z17" s="18" t="s">
        <v>125</v>
      </c>
      <c r="AB17" s="18" t="s">
        <v>126</v>
      </c>
      <c r="AD17" s="18" t="s">
        <v>127</v>
      </c>
      <c r="AF17" s="18" t="s">
        <v>128</v>
      </c>
    </row>
    <row r="18" spans="3:32" x14ac:dyDescent="0.2">
      <c r="D18" s="18" t="s">
        <v>285</v>
      </c>
      <c r="E18" s="18" t="s">
        <v>264</v>
      </c>
      <c r="H18" s="18" t="s">
        <v>129</v>
      </c>
      <c r="J18" s="18" t="s">
        <v>130</v>
      </c>
      <c r="L18" s="18" t="s">
        <v>131</v>
      </c>
      <c r="N18" s="18" t="s">
        <v>132</v>
      </c>
      <c r="P18" s="18" t="s">
        <v>133</v>
      </c>
      <c r="R18" s="18" t="s">
        <v>134</v>
      </c>
      <c r="T18" s="18" t="s">
        <v>135</v>
      </c>
      <c r="V18" s="18" t="s">
        <v>136</v>
      </c>
      <c r="X18" s="18" t="s">
        <v>137</v>
      </c>
      <c r="Z18" s="18" t="s">
        <v>138</v>
      </c>
      <c r="AB18" s="18" t="s">
        <v>139</v>
      </c>
      <c r="AD18" s="18" t="s">
        <v>140</v>
      </c>
      <c r="AF18" s="18" t="s">
        <v>141</v>
      </c>
    </row>
    <row r="19" spans="3:32" x14ac:dyDescent="0.2">
      <c r="D19" s="18" t="s">
        <v>286</v>
      </c>
      <c r="E19" s="18" t="s">
        <v>265</v>
      </c>
      <c r="H19" s="18" t="s">
        <v>142</v>
      </c>
      <c r="J19" s="18" t="s">
        <v>143</v>
      </c>
      <c r="L19" s="18" t="s">
        <v>144</v>
      </c>
      <c r="N19" s="18" t="s">
        <v>145</v>
      </c>
      <c r="P19" s="18" t="s">
        <v>146</v>
      </c>
      <c r="R19" s="18" t="s">
        <v>147</v>
      </c>
      <c r="T19" s="18" t="s">
        <v>148</v>
      </c>
      <c r="V19" s="18" t="s">
        <v>149</v>
      </c>
      <c r="X19" s="18" t="s">
        <v>150</v>
      </c>
      <c r="Z19" s="18" t="s">
        <v>151</v>
      </c>
      <c r="AB19" s="18" t="s">
        <v>152</v>
      </c>
      <c r="AD19" s="18" t="s">
        <v>153</v>
      </c>
      <c r="AF19" s="18" t="s">
        <v>154</v>
      </c>
    </row>
    <row r="21" spans="3:32" x14ac:dyDescent="0.2">
      <c r="C21" s="18" t="s">
        <v>287</v>
      </c>
      <c r="E21" s="18" t="s">
        <v>4</v>
      </c>
      <c r="H21" s="18" t="s">
        <v>315</v>
      </c>
      <c r="J21" s="18" t="s">
        <v>316</v>
      </c>
      <c r="L21" s="18" t="s">
        <v>317</v>
      </c>
      <c r="N21" s="18" t="s">
        <v>318</v>
      </c>
      <c r="P21" s="18" t="s">
        <v>319</v>
      </c>
      <c r="R21" s="18" t="s">
        <v>320</v>
      </c>
      <c r="T21" s="18" t="s">
        <v>321</v>
      </c>
      <c r="V21" s="18" t="s">
        <v>322</v>
      </c>
      <c r="X21" s="18" t="s">
        <v>323</v>
      </c>
      <c r="Z21" s="18" t="s">
        <v>324</v>
      </c>
      <c r="AB21" s="18" t="s">
        <v>325</v>
      </c>
      <c r="AD21" s="18" t="s">
        <v>326</v>
      </c>
      <c r="AF21" s="18" t="s">
        <v>327</v>
      </c>
    </row>
    <row r="23" spans="3:32" x14ac:dyDescent="0.2">
      <c r="C23" s="18" t="s">
        <v>288</v>
      </c>
      <c r="E23" s="18" t="s">
        <v>25</v>
      </c>
    </row>
    <row r="24" spans="3:32" x14ac:dyDescent="0.2">
      <c r="D24" s="18" t="s">
        <v>289</v>
      </c>
      <c r="E24" s="18" t="s">
        <v>266</v>
      </c>
      <c r="H24" s="18" t="s">
        <v>328</v>
      </c>
      <c r="J24" s="18" t="s">
        <v>329</v>
      </c>
      <c r="L24" s="18" t="s">
        <v>330</v>
      </c>
      <c r="N24" s="18" t="s">
        <v>331</v>
      </c>
      <c r="P24" s="18" t="s">
        <v>332</v>
      </c>
      <c r="R24" s="18" t="s">
        <v>333</v>
      </c>
      <c r="T24" s="18" t="s">
        <v>334</v>
      </c>
      <c r="V24" s="18" t="s">
        <v>335</v>
      </c>
      <c r="X24" s="18" t="s">
        <v>336</v>
      </c>
      <c r="Z24" s="18" t="s">
        <v>337</v>
      </c>
      <c r="AB24" s="18" t="s">
        <v>338</v>
      </c>
      <c r="AD24" s="18" t="s">
        <v>339</v>
      </c>
      <c r="AF24" s="18" t="s">
        <v>340</v>
      </c>
    </row>
    <row r="25" spans="3:32" x14ac:dyDescent="0.2">
      <c r="D25" s="18" t="s">
        <v>290</v>
      </c>
      <c r="E25" s="18" t="s">
        <v>267</v>
      </c>
      <c r="H25" s="18" t="s">
        <v>341</v>
      </c>
      <c r="J25" s="18" t="s">
        <v>342</v>
      </c>
      <c r="L25" s="18" t="s">
        <v>343</v>
      </c>
      <c r="N25" s="18" t="s">
        <v>344</v>
      </c>
      <c r="P25" s="18" t="s">
        <v>345</v>
      </c>
      <c r="R25" s="18" t="s">
        <v>346</v>
      </c>
      <c r="T25" s="18" t="s">
        <v>347</v>
      </c>
      <c r="V25" s="18" t="s">
        <v>348</v>
      </c>
      <c r="X25" s="18" t="s">
        <v>349</v>
      </c>
      <c r="Z25" s="18" t="s">
        <v>350</v>
      </c>
      <c r="AB25" s="18" t="s">
        <v>351</v>
      </c>
      <c r="AD25" s="18" t="s">
        <v>352</v>
      </c>
      <c r="AF25" s="18" t="s">
        <v>353</v>
      </c>
    </row>
    <row r="26" spans="3:32" x14ac:dyDescent="0.2">
      <c r="D26" s="18" t="s">
        <v>291</v>
      </c>
      <c r="E26" s="18" t="s">
        <v>268</v>
      </c>
      <c r="H26" s="18" t="s">
        <v>181</v>
      </c>
      <c r="J26" s="18" t="s">
        <v>182</v>
      </c>
      <c r="L26" s="18" t="s">
        <v>183</v>
      </c>
      <c r="N26" s="18" t="s">
        <v>184</v>
      </c>
      <c r="P26" s="18" t="s">
        <v>185</v>
      </c>
      <c r="R26" s="18" t="s">
        <v>186</v>
      </c>
      <c r="T26" s="18" t="s">
        <v>187</v>
      </c>
      <c r="V26" s="18" t="s">
        <v>188</v>
      </c>
      <c r="X26" s="18" t="s">
        <v>189</v>
      </c>
      <c r="Z26" s="18" t="s">
        <v>190</v>
      </c>
      <c r="AB26" s="18" t="s">
        <v>191</v>
      </c>
      <c r="AD26" s="18" t="s">
        <v>192</v>
      </c>
      <c r="AF26" s="18" t="s">
        <v>193</v>
      </c>
    </row>
    <row r="27" spans="3:32" x14ac:dyDescent="0.2">
      <c r="D27" s="18" t="s">
        <v>292</v>
      </c>
      <c r="E27" s="18" t="s">
        <v>269</v>
      </c>
      <c r="H27" s="18" t="s">
        <v>194</v>
      </c>
      <c r="J27" s="18" t="s">
        <v>195</v>
      </c>
      <c r="L27" s="18" t="s">
        <v>196</v>
      </c>
      <c r="N27" s="18" t="s">
        <v>197</v>
      </c>
      <c r="P27" s="18" t="s">
        <v>198</v>
      </c>
      <c r="R27" s="18" t="s">
        <v>199</v>
      </c>
      <c r="T27" s="18" t="s">
        <v>200</v>
      </c>
      <c r="V27" s="18" t="s">
        <v>201</v>
      </c>
      <c r="X27" s="18" t="s">
        <v>202</v>
      </c>
      <c r="Z27" s="18" t="s">
        <v>203</v>
      </c>
      <c r="AB27" s="18" t="s">
        <v>204</v>
      </c>
      <c r="AD27" s="18" t="s">
        <v>205</v>
      </c>
      <c r="AF27" s="18" t="s">
        <v>206</v>
      </c>
    </row>
    <row r="29" spans="3:32" x14ac:dyDescent="0.2">
      <c r="C29" s="18" t="s">
        <v>293</v>
      </c>
      <c r="E29" s="18" t="s">
        <v>26</v>
      </c>
      <c r="H29" s="18" t="s">
        <v>354</v>
      </c>
      <c r="J29" s="18" t="s">
        <v>355</v>
      </c>
      <c r="L29" s="18" t="s">
        <v>356</v>
      </c>
      <c r="N29" s="18" t="s">
        <v>357</v>
      </c>
      <c r="P29" s="18" t="s">
        <v>358</v>
      </c>
      <c r="R29" s="18" t="s">
        <v>359</v>
      </c>
      <c r="T29" s="18" t="s">
        <v>360</v>
      </c>
      <c r="V29" s="18" t="s">
        <v>361</v>
      </c>
      <c r="X29" s="18" t="s">
        <v>362</v>
      </c>
      <c r="Z29" s="18" t="s">
        <v>363</v>
      </c>
      <c r="AB29" s="18" t="s">
        <v>364</v>
      </c>
      <c r="AD29" s="18" t="s">
        <v>365</v>
      </c>
      <c r="AF29" s="18" t="s">
        <v>366</v>
      </c>
    </row>
    <row r="31" spans="3:32" x14ac:dyDescent="0.2">
      <c r="C31" s="18" t="s">
        <v>294</v>
      </c>
      <c r="E31" s="18" t="s">
        <v>5</v>
      </c>
    </row>
    <row r="32" spans="3:32" x14ac:dyDescent="0.2">
      <c r="D32" s="18" t="s">
        <v>295</v>
      </c>
      <c r="E32" s="18" t="s">
        <v>270</v>
      </c>
      <c r="H32" s="18" t="s">
        <v>367</v>
      </c>
      <c r="J32" s="18" t="s">
        <v>368</v>
      </c>
      <c r="L32" s="18" t="s">
        <v>369</v>
      </c>
      <c r="N32" s="18" t="s">
        <v>370</v>
      </c>
      <c r="P32" s="18" t="s">
        <v>371</v>
      </c>
      <c r="R32" s="18" t="s">
        <v>372</v>
      </c>
      <c r="T32" s="18" t="s">
        <v>373</v>
      </c>
      <c r="V32" s="18" t="s">
        <v>374</v>
      </c>
      <c r="X32" s="18" t="s">
        <v>375</v>
      </c>
      <c r="Z32" s="18" t="s">
        <v>376</v>
      </c>
      <c r="AB32" s="18" t="s">
        <v>377</v>
      </c>
      <c r="AD32" s="18" t="s">
        <v>378</v>
      </c>
      <c r="AF32" s="18" t="s">
        <v>379</v>
      </c>
    </row>
    <row r="33" spans="3:32" x14ac:dyDescent="0.2">
      <c r="D33" s="18" t="s">
        <v>296</v>
      </c>
      <c r="E33" s="18" t="s">
        <v>271</v>
      </c>
      <c r="H33" s="18" t="s">
        <v>380</v>
      </c>
      <c r="J33" s="18" t="s">
        <v>381</v>
      </c>
      <c r="L33" s="18" t="s">
        <v>382</v>
      </c>
      <c r="N33" s="18" t="s">
        <v>383</v>
      </c>
      <c r="P33" s="18" t="s">
        <v>384</v>
      </c>
      <c r="R33" s="18" t="s">
        <v>385</v>
      </c>
      <c r="T33" s="18" t="s">
        <v>386</v>
      </c>
      <c r="V33" s="18" t="s">
        <v>387</v>
      </c>
      <c r="X33" s="18" t="s">
        <v>388</v>
      </c>
      <c r="Z33" s="18" t="s">
        <v>389</v>
      </c>
      <c r="AB33" s="18" t="s">
        <v>390</v>
      </c>
      <c r="AD33" s="18" t="s">
        <v>391</v>
      </c>
      <c r="AF33" s="18" t="s">
        <v>392</v>
      </c>
    </row>
    <row r="34" spans="3:32" x14ac:dyDescent="0.2">
      <c r="D34" s="18" t="s">
        <v>297</v>
      </c>
      <c r="E34" s="18" t="s">
        <v>272</v>
      </c>
      <c r="H34" s="18" t="s">
        <v>393</v>
      </c>
      <c r="J34" s="18" t="s">
        <v>394</v>
      </c>
      <c r="L34" s="18" t="s">
        <v>395</v>
      </c>
      <c r="N34" s="18" t="s">
        <v>396</v>
      </c>
      <c r="P34" s="18" t="s">
        <v>397</v>
      </c>
      <c r="R34" s="18" t="s">
        <v>398</v>
      </c>
      <c r="T34" s="18" t="s">
        <v>399</v>
      </c>
      <c r="V34" s="18" t="s">
        <v>400</v>
      </c>
      <c r="X34" s="18" t="s">
        <v>401</v>
      </c>
      <c r="Z34" s="18" t="s">
        <v>402</v>
      </c>
      <c r="AB34" s="18" t="s">
        <v>403</v>
      </c>
      <c r="AD34" s="18" t="s">
        <v>404</v>
      </c>
      <c r="AF34" s="18" t="s">
        <v>405</v>
      </c>
    </row>
    <row r="35" spans="3:32" x14ac:dyDescent="0.2">
      <c r="D35" s="18" t="s">
        <v>298</v>
      </c>
      <c r="E35" s="18" t="s">
        <v>273</v>
      </c>
      <c r="H35" s="18" t="s">
        <v>406</v>
      </c>
      <c r="J35" s="18" t="s">
        <v>407</v>
      </c>
      <c r="L35" s="18" t="s">
        <v>408</v>
      </c>
      <c r="N35" s="18" t="s">
        <v>409</v>
      </c>
      <c r="P35" s="18" t="s">
        <v>410</v>
      </c>
      <c r="R35" s="18" t="s">
        <v>411</v>
      </c>
      <c r="T35" s="18" t="s">
        <v>412</v>
      </c>
      <c r="V35" s="18" t="s">
        <v>413</v>
      </c>
      <c r="X35" s="18" t="s">
        <v>414</v>
      </c>
      <c r="Z35" s="18" t="s">
        <v>415</v>
      </c>
      <c r="AB35" s="18" t="s">
        <v>416</v>
      </c>
      <c r="AD35" s="18" t="s">
        <v>417</v>
      </c>
      <c r="AF35" s="18" t="s">
        <v>418</v>
      </c>
    </row>
    <row r="36" spans="3:32" x14ac:dyDescent="0.2">
      <c r="D36" s="18" t="s">
        <v>299</v>
      </c>
      <c r="E36" s="18" t="s">
        <v>27</v>
      </c>
      <c r="H36" s="18" t="s">
        <v>207</v>
      </c>
      <c r="J36" s="18" t="s">
        <v>208</v>
      </c>
      <c r="L36" s="18" t="s">
        <v>209</v>
      </c>
      <c r="N36" s="18" t="s">
        <v>210</v>
      </c>
      <c r="P36" s="18" t="s">
        <v>211</v>
      </c>
      <c r="R36" s="18" t="s">
        <v>212</v>
      </c>
      <c r="T36" s="18" t="s">
        <v>213</v>
      </c>
      <c r="V36" s="18" t="s">
        <v>214</v>
      </c>
      <c r="X36" s="18" t="s">
        <v>215</v>
      </c>
      <c r="Z36" s="18" t="s">
        <v>216</v>
      </c>
      <c r="AB36" s="18" t="s">
        <v>217</v>
      </c>
      <c r="AD36" s="18" t="s">
        <v>218</v>
      </c>
      <c r="AF36" s="18" t="s">
        <v>219</v>
      </c>
    </row>
    <row r="37" spans="3:32" x14ac:dyDescent="0.2">
      <c r="D37" s="18" t="s">
        <v>300</v>
      </c>
      <c r="E37" s="18" t="s">
        <v>274</v>
      </c>
      <c r="H37" s="18" t="s">
        <v>220</v>
      </c>
      <c r="J37" s="18" t="s">
        <v>221</v>
      </c>
      <c r="L37" s="18" t="s">
        <v>222</v>
      </c>
      <c r="N37" s="18" t="s">
        <v>223</v>
      </c>
      <c r="P37" s="18" t="s">
        <v>224</v>
      </c>
      <c r="R37" s="18" t="s">
        <v>225</v>
      </c>
      <c r="T37" s="18" t="s">
        <v>226</v>
      </c>
      <c r="V37" s="18" t="s">
        <v>227</v>
      </c>
      <c r="X37" s="18" t="s">
        <v>228</v>
      </c>
      <c r="Z37" s="18" t="s">
        <v>229</v>
      </c>
      <c r="AB37" s="18" t="s">
        <v>230</v>
      </c>
      <c r="AD37" s="18" t="s">
        <v>231</v>
      </c>
      <c r="AF37" s="18" t="s">
        <v>232</v>
      </c>
    </row>
    <row r="38" spans="3:32" x14ac:dyDescent="0.2">
      <c r="D38" s="18" t="s">
        <v>301</v>
      </c>
      <c r="E38" s="18" t="s">
        <v>275</v>
      </c>
    </row>
    <row r="39" spans="3:32" x14ac:dyDescent="0.2">
      <c r="C39" s="18" t="s">
        <v>302</v>
      </c>
      <c r="E39" s="18" t="s">
        <v>6</v>
      </c>
      <c r="H39" s="18" t="s">
        <v>419</v>
      </c>
      <c r="J39" s="18" t="s">
        <v>420</v>
      </c>
      <c r="L39" s="18" t="s">
        <v>421</v>
      </c>
      <c r="N39" s="18" t="s">
        <v>422</v>
      </c>
      <c r="P39" s="18" t="s">
        <v>423</v>
      </c>
      <c r="R39" s="18" t="s">
        <v>424</v>
      </c>
      <c r="T39" s="18" t="s">
        <v>425</v>
      </c>
      <c r="V39" s="18" t="s">
        <v>426</v>
      </c>
      <c r="X39" s="18" t="s">
        <v>427</v>
      </c>
      <c r="Z39" s="18" t="s">
        <v>428</v>
      </c>
      <c r="AB39" s="18" t="s">
        <v>429</v>
      </c>
      <c r="AD39" s="18" t="s">
        <v>430</v>
      </c>
      <c r="AF39" s="18" t="s">
        <v>431</v>
      </c>
    </row>
    <row r="41" spans="3:32" x14ac:dyDescent="0.2">
      <c r="C41" s="18" t="s">
        <v>303</v>
      </c>
      <c r="E41" s="18" t="s">
        <v>278</v>
      </c>
      <c r="H41" s="18" t="s">
        <v>432</v>
      </c>
      <c r="J41" s="18" t="s">
        <v>433</v>
      </c>
      <c r="L41" s="18" t="s">
        <v>434</v>
      </c>
      <c r="N41" s="18" t="s">
        <v>435</v>
      </c>
      <c r="P41" s="18" t="s">
        <v>436</v>
      </c>
      <c r="R41" s="18" t="s">
        <v>437</v>
      </c>
      <c r="T41" s="18" t="s">
        <v>438</v>
      </c>
      <c r="V41" s="18" t="s">
        <v>439</v>
      </c>
      <c r="X41" s="18" t="s">
        <v>440</v>
      </c>
      <c r="Z41" s="18" t="s">
        <v>441</v>
      </c>
      <c r="AB41" s="18" t="s">
        <v>442</v>
      </c>
      <c r="AD41" s="18" t="s">
        <v>443</v>
      </c>
      <c r="AF41" s="18" t="s">
        <v>444</v>
      </c>
    </row>
    <row r="43" spans="3:32" x14ac:dyDescent="0.2">
      <c r="C43" s="18" t="s">
        <v>304</v>
      </c>
      <c r="E43" s="18" t="s">
        <v>28</v>
      </c>
    </row>
    <row r="44" spans="3:32" x14ac:dyDescent="0.2">
      <c r="D44" s="18" t="s">
        <v>305</v>
      </c>
      <c r="E44" s="18" t="s">
        <v>29</v>
      </c>
      <c r="H44" s="18" t="s">
        <v>445</v>
      </c>
      <c r="J44" s="18" t="s">
        <v>446</v>
      </c>
      <c r="L44" s="18" t="s">
        <v>447</v>
      </c>
      <c r="N44" s="18" t="s">
        <v>448</v>
      </c>
      <c r="P44" s="18" t="s">
        <v>449</v>
      </c>
      <c r="R44" s="18" t="s">
        <v>450</v>
      </c>
      <c r="T44" s="18" t="s">
        <v>451</v>
      </c>
      <c r="V44" s="18" t="s">
        <v>452</v>
      </c>
      <c r="X44" s="18" t="s">
        <v>453</v>
      </c>
      <c r="Z44" s="18" t="s">
        <v>454</v>
      </c>
      <c r="AB44" s="18" t="s">
        <v>455</v>
      </c>
      <c r="AD44" s="18" t="s">
        <v>456</v>
      </c>
      <c r="AF44" s="18" t="s">
        <v>457</v>
      </c>
    </row>
    <row r="45" spans="3:32" x14ac:dyDescent="0.2">
      <c r="D45" s="18" t="s">
        <v>306</v>
      </c>
      <c r="E45" s="18" t="s">
        <v>30</v>
      </c>
      <c r="H45" s="18" t="s">
        <v>458</v>
      </c>
      <c r="J45" s="18" t="s">
        <v>459</v>
      </c>
      <c r="L45" s="18" t="s">
        <v>460</v>
      </c>
      <c r="N45" s="18" t="s">
        <v>461</v>
      </c>
      <c r="P45" s="18" t="s">
        <v>462</v>
      </c>
      <c r="R45" s="18" t="s">
        <v>463</v>
      </c>
      <c r="T45" s="18" t="s">
        <v>464</v>
      </c>
      <c r="V45" s="18" t="s">
        <v>465</v>
      </c>
      <c r="X45" s="18" t="s">
        <v>466</v>
      </c>
      <c r="Z45" s="18" t="s">
        <v>467</v>
      </c>
      <c r="AB45" s="18" t="s">
        <v>468</v>
      </c>
      <c r="AD45" s="18" t="s">
        <v>469</v>
      </c>
      <c r="AF45" s="18" t="s">
        <v>470</v>
      </c>
    </row>
    <row r="47" spans="3:32" x14ac:dyDescent="0.2">
      <c r="E47" s="18" t="s">
        <v>277</v>
      </c>
    </row>
    <row r="48" spans="3:32" x14ac:dyDescent="0.2">
      <c r="D48" s="18" t="s">
        <v>307</v>
      </c>
      <c r="E48" s="18" t="s">
        <v>22</v>
      </c>
      <c r="H48" s="18" t="s">
        <v>233</v>
      </c>
      <c r="J48" s="18" t="s">
        <v>234</v>
      </c>
      <c r="L48" s="18" t="s">
        <v>235</v>
      </c>
      <c r="N48" s="18" t="s">
        <v>236</v>
      </c>
      <c r="P48" s="18" t="s">
        <v>237</v>
      </c>
      <c r="R48" s="18" t="s">
        <v>238</v>
      </c>
      <c r="T48" s="18" t="s">
        <v>239</v>
      </c>
      <c r="V48" s="18" t="s">
        <v>240</v>
      </c>
      <c r="X48" s="18" t="s">
        <v>241</v>
      </c>
      <c r="Z48" s="18" t="s">
        <v>242</v>
      </c>
      <c r="AB48" s="18" t="s">
        <v>243</v>
      </c>
      <c r="AD48" s="18" t="s">
        <v>244</v>
      </c>
      <c r="AF48" s="18" t="s">
        <v>245</v>
      </c>
    </row>
    <row r="49" spans="3:32" x14ac:dyDescent="0.2">
      <c r="D49" s="18" t="s">
        <v>308</v>
      </c>
      <c r="E49" s="18" t="s">
        <v>23</v>
      </c>
      <c r="H49" s="18" t="s">
        <v>155</v>
      </c>
      <c r="J49" s="18" t="s">
        <v>156</v>
      </c>
      <c r="L49" s="18" t="s">
        <v>157</v>
      </c>
      <c r="N49" s="18" t="s">
        <v>158</v>
      </c>
      <c r="P49" s="18" t="s">
        <v>159</v>
      </c>
      <c r="R49" s="18" t="s">
        <v>160</v>
      </c>
      <c r="T49" s="18" t="s">
        <v>161</v>
      </c>
      <c r="V49" s="18" t="s">
        <v>162</v>
      </c>
      <c r="X49" s="18" t="s">
        <v>163</v>
      </c>
      <c r="Z49" s="18" t="s">
        <v>164</v>
      </c>
      <c r="AB49" s="18" t="s">
        <v>165</v>
      </c>
      <c r="AD49" s="18" t="s">
        <v>166</v>
      </c>
      <c r="AF49" s="18" t="s">
        <v>167</v>
      </c>
    </row>
    <row r="50" spans="3:32" x14ac:dyDescent="0.2">
      <c r="D50" s="18" t="s">
        <v>309</v>
      </c>
      <c r="E50" s="18" t="s">
        <v>31</v>
      </c>
      <c r="H50" s="18" t="s">
        <v>168</v>
      </c>
      <c r="J50" s="18" t="s">
        <v>169</v>
      </c>
      <c r="L50" s="18" t="s">
        <v>170</v>
      </c>
      <c r="N50" s="18" t="s">
        <v>171</v>
      </c>
      <c r="P50" s="18" t="s">
        <v>172</v>
      </c>
      <c r="R50" s="18" t="s">
        <v>173</v>
      </c>
      <c r="T50" s="18" t="s">
        <v>174</v>
      </c>
      <c r="V50" s="18" t="s">
        <v>175</v>
      </c>
      <c r="X50" s="18" t="s">
        <v>176</v>
      </c>
      <c r="Z50" s="18" t="s">
        <v>177</v>
      </c>
      <c r="AB50" s="18" t="s">
        <v>178</v>
      </c>
      <c r="AD50" s="18" t="s">
        <v>179</v>
      </c>
      <c r="AF50" s="18" t="s">
        <v>180</v>
      </c>
    </row>
    <row r="51" spans="3:32" x14ac:dyDescent="0.2">
      <c r="D51" s="18" t="s">
        <v>310</v>
      </c>
      <c r="E51" s="18" t="s">
        <v>32</v>
      </c>
      <c r="H51" s="18" t="s">
        <v>471</v>
      </c>
      <c r="J51" s="18" t="s">
        <v>472</v>
      </c>
      <c r="L51" s="18" t="s">
        <v>473</v>
      </c>
      <c r="N51" s="18" t="s">
        <v>474</v>
      </c>
      <c r="P51" s="18" t="s">
        <v>475</v>
      </c>
      <c r="R51" s="18" t="s">
        <v>476</v>
      </c>
      <c r="T51" s="18" t="s">
        <v>477</v>
      </c>
      <c r="V51" s="18" t="s">
        <v>478</v>
      </c>
      <c r="X51" s="18" t="s">
        <v>479</v>
      </c>
      <c r="Z51" s="18" t="s">
        <v>480</v>
      </c>
      <c r="AB51" s="18" t="s">
        <v>481</v>
      </c>
      <c r="AD51" s="18" t="s">
        <v>482</v>
      </c>
      <c r="AF51" s="18" t="s">
        <v>483</v>
      </c>
    </row>
    <row r="53" spans="3:32" x14ac:dyDescent="0.2">
      <c r="C53" s="18" t="s">
        <v>311</v>
      </c>
      <c r="E53" s="18" t="s">
        <v>33</v>
      </c>
      <c r="H53" s="18" t="s">
        <v>484</v>
      </c>
      <c r="J53" s="18" t="s">
        <v>485</v>
      </c>
      <c r="L53" s="18" t="s">
        <v>486</v>
      </c>
      <c r="N53" s="18" t="s">
        <v>487</v>
      </c>
      <c r="P53" s="18" t="s">
        <v>488</v>
      </c>
      <c r="R53" s="18" t="s">
        <v>489</v>
      </c>
      <c r="T53" s="18" t="s">
        <v>490</v>
      </c>
      <c r="V53" s="18" t="s">
        <v>491</v>
      </c>
      <c r="X53" s="18" t="s">
        <v>492</v>
      </c>
      <c r="Z53" s="18" t="s">
        <v>493</v>
      </c>
      <c r="AB53" s="18" t="s">
        <v>494</v>
      </c>
      <c r="AD53" s="18" t="s">
        <v>495</v>
      </c>
      <c r="AF53" s="18" t="s">
        <v>496</v>
      </c>
    </row>
    <row r="55" spans="3:32" x14ac:dyDescent="0.2">
      <c r="D55" s="18" t="s">
        <v>312</v>
      </c>
      <c r="E55" s="18" t="s">
        <v>24</v>
      </c>
      <c r="H55" s="18" t="s">
        <v>246</v>
      </c>
      <c r="J55" s="18" t="s">
        <v>247</v>
      </c>
      <c r="L55" s="18" t="s">
        <v>248</v>
      </c>
      <c r="N55" s="18" t="s">
        <v>249</v>
      </c>
      <c r="P55" s="18" t="s">
        <v>250</v>
      </c>
      <c r="R55" s="18" t="s">
        <v>251</v>
      </c>
      <c r="T55" s="18" t="s">
        <v>252</v>
      </c>
      <c r="V55" s="18" t="s">
        <v>253</v>
      </c>
      <c r="X55" s="18" t="s">
        <v>254</v>
      </c>
      <c r="Z55" s="18" t="s">
        <v>255</v>
      </c>
      <c r="AB55" s="18" t="s">
        <v>256</v>
      </c>
      <c r="AD55" s="18" t="s">
        <v>257</v>
      </c>
      <c r="AF55" s="18" t="s">
        <v>258</v>
      </c>
    </row>
    <row r="56" spans="3:32" x14ac:dyDescent="0.2">
      <c r="D56" s="18" t="s">
        <v>313</v>
      </c>
      <c r="E56" s="18" t="s">
        <v>276</v>
      </c>
      <c r="H56" s="18" t="s">
        <v>497</v>
      </c>
      <c r="J56" s="18" t="s">
        <v>498</v>
      </c>
      <c r="L56" s="18" t="s">
        <v>499</v>
      </c>
      <c r="N56" s="18" t="s">
        <v>500</v>
      </c>
      <c r="P56" s="18" t="s">
        <v>501</v>
      </c>
      <c r="R56" s="18" t="s">
        <v>502</v>
      </c>
      <c r="T56" s="18" t="s">
        <v>503</v>
      </c>
      <c r="V56" s="18" t="s">
        <v>504</v>
      </c>
      <c r="X56" s="18" t="s">
        <v>505</v>
      </c>
      <c r="Z56" s="18" t="s">
        <v>506</v>
      </c>
      <c r="AB56" s="18" t="s">
        <v>507</v>
      </c>
      <c r="AD56" s="18" t="s">
        <v>508</v>
      </c>
      <c r="AF56" s="18" t="s">
        <v>509</v>
      </c>
    </row>
    <row r="58" spans="3:32" x14ac:dyDescent="0.2">
      <c r="C58" s="18" t="s">
        <v>314</v>
      </c>
      <c r="E58" s="18" t="s">
        <v>34</v>
      </c>
      <c r="H58" s="18" t="s">
        <v>510</v>
      </c>
      <c r="J58" s="18" t="s">
        <v>511</v>
      </c>
      <c r="L58" s="18" t="s">
        <v>512</v>
      </c>
      <c r="N58" s="18" t="s">
        <v>513</v>
      </c>
      <c r="P58" s="18" t="s">
        <v>514</v>
      </c>
      <c r="R58" s="18" t="s">
        <v>515</v>
      </c>
      <c r="T58" s="18" t="s">
        <v>516</v>
      </c>
      <c r="V58" s="18" t="s">
        <v>517</v>
      </c>
      <c r="X58" s="18" t="s">
        <v>518</v>
      </c>
      <c r="Z58" s="18" t="s">
        <v>519</v>
      </c>
      <c r="AB58" s="18" t="s">
        <v>520</v>
      </c>
      <c r="AD58" s="18" t="s">
        <v>521</v>
      </c>
      <c r="AF58" s="18" t="s">
        <v>522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Options</vt:lpstr>
      <vt:lpstr>Income Statement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Monthly Income Statement</dc:title>
  <dc:subject>Jet Basics</dc:subject>
  <dc:creator>Katherine</dc:creator>
  <dc:description>Monthly income statement.   Shows how users can easily create financial reports which are specific to their requirements.</dc:description>
  <cp:lastModifiedBy>Haseeb Tariq</cp:lastModifiedBy>
  <cp:lastPrinted>2011-08-16T23:53:48Z</cp:lastPrinted>
  <dcterms:created xsi:type="dcterms:W3CDTF">2004-12-27T23:31:12Z</dcterms:created>
  <dcterms:modified xsi:type="dcterms:W3CDTF">2023-09-04T10:27:53Z</dcterms:modified>
  <cp:category>Finance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Drill Button Active">
    <vt:bool>true</vt:bool>
  </property>
  <property fmtid="{D5CDD505-2E9C-101B-9397-08002B2CF9AE}" pid="3" name="Jet Reports Last Version Refresh">
    <vt:lpwstr>Version 7.0.6  Released 10/12/2007 12:48:31 PM</vt:lpwstr>
  </property>
  <property fmtid="{D5CDD505-2E9C-101B-9397-08002B2CF9AE}" pid="4" name="Jet Reports Design Mode Active">
    <vt:bool>false</vt:bool>
  </property>
  <property fmtid="{D5CDD505-2E9C-101B-9397-08002B2CF9AE}" pid="5" name="NeedsREVERT">
    <vt:lpwstr>FALSE</vt:lpwstr>
  </property>
  <property fmtid="{D5CDD505-2E9C-101B-9397-08002B2CF9AE}" pid="6" name="OriginalName">
    <vt:lpwstr>GL Income Statement.xls</vt:lpwstr>
  </property>
  <property fmtid="{D5CDD505-2E9C-101B-9397-08002B2CF9AE}" pid="7" name="Jet Reports Function Literals">
    <vt:lpwstr>,	;	,	{	}	[@[{0}]]	1033	19465</vt:lpwstr>
  </property>
</Properties>
</file>