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03" documentId="11_12B280F5378B3D9E033AF8821A458A8E51204ED1" xr6:coauthVersionLast="47" xr6:coauthVersionMax="47" xr10:uidLastSave="{C5B1C3A1-02E1-4E92-81E5-5D7546F3617C}"/>
  <bookViews>
    <workbookView xWindow="-120" yWindow="-120" windowWidth="29040" windowHeight="17520" firstSheet="1" activeTab="1" xr2:uid="{00000000-000D-0000-FFFF-FFFF00000000}"/>
  </bookViews>
  <sheets>
    <sheet name="Options" sheetId="9" state="hidden" r:id="rId1"/>
    <sheet name="P&amp;L Variance" sheetId="1" r:id="rId2"/>
    <sheet name="Background Info" sheetId="2" state="hidden" r:id="rId3"/>
    <sheet name="Sheet1" sheetId="53" state="veryHidden" r:id="rId4"/>
    <sheet name="Sheet2" sheetId="54" state="veryHidden" r:id="rId5"/>
    <sheet name="Sheet3" sheetId="55" state="veryHidden" r:id="rId6"/>
  </sheets>
  <definedNames>
    <definedName name="_xlnm.Print_Area" localSheetId="1">'P&amp;L Variance'!$B$1:$T$44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K14" i="1"/>
  <c r="H15" i="1"/>
  <c r="K15" i="1"/>
  <c r="H16" i="1"/>
  <c r="K16" i="1"/>
  <c r="H17" i="1"/>
  <c r="K17" i="1"/>
  <c r="O17" i="1" s="1"/>
  <c r="H18" i="1"/>
  <c r="K18" i="1"/>
  <c r="O18" i="1" s="1"/>
  <c r="H19" i="1"/>
  <c r="K19" i="1"/>
  <c r="O19" i="1" s="1"/>
  <c r="H20" i="1"/>
  <c r="Q36" i="1" s="1"/>
  <c r="K20" i="1"/>
  <c r="H23" i="1"/>
  <c r="H27" i="1" s="1"/>
  <c r="D11" i="2" s="1"/>
  <c r="K23" i="1"/>
  <c r="K27" i="1" s="1"/>
  <c r="D17" i="2" s="1"/>
  <c r="H24" i="1"/>
  <c r="K24" i="1"/>
  <c r="H25" i="1"/>
  <c r="K25" i="1"/>
  <c r="H26" i="1"/>
  <c r="K26" i="1"/>
  <c r="H32" i="1"/>
  <c r="K32" i="1"/>
  <c r="H33" i="1"/>
  <c r="K33" i="1"/>
  <c r="M33" i="1" s="1"/>
  <c r="H34" i="1"/>
  <c r="K34" i="1"/>
  <c r="M34" i="1" s="1"/>
  <c r="H35" i="1"/>
  <c r="K35" i="1"/>
  <c r="H36" i="1"/>
  <c r="K36" i="1"/>
  <c r="H37" i="1"/>
  <c r="K37" i="1"/>
  <c r="M37" i="1" s="1"/>
  <c r="H38" i="1"/>
  <c r="K38" i="1"/>
  <c r="O38" i="1" s="1"/>
  <c r="C18" i="2"/>
  <c r="C17" i="2"/>
  <c r="C16" i="2"/>
  <c r="H39" i="1"/>
  <c r="D12" i="2" s="1"/>
  <c r="O36" i="1"/>
  <c r="M36" i="1"/>
  <c r="O35" i="1"/>
  <c r="M35" i="1"/>
  <c r="O33" i="1"/>
  <c r="O26" i="1"/>
  <c r="M26" i="1"/>
  <c r="O25" i="1"/>
  <c r="M25" i="1"/>
  <c r="O24" i="1"/>
  <c r="M24" i="1"/>
  <c r="M23" i="1"/>
  <c r="M17" i="1"/>
  <c r="O16" i="1"/>
  <c r="M16" i="1"/>
  <c r="O15" i="1"/>
  <c r="M15" i="1"/>
  <c r="O14" i="1"/>
  <c r="M14" i="1"/>
  <c r="J10" i="1"/>
  <c r="R30" i="1" s="1"/>
  <c r="G10" i="1"/>
  <c r="Q30" i="1" s="1"/>
  <c r="G6" i="1"/>
  <c r="D7" i="9"/>
  <c r="H5" i="1" s="1"/>
  <c r="D6" i="9"/>
  <c r="G5" i="1" s="1"/>
  <c r="D5" i="9"/>
  <c r="H4" i="1" s="1"/>
  <c r="D4" i="9"/>
  <c r="G4" i="1" s="1"/>
  <c r="Q33" i="1" l="1"/>
  <c r="Q34" i="1"/>
  <c r="R32" i="1"/>
  <c r="Q25" i="1"/>
  <c r="Q32" i="1"/>
  <c r="D10" i="2"/>
  <c r="Q37" i="1"/>
  <c r="K29" i="1"/>
  <c r="O23" i="1"/>
  <c r="O34" i="1"/>
  <c r="Q35" i="1"/>
  <c r="M18" i="1"/>
  <c r="M19" i="1"/>
  <c r="O37" i="1"/>
  <c r="O32" i="1"/>
  <c r="M38" i="1"/>
  <c r="K39" i="1"/>
  <c r="D18" i="2" s="1"/>
  <c r="Q23" i="1"/>
  <c r="H29" i="1"/>
  <c r="H41" i="1" s="1"/>
  <c r="D13" i="2" s="1"/>
  <c r="Q26" i="1"/>
  <c r="M32" i="1"/>
  <c r="E11" i="2"/>
  <c r="E12" i="2"/>
  <c r="R36" i="1"/>
  <c r="Q21" i="1"/>
  <c r="R33" i="1"/>
  <c r="R37" i="1"/>
  <c r="M27" i="1"/>
  <c r="R23" i="1"/>
  <c r="O27" i="1"/>
  <c r="D16" i="2"/>
  <c r="R34" i="1"/>
  <c r="Q24" i="1"/>
  <c r="M20" i="1"/>
  <c r="O20" i="1"/>
  <c r="R21" i="1"/>
  <c r="R24" i="1"/>
  <c r="R25" i="1"/>
  <c r="R26" i="1"/>
  <c r="R35" i="1"/>
  <c r="O39" i="1" l="1"/>
  <c r="M39" i="1"/>
  <c r="K41" i="1"/>
  <c r="O29" i="1"/>
  <c r="M29" i="1"/>
  <c r="D19" i="2" l="1"/>
  <c r="M41" i="1"/>
  <c r="O41" i="1"/>
  <c r="E18" i="2" l="1"/>
  <c r="E17" i="2"/>
</calcChain>
</file>

<file path=xl/sharedStrings.xml><?xml version="1.0" encoding="utf-8"?>
<sst xmlns="http://schemas.openxmlformats.org/spreadsheetml/2006/main" count="604" uniqueCount="198">
  <si>
    <t>Description</t>
  </si>
  <si>
    <t>TOTAL REVENUE</t>
  </si>
  <si>
    <t>GROSS PROFIT</t>
  </si>
  <si>
    <t>Value</t>
  </si>
  <si>
    <t>Start</t>
  </si>
  <si>
    <t>End</t>
  </si>
  <si>
    <t>Profit &amp; Loss Variance</t>
  </si>
  <si>
    <t>Amount</t>
  </si>
  <si>
    <t>%</t>
  </si>
  <si>
    <t>Revenue</t>
  </si>
  <si>
    <t>VARIANCE</t>
  </si>
  <si>
    <t>Waterfall Max</t>
  </si>
  <si>
    <t>Waterfall Min</t>
  </si>
  <si>
    <t>If step 1 changed the accounts then the descriptions and cell references for the chart calculations will need to change as well.</t>
  </si>
  <si>
    <t>Exclude Closing Entries</t>
  </si>
  <si>
    <t>Fixed Asset Depreciation</t>
  </si>
  <si>
    <t>Auto+Hide+Hidesheet+Values</t>
  </si>
  <si>
    <t>Account No</t>
  </si>
  <si>
    <t>Background information only</t>
  </si>
  <si>
    <t>Calculations for Warterfall Chart</t>
  </si>
  <si>
    <t>Title</t>
  </si>
  <si>
    <t>Option</t>
  </si>
  <si>
    <t xml:space="preserve">Field </t>
  </si>
  <si>
    <t>First Period Start Date</t>
  </si>
  <si>
    <t>First Period End Date</t>
  </si>
  <si>
    <t>Second Period Start Date</t>
  </si>
  <si>
    <t>Second Period End Date</t>
  </si>
  <si>
    <t>hide</t>
  </si>
  <si>
    <t>REVENUE</t>
  </si>
  <si>
    <t>COST OF GOODS SOLD</t>
  </si>
  <si>
    <t>TOTAL COST OF GOODS SOLD</t>
  </si>
  <si>
    <t>OPERATING EXPENSES</t>
  </si>
  <si>
    <t>Bldg. Maint. Expenses</t>
  </si>
  <si>
    <t>Administrative Expenses</t>
  </si>
  <si>
    <t>Computer Expenses</t>
  </si>
  <si>
    <t>Selling Expenses</t>
  </si>
  <si>
    <t>Personnel Expenses</t>
  </si>
  <si>
    <t>TOTAL OPERATING EXPENSES</t>
  </si>
  <si>
    <t>OPERATING INCOME</t>
  </si>
  <si>
    <t>Cost of Goods Sold</t>
  </si>
  <si>
    <t>Operating Expenses</t>
  </si>
  <si>
    <t>Operating Income</t>
  </si>
  <si>
    <t>First Period</t>
  </si>
  <si>
    <t>Second Period</t>
  </si>
  <si>
    <t>=Options!D4</t>
  </si>
  <si>
    <t>=Options!D5</t>
  </si>
  <si>
    <t>39904</t>
  </si>
  <si>
    <t>39994</t>
  </si>
  <si>
    <t>=Options!D6</t>
  </si>
  <si>
    <t>=Options!D7</t>
  </si>
  <si>
    <t>40908</t>
  </si>
  <si>
    <t>=Options!D8</t>
  </si>
  <si>
    <t>=F4</t>
  </si>
  <si>
    <t>=F5</t>
  </si>
  <si>
    <t>=-GL("Balance",$D14,$G$4,$H$4,,,,,,,,,,$G$6)</t>
  </si>
  <si>
    <t>=-GL("Balance",$D14,$G$5,$H$5,,,,,,,,,,$G$6)</t>
  </si>
  <si>
    <t>=K14-H14</t>
  </si>
  <si>
    <t>=IF(K14=0,"-",IF(H14=0,"∞",(K14-H14)/H14))</t>
  </si>
  <si>
    <t>=-GL("Balance",$D15,$G$4,$H$4,,,,,,,,,,$G$6)</t>
  </si>
  <si>
    <t>=-GL("Balance",$D15,$G$5,$H$5,,,,,,,,,,$G$6)</t>
  </si>
  <si>
    <t>=K15-H15</t>
  </si>
  <si>
    <t>=IF(K15=0,"-",IF(H15=0,"∞",(K15-H15)/H15))</t>
  </si>
  <si>
    <t>=-GL("Balance",$D16,$G$4,$H$4,,,,,,,,,,$G$6)</t>
  </si>
  <si>
    <t>=-GL("Balance",$D16,$G$5,$H$5,,,,,,,,,,$G$6)</t>
  </si>
  <si>
    <t>=K16-H16</t>
  </si>
  <si>
    <t>=IF(K16=0,"-",IF(H16=0,"∞",(K16-H16)/H16))</t>
  </si>
  <si>
    <t>=-GL("Balance",$D17,$G$4,$H$4,,,,,,,,,,$G$6)</t>
  </si>
  <si>
    <t>=-GL("Balance",$D17,$G$5,$H$5,,,,,,,,,,$G$6)</t>
  </si>
  <si>
    <t>=K17-H17</t>
  </si>
  <si>
    <t>=IF(K17=0,"-",IF(H17=0,"∞",(K17-H17)/H17))</t>
  </si>
  <si>
    <t>=-GL("Balance",$D18,$G$4,$H$4,,,,,,,,,,$G$6)</t>
  </si>
  <si>
    <t>=-GL("Balance",$D18,$G$5,$H$5,,,,,,,,,,$G$6)</t>
  </si>
  <si>
    <t>=K18-H18</t>
  </si>
  <si>
    <t>=IF(K18=0,"-",IF(H18=0,"∞",(K18-H18)/H18))</t>
  </si>
  <si>
    <t>=-GL("Balance",$D19,$G$4,$H$4,,,,,,,,,,$G$6)</t>
  </si>
  <si>
    <t>=-GL("Balance",$D19,$G$5,$H$5,,,,,,,,,,$G$6)</t>
  </si>
  <si>
    <t>=K19-H19</t>
  </si>
  <si>
    <t>=IF(K19=0,"-",IF(H19=0,"∞",(K19-H19)/H19))</t>
  </si>
  <si>
    <t>=K20-H20</t>
  </si>
  <si>
    <t>=K23-H23</t>
  </si>
  <si>
    <t>=G10</t>
  </si>
  <si>
    <t>=J10</t>
  </si>
  <si>
    <t>=-GL("Balance",$D26,$G$4,$H$4,,,,,,,,,,$G$6)</t>
  </si>
  <si>
    <t>=-GL("Balance",$D26,$G$5,$H$5,,,,,,,,,,$G$6)</t>
  </si>
  <si>
    <t>=K26-H26</t>
  </si>
  <si>
    <t>=IF(K26=0,"-",IF(H26=0,"∞",(K26-H26)/H26))</t>
  </si>
  <si>
    <t>=K27-H27</t>
  </si>
  <si>
    <t>=K29-H29</t>
  </si>
  <si>
    <t>=K33-H33</t>
  </si>
  <si>
    <t>=-GL("Balance",$D36,$G$4,$H$4,,,,,,,,,,$G$6)</t>
  </si>
  <si>
    <t>=-GL("Balance",$D36,$G$5,$H$5,,,,,,,,,,$G$6)</t>
  </si>
  <si>
    <t>=K36-H36</t>
  </si>
  <si>
    <t>=IF(K36=0,"-",IF(H36=0,"∞",(K36-H36)/H36))</t>
  </si>
  <si>
    <t>=-GL("Balance",$D37,$G$4,$H$4,,,,,,,,,,$G$6)</t>
  </si>
  <si>
    <t>=-GL("Balance",$D37,$G$5,$H$5,,,,,,,,,,$G$6)</t>
  </si>
  <si>
    <t>=K37-H37</t>
  </si>
  <si>
    <t>=IF(K37=0,"-",IF(H37=0,"∞",(K37-H37)/H37))</t>
  </si>
  <si>
    <t>=-GL("Balance",$D38,$G$4,$H$4,,,,,,,,,,$G$6)</t>
  </si>
  <si>
    <t>=-GL("Balance",$D38,$G$5,$H$5,,,,,,,,,,$G$6)</t>
  </si>
  <si>
    <t>=K38-H38</t>
  </si>
  <si>
    <t>=IF(K38=0,"-",IF(H38=0,"∞",(K38-H38)/H38))</t>
  </si>
  <si>
    <t>=K39-H39</t>
  </si>
  <si>
    <t>=K41-H41</t>
  </si>
  <si>
    <t>Sales, Retail - North America</t>
  </si>
  <si>
    <t>Sales, Retail - EU</t>
  </si>
  <si>
    <t>Sales, Retail - Other</t>
  </si>
  <si>
    <t>Discounts, Retail - North America</t>
  </si>
  <si>
    <t>Discounts, Retail - EU</t>
  </si>
  <si>
    <t>Discounts, Retail - Other</t>
  </si>
  <si>
    <t>COGS, Retail - North America</t>
  </si>
  <si>
    <t>COGS, Retail - EU</t>
  </si>
  <si>
    <t>COGS, Retail - Other</t>
  </si>
  <si>
    <t>Cost Adjustments</t>
  </si>
  <si>
    <t>Other Operating Expenses</t>
  </si>
  <si>
    <t>�</t>
  </si>
  <si>
    <t>44100</t>
  </si>
  <si>
    <t>44200</t>
  </si>
  <si>
    <t>44300</t>
  </si>
  <si>
    <t>45100</t>
  </si>
  <si>
    <t>45200</t>
  </si>
  <si>
    <t>45300</t>
  </si>
  <si>
    <t>=SUM(H14:H19)</t>
  </si>
  <si>
    <t>=SUM(K14:K19)</t>
  </si>
  <si>
    <t>=IF(K20=0,0,IF(H20=0,"∞",(K20-H20)/H20))</t>
  </si>
  <si>
    <t>52100</t>
  </si>
  <si>
    <t>=IF(K23=0,"-",IF(H23=0,"∞",(K23-H23)/H23))</t>
  </si>
  <si>
    <t>=-H23/$H$20</t>
  </si>
  <si>
    <t>=-K23/$K$20</t>
  </si>
  <si>
    <t>52300</t>
  </si>
  <si>
    <t>=K24-H24</t>
  </si>
  <si>
    <t>=IF(K24=0,"-",IF(H24=0,"∞",(K24-H24)/H24))</t>
  </si>
  <si>
    <t>=-H24/$H$20</t>
  </si>
  <si>
    <t>=-K24/$K$20</t>
  </si>
  <si>
    <t>52400</t>
  </si>
  <si>
    <t>=K25-H25</t>
  </si>
  <si>
    <t>=IF(K25=0,"-",IF(H25=0,"∞",(K25-H25)/H25))</t>
  </si>
  <si>
    <t>=-H25/$H$20</t>
  </si>
  <si>
    <t>=-K25/$K$20</t>
  </si>
  <si>
    <t>54999</t>
  </si>
  <si>
    <t>=-H26/$H$20</t>
  </si>
  <si>
    <t>=-K26/$K$20</t>
  </si>
  <si>
    <t>=SUM(H23:H26)</t>
  </si>
  <si>
    <t>=SUM(K23:K26)</t>
  </si>
  <si>
    <t>=IF(K27=0,0,IF(H27=0,"∞",(K27-H27)/H27))</t>
  </si>
  <si>
    <t>=H20+H27</t>
  </si>
  <si>
    <t>=K20+K27</t>
  </si>
  <si>
    <t>=IF(K29=0,0,IF(H29=0,"∞",(K29-H29)/H29))</t>
  </si>
  <si>
    <t>65400</t>
  </si>
  <si>
    <t>=K32-H32</t>
  </si>
  <si>
    <t>=IF(K32=0,"-",IF(H32=0,"∞",(K32-H32)/H32))</t>
  </si>
  <si>
    <t>=-H32/$H$20</t>
  </si>
  <si>
    <t>=-K32/$K$20</t>
  </si>
  <si>
    <t>65900</t>
  </si>
  <si>
    <t>=IF(K33=0,"-",IF(H33=0,"∞",(K33-H33)/H33))</t>
  </si>
  <si>
    <t>=-H33/$H$20</t>
  </si>
  <si>
    <t>=-K33/$K$20</t>
  </si>
  <si>
    <t>64400</t>
  </si>
  <si>
    <t>=K34-H34</t>
  </si>
  <si>
    <t>=IF(K34=0,"-",IF(H34=0,"∞",(K34-H34)/H34))</t>
  </si>
  <si>
    <t>=-H34/$H$20</t>
  </si>
  <si>
    <t>=-K34/$K$20</t>
  </si>
  <si>
    <t>61400</t>
  </si>
  <si>
    <t>=K35-H35</t>
  </si>
  <si>
    <t>=IF(K35=0,"-",IF(H35=0,"∞",(K35-H35)/H35))</t>
  </si>
  <si>
    <t>=-H35/$H$20</t>
  </si>
  <si>
    <t>=-K35/$K$20</t>
  </si>
  <si>
    <t>62950</t>
  </si>
  <si>
    <t>=-H36/$H$20</t>
  </si>
  <si>
    <t>=-K36/$K$20</t>
  </si>
  <si>
    <t>66400</t>
  </si>
  <si>
    <t>=-H37/$H$20</t>
  </si>
  <si>
    <t>=-K37/$K$20</t>
  </si>
  <si>
    <t>67600</t>
  </si>
  <si>
    <t>=SUM(H32:H38)</t>
  </si>
  <si>
    <t>=SUM(K32:K38)</t>
  </si>
  <si>
    <t>=IF(K39=0,0,IF(H39=0,"∞",(K39-H39)/H39))</t>
  </si>
  <si>
    <t>=H29+H39</t>
  </si>
  <si>
    <t>=K29+K39</t>
  </si>
  <si>
    <t>=IF(K41=0,0,IF(H41=0,"∞",(K41-H41)/H41))</t>
  </si>
  <si>
    <t>=-GL("Balance",$D23,$G$4,$H$4,,,,,,,,,,$G$6)</t>
  </si>
  <si>
    <t>=-GL("Balance",$D23,$G$5,$H$5,,,,,,,,,,$G$6)</t>
  </si>
  <si>
    <t>=-GL("Balance",$D24,$G$4,$H$4,,,,,,,,,,$G$6)</t>
  </si>
  <si>
    <t>=-GL("Balance",$D24,$G$5,$H$5,,,,,,,,,,$G$6)</t>
  </si>
  <si>
    <t>=-GL("Balance",$D25,$G$4,$H$4,,,,,,,,,,$G$6)</t>
  </si>
  <si>
    <t>=-GL("Balance",$D25,$G$5,$H$5,,,,,,,,,,$G$6)</t>
  </si>
  <si>
    <t>=-GL("Balance",$D32,$G$4,$H$4,,,,,,,,,,$G$6)</t>
  </si>
  <si>
    <t>=-GL("Balance",$D32,$G$5,$H$5,,,,,,,,,,$G$6)</t>
  </si>
  <si>
    <t>=-GL("Balance",$D33,$G$4,$H$4,,,,,,,,,,$G$6)</t>
  </si>
  <si>
    <t>=-GL("Balance",$D33,$G$5,$H$5,,,,,,,,,,$G$6)</t>
  </si>
  <si>
    <t>=-GL("Balance",$D34,$G$4,$H$4,,,,,,,,,,$G$6)</t>
  </si>
  <si>
    <t>=-GL("Balance",$D34,$G$5,$H$5,,,,,,,,,,$G$6)</t>
  </si>
  <si>
    <t>=-GL("Balance",$D35,$G$4,$H$4,,,,,,,,,,$G$6)</t>
  </si>
  <si>
    <t>=-GL("Balance",$D35,$G$5,$H$5,,,,,,,,,,$G$6)</t>
  </si>
  <si>
    <t>Revise account numbers and names in these rows (C13:D38)</t>
  </si>
  <si>
    <t>Auto+Hide+Values+Formulas=Sheet1,Sheet2+FormulasOnly</t>
  </si>
  <si>
    <t>Auto+Hide+Values+Formulas=Sheet3,Sheet1,Sheet2</t>
  </si>
  <si>
    <t>Auto+Hide+Values+Formulas=Sheet3,Sheet1,Sheet2+FormulasOnly</t>
  </si>
  <si>
    <t>Auto+Hidesheet+Values+Hide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</si>
</sst>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0%;[Red]\(0%\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2"/>
      <color theme="0" tint="-0.34998626667073579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5"/>
      <color theme="3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8"/>
      <color theme="3"/>
      <name val="Calibri"/>
      <family val="2"/>
      <scheme val="minor"/>
    </font>
    <font>
      <b/>
      <sz val="8"/>
      <color rgb="FF0074AB"/>
      <name val="Calibri"/>
      <family val="2"/>
      <scheme val="minor"/>
    </font>
    <font>
      <sz val="8"/>
      <color rgb="FF0070C0"/>
      <name val="Wingdings 3"/>
      <family val="1"/>
      <charset val="2"/>
    </font>
    <font>
      <i/>
      <sz val="8"/>
      <color theme="0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b/>
      <i/>
      <sz val="8"/>
      <color rgb="FF0074AB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  <font>
      <b/>
      <sz val="14"/>
      <name val="Calibri"/>
      <family val="2"/>
      <scheme val="minor"/>
    </font>
    <font>
      <u/>
      <sz val="14"/>
      <name val="Calibri"/>
      <family val="2"/>
      <scheme val="minor"/>
    </font>
    <font>
      <sz val="16"/>
      <name val="Arial"/>
      <family val="2"/>
    </font>
    <font>
      <b/>
      <sz val="24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color indexed="12"/>
      <name val="Arial"/>
      <family val="2"/>
    </font>
    <font>
      <sz val="10"/>
      <color theme="5" tint="-0.249977111117893"/>
      <name val="Arial"/>
      <family val="2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65" fontId="4" fillId="0" borderId="0" applyFont="0" applyFill="0" applyBorder="0" applyAlignment="0" applyProtection="0"/>
    <xf numFmtId="0" fontId="7" fillId="0" borderId="0"/>
    <xf numFmtId="0" fontId="4" fillId="0" borderId="0"/>
    <xf numFmtId="0" fontId="8" fillId="0" borderId="0"/>
    <xf numFmtId="165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14" fillId="0" borderId="17" applyNumberFormat="0" applyFill="0" applyAlignment="0" applyProtection="0"/>
    <xf numFmtId="0" fontId="32" fillId="9" borderId="0" applyNumberFormat="0" applyBorder="0" applyAlignment="0" applyProtection="0"/>
    <xf numFmtId="0" fontId="4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4">
    <xf numFmtId="0" fontId="0" fillId="0" borderId="0" xfId="0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left"/>
    </xf>
    <xf numFmtId="0" fontId="19" fillId="0" borderId="0" xfId="0" applyFont="1"/>
    <xf numFmtId="14" fontId="20" fillId="5" borderId="0" xfId="0" applyNumberFormat="1" applyFont="1" applyFill="1" applyAlignment="1">
      <alignment horizontal="center"/>
    </xf>
    <xf numFmtId="0" fontId="21" fillId="0" borderId="0" xfId="0" applyFont="1" applyAlignment="1">
      <alignment horizontal="right"/>
    </xf>
    <xf numFmtId="14" fontId="15" fillId="0" borderId="0" xfId="0" applyNumberFormat="1" applyFont="1" applyAlignment="1">
      <alignment horizontal="center"/>
    </xf>
    <xf numFmtId="14" fontId="22" fillId="0" borderId="0" xfId="0" applyNumberFormat="1" applyFont="1" applyAlignment="1">
      <alignment horizontal="left"/>
    </xf>
    <xf numFmtId="0" fontId="5" fillId="0" borderId="0" xfId="0" applyFont="1"/>
    <xf numFmtId="0" fontId="23" fillId="0" borderId="0" xfId="0" applyFont="1"/>
    <xf numFmtId="0" fontId="21" fillId="0" borderId="0" xfId="0" applyFont="1"/>
    <xf numFmtId="14" fontId="24" fillId="0" borderId="0" xfId="0" applyNumberFormat="1" applyFont="1" applyAlignment="1">
      <alignment horizontal="left"/>
    </xf>
    <xf numFmtId="0" fontId="23" fillId="0" borderId="15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3" borderId="2" xfId="0" applyFont="1" applyFill="1" applyBorder="1"/>
    <xf numFmtId="166" fontId="23" fillId="3" borderId="2" xfId="1" applyNumberFormat="1" applyFont="1" applyFill="1" applyBorder="1" applyAlignment="1">
      <alignment horizontal="right"/>
    </xf>
    <xf numFmtId="166" fontId="23" fillId="3" borderId="2" xfId="1" applyNumberFormat="1" applyFont="1" applyFill="1" applyBorder="1"/>
    <xf numFmtId="166" fontId="23" fillId="0" borderId="0" xfId="1" applyNumberFormat="1" applyFont="1" applyFill="1" applyBorder="1" applyAlignment="1">
      <alignment horizontal="right"/>
    </xf>
    <xf numFmtId="167" fontId="23" fillId="3" borderId="2" xfId="1" applyNumberFormat="1" applyFont="1" applyFill="1" applyBorder="1" applyAlignment="1">
      <alignment horizontal="center"/>
    </xf>
    <xf numFmtId="166" fontId="15" fillId="0" borderId="0" xfId="1" applyNumberFormat="1" applyFont="1"/>
    <xf numFmtId="166" fontId="15" fillId="0" borderId="0" xfId="1" applyNumberFormat="1" applyFont="1" applyFill="1" applyBorder="1"/>
    <xf numFmtId="167" fontId="15" fillId="0" borderId="0" xfId="1" applyNumberFormat="1" applyFont="1" applyAlignment="1">
      <alignment horizontal="center"/>
    </xf>
    <xf numFmtId="0" fontId="23" fillId="3" borderId="1" xfId="0" applyFont="1" applyFill="1" applyBorder="1"/>
    <xf numFmtId="166" fontId="23" fillId="3" borderId="1" xfId="1" applyNumberFormat="1" applyFont="1" applyFill="1" applyBorder="1"/>
    <xf numFmtId="166" fontId="23" fillId="0" borderId="0" xfId="1" applyNumberFormat="1" applyFont="1" applyFill="1" applyBorder="1"/>
    <xf numFmtId="167" fontId="23" fillId="3" borderId="1" xfId="1" applyNumberFormat="1" applyFont="1" applyFill="1" applyBorder="1" applyAlignment="1">
      <alignment horizontal="center"/>
    </xf>
    <xf numFmtId="0" fontId="5" fillId="0" borderId="0" xfId="0" applyFont="1" applyAlignment="1">
      <alignment horizontal="left" indent="1"/>
    </xf>
    <xf numFmtId="166" fontId="15" fillId="0" borderId="0" xfId="1" applyNumberFormat="1" applyFont="1" applyBorder="1"/>
    <xf numFmtId="167" fontId="15" fillId="0" borderId="0" xfId="1" applyNumberFormat="1" applyFont="1" applyBorder="1" applyAlignment="1">
      <alignment horizontal="center"/>
    </xf>
    <xf numFmtId="0" fontId="23" fillId="2" borderId="1" xfId="0" applyFont="1" applyFill="1" applyBorder="1"/>
    <xf numFmtId="166" fontId="23" fillId="2" borderId="1" xfId="1" applyNumberFormat="1" applyFont="1" applyFill="1" applyBorder="1"/>
    <xf numFmtId="167" fontId="23" fillId="2" borderId="1" xfId="1" applyNumberFormat="1" applyFont="1" applyFill="1" applyBorder="1" applyAlignment="1">
      <alignment horizontal="center"/>
    </xf>
    <xf numFmtId="0" fontId="27" fillId="0" borderId="0" xfId="0" applyFont="1"/>
    <xf numFmtId="0" fontId="26" fillId="0" borderId="8" xfId="0" applyFont="1" applyBorder="1"/>
    <xf numFmtId="166" fontId="26" fillId="0" borderId="0" xfId="0" applyNumberFormat="1" applyFont="1"/>
    <xf numFmtId="0" fontId="26" fillId="0" borderId="6" xfId="0" applyFont="1" applyBorder="1"/>
    <xf numFmtId="166" fontId="26" fillId="0" borderId="6" xfId="0" applyNumberFormat="1" applyFont="1" applyBorder="1"/>
    <xf numFmtId="0" fontId="26" fillId="0" borderId="9" xfId="0" applyFont="1" applyBorder="1"/>
    <xf numFmtId="166" fontId="26" fillId="0" borderId="10" xfId="0" applyNumberFormat="1" applyFont="1" applyBorder="1"/>
    <xf numFmtId="0" fontId="26" fillId="0" borderId="11" xfId="0" applyFont="1" applyBorder="1"/>
    <xf numFmtId="166" fontId="26" fillId="0" borderId="11" xfId="0" applyNumberFormat="1" applyFont="1" applyBorder="1"/>
    <xf numFmtId="0" fontId="29" fillId="0" borderId="0" xfId="0" applyFont="1" applyAlignment="1">
      <alignment horizontal="right"/>
    </xf>
    <xf numFmtId="0" fontId="29" fillId="0" borderId="6" xfId="0" applyFont="1" applyBorder="1" applyAlignment="1">
      <alignment horizontal="right"/>
    </xf>
    <xf numFmtId="14" fontId="23" fillId="7" borderId="7" xfId="6" applyNumberFormat="1" applyFont="1" applyFill="1" applyBorder="1" applyAlignment="1">
      <alignment horizontal="center"/>
    </xf>
    <xf numFmtId="14" fontId="23" fillId="5" borderId="15" xfId="6" applyNumberFormat="1" applyFont="1" applyFill="1" applyBorder="1" applyAlignment="1">
      <alignment horizontal="center"/>
    </xf>
    <xf numFmtId="14" fontId="15" fillId="0" borderId="0" xfId="0" applyNumberFormat="1" applyFont="1"/>
    <xf numFmtId="0" fontId="25" fillId="0" borderId="17" xfId="8" applyFont="1" applyAlignment="1">
      <alignment vertical="center"/>
    </xf>
    <xf numFmtId="0" fontId="17" fillId="0" borderId="17" xfId="8" applyFont="1" applyAlignment="1">
      <alignment vertical="center"/>
    </xf>
    <xf numFmtId="0" fontId="16" fillId="0" borderId="0" xfId="0" applyFont="1"/>
    <xf numFmtId="9" fontId="16" fillId="0" borderId="0" xfId="7" applyFont="1"/>
    <xf numFmtId="0" fontId="23" fillId="3" borderId="3" xfId="0" applyFont="1" applyFill="1" applyBorder="1" applyAlignment="1">
      <alignment horizontal="right"/>
    </xf>
    <xf numFmtId="0" fontId="28" fillId="0" borderId="8" xfId="0" applyFont="1" applyBorder="1"/>
    <xf numFmtId="0" fontId="28" fillId="0" borderId="3" xfId="0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8" fillId="0" borderId="16" xfId="0" applyFont="1" applyBorder="1" applyAlignment="1">
      <alignment wrapText="1"/>
    </xf>
    <xf numFmtId="14" fontId="23" fillId="5" borderId="22" xfId="6" applyNumberFormat="1" applyFont="1" applyFill="1" applyBorder="1" applyAlignment="1">
      <alignment horizontal="center"/>
    </xf>
    <xf numFmtId="14" fontId="23" fillId="5" borderId="23" xfId="6" applyNumberFormat="1" applyFont="1" applyFill="1" applyBorder="1" applyAlignment="1">
      <alignment horizontal="center"/>
    </xf>
    <xf numFmtId="14" fontId="23" fillId="5" borderId="24" xfId="6" applyNumberFormat="1" applyFont="1" applyFill="1" applyBorder="1" applyAlignment="1">
      <alignment horizontal="center"/>
    </xf>
    <xf numFmtId="14" fontId="23" fillId="5" borderId="25" xfId="6" applyNumberFormat="1" applyFont="1" applyFill="1" applyBorder="1" applyAlignment="1">
      <alignment horizontal="center"/>
    </xf>
    <xf numFmtId="0" fontId="32" fillId="9" borderId="26" xfId="9" applyBorder="1"/>
    <xf numFmtId="0" fontId="32" fillId="9" borderId="27" xfId="9" applyBorder="1"/>
    <xf numFmtId="0" fontId="0" fillId="0" borderId="28" xfId="0" applyBorder="1"/>
    <xf numFmtId="14" fontId="0" fillId="0" borderId="29" xfId="0" applyNumberFormat="1" applyBorder="1"/>
    <xf numFmtId="0" fontId="0" fillId="0" borderId="18" xfId="0" applyBorder="1"/>
    <xf numFmtId="0" fontId="0" fillId="0" borderId="30" xfId="0" applyBorder="1"/>
    <xf numFmtId="14" fontId="23" fillId="7" borderId="5" xfId="6" applyNumberFormat="1" applyFont="1" applyFill="1" applyBorder="1" applyAlignment="1">
      <alignment horizontal="center"/>
    </xf>
    <xf numFmtId="14" fontId="16" fillId="0" borderId="0" xfId="0" applyNumberFormat="1" applyFont="1"/>
    <xf numFmtId="0" fontId="4" fillId="5" borderId="0" xfId="3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5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0" fillId="0" borderId="0" xfId="0" quotePrefix="1"/>
    <xf numFmtId="0" fontId="2" fillId="0" borderId="0" xfId="12" applyFont="1"/>
    <xf numFmtId="14" fontId="0" fillId="0" borderId="0" xfId="0" applyNumberFormat="1"/>
    <xf numFmtId="0" fontId="34" fillId="5" borderId="0" xfId="3" applyFont="1" applyFill="1" applyAlignment="1">
      <alignment horizontal="center" vertical="top" wrapText="1"/>
    </xf>
    <xf numFmtId="14" fontId="23" fillId="7" borderId="3" xfId="6" applyNumberFormat="1" applyFont="1" applyFill="1" applyBorder="1" applyAlignment="1">
      <alignment horizontal="center"/>
    </xf>
    <xf numFmtId="14" fontId="23" fillId="7" borderId="2" xfId="6" applyNumberFormat="1" applyFont="1" applyFill="1" applyBorder="1" applyAlignment="1">
      <alignment horizontal="center"/>
    </xf>
    <xf numFmtId="14" fontId="23" fillId="7" borderId="16" xfId="6" applyNumberFormat="1" applyFont="1" applyFill="1" applyBorder="1" applyAlignment="1">
      <alignment horizontal="center"/>
    </xf>
    <xf numFmtId="14" fontId="23" fillId="7" borderId="7" xfId="6" applyNumberFormat="1" applyFont="1" applyFill="1" applyBorder="1" applyAlignment="1">
      <alignment horizontal="center"/>
    </xf>
    <xf numFmtId="14" fontId="23" fillId="7" borderId="4" xfId="6" applyNumberFormat="1" applyFont="1" applyFill="1" applyBorder="1" applyAlignment="1">
      <alignment horizontal="center"/>
    </xf>
    <xf numFmtId="0" fontId="31" fillId="8" borderId="0" xfId="0" applyFont="1" applyFill="1" applyAlignment="1">
      <alignment horizontal="left"/>
    </xf>
    <xf numFmtId="0" fontId="30" fillId="6" borderId="14" xfId="0" applyFont="1" applyFill="1" applyBorder="1" applyAlignment="1">
      <alignment horizontal="center" vertical="top" wrapText="1"/>
    </xf>
    <xf numFmtId="0" fontId="30" fillId="6" borderId="12" xfId="0" applyFont="1" applyFill="1" applyBorder="1" applyAlignment="1">
      <alignment horizontal="center" vertical="top" wrapText="1"/>
    </xf>
    <xf numFmtId="0" fontId="30" fillId="6" borderId="13" xfId="0" applyFont="1" applyFill="1" applyBorder="1" applyAlignment="1">
      <alignment horizontal="center" vertical="top" wrapText="1"/>
    </xf>
    <xf numFmtId="0" fontId="13" fillId="4" borderId="19" xfId="0" applyFont="1" applyFill="1" applyBorder="1" applyAlignment="1">
      <alignment horizontal="center"/>
    </xf>
    <xf numFmtId="0" fontId="13" fillId="4" borderId="2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center"/>
    </xf>
  </cellXfs>
  <cellStyles count="19">
    <cellStyle name="Accent1" xfId="9" builtinId="29"/>
    <cellStyle name="Comma" xfId="1" builtinId="3"/>
    <cellStyle name="Comma 2" xfId="5" xr:uid="{00000000-0005-0000-0000-000002000000}"/>
    <cellStyle name="Comma 3" xfId="15" xr:uid="{00000000-0005-0000-0000-000003000000}"/>
    <cellStyle name="Currency 2" xfId="16" xr:uid="{00000000-0005-0000-0000-000004000000}"/>
    <cellStyle name="Heading 1" xfId="8" builtinId="16"/>
    <cellStyle name="Heading 4" xfId="6" builtinId="19"/>
    <cellStyle name="Hyperlink 2" xfId="11" xr:uid="{00000000-0005-0000-0000-000008000000}"/>
    <cellStyle name="Hyperlink 3" xfId="17" xr:uid="{00000000-0005-0000-0000-000009000000}"/>
    <cellStyle name="Normal" xfId="0" builtinId="0"/>
    <cellStyle name="Normal 2" xfId="2" xr:uid="{00000000-0005-0000-0000-00000B000000}"/>
    <cellStyle name="Normal 2 2" xfId="3" xr:uid="{00000000-0005-0000-0000-00000C000000}"/>
    <cellStyle name="Normal 2 3" xfId="4" xr:uid="{00000000-0005-0000-0000-00000D000000}"/>
    <cellStyle name="Normal 2 3 2" xfId="14" xr:uid="{00000000-0005-0000-0000-00000E000000}"/>
    <cellStyle name="Normal 2 4" xfId="10" xr:uid="{00000000-0005-0000-0000-00000F000000}"/>
    <cellStyle name="Normal 3" xfId="12" xr:uid="{00000000-0005-0000-0000-000010000000}"/>
    <cellStyle name="Normal 4" xfId="18" xr:uid="{00000000-0005-0000-0000-000011000000}"/>
    <cellStyle name="Percent" xfId="7" builtinId="5"/>
    <cellStyle name="Percent 2" xfId="13" xr:uid="{00000000-0005-0000-0000-000013000000}"/>
  </cellStyles>
  <dxfs count="2">
    <dxf>
      <font>
        <b/>
        <i val="0"/>
        <strike val="0"/>
        <color auto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lor auto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2E5AA8"/>
      <color rgb="FF83C55A"/>
      <color rgb="FF666C71"/>
      <color rgb="FF007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100" b="1"/>
              <a:t>First Period           </a:t>
            </a:r>
            <a:r>
              <a:rPr lang="en-US" sz="1100" b="1" baseline="0"/>
              <a:t>     </a:t>
            </a:r>
            <a:r>
              <a:rPr lang="en-US" sz="1100" b="1"/>
              <a:t>Second Period</a:t>
            </a:r>
          </a:p>
        </c:rich>
      </c:tx>
      <c:layout>
        <c:manualLayout>
          <c:xMode val="edge"/>
          <c:yMode val="edge"/>
          <c:x val="0.1383451580468413"/>
          <c:y val="2.27420774144886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80625803370505"/>
          <c:y val="0.12465319749831967"/>
          <c:w val="0.86470780332876218"/>
          <c:h val="0.59272344948173206"/>
        </c:manualLayout>
      </c:layout>
      <c:barChart>
        <c:barDir val="col"/>
        <c:grouping val="stacked"/>
        <c:varyColors val="0"/>
        <c:ser>
          <c:idx val="1"/>
          <c:order val="0"/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'Background Info'!$C$10:$C$19</c:f>
              <c:strCache>
                <c:ptCount val="10"/>
                <c:pt idx="0">
                  <c:v>Revenue</c:v>
                </c:pt>
                <c:pt idx="1">
                  <c:v>Cost of Goods Sold</c:v>
                </c:pt>
                <c:pt idx="2">
                  <c:v>Operating Expenses</c:v>
                </c:pt>
                <c:pt idx="3">
                  <c:v>Operating Income</c:v>
                </c:pt>
                <c:pt idx="6">
                  <c:v>Revenue</c:v>
                </c:pt>
                <c:pt idx="7">
                  <c:v>Cost of Goods Sold</c:v>
                </c:pt>
                <c:pt idx="8">
                  <c:v>Operating Expenses</c:v>
                </c:pt>
                <c:pt idx="9">
                  <c:v>Operating Income</c:v>
                </c:pt>
              </c:strCache>
            </c:strRef>
          </c:cat>
          <c:val>
            <c:numRef>
              <c:f>'Background Info'!$E$10:$E$19</c:f>
              <c:numCache>
                <c:formatCode>_(* #,##0_);_(* \(#,##0\);_(* "-"??_);_(@_)</c:formatCode>
                <c:ptCount val="10"/>
                <c:pt idx="0" formatCode="General">
                  <c:v>0</c:v>
                </c:pt>
                <c:pt idx="1">
                  <c:v>7539507.4199999962</c:v>
                </c:pt>
                <c:pt idx="2">
                  <c:v>279879.51999999583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7391380.209999999</c:v>
                </c:pt>
                <c:pt idx="8">
                  <c:v>339424.68999999855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7-4612-B6CF-681DB1154C8C}"/>
            </c:ext>
          </c:extLst>
        </c:ser>
        <c:ser>
          <c:idx val="0"/>
          <c:order val="1"/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2-4107-4612-B6CF-681DB1154C8C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4-4107-4612-B6CF-681DB1154C8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4107-4612-B6CF-681DB1154C8C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8-4107-4612-B6CF-681DB1154C8C}"/>
              </c:ext>
            </c:extLst>
          </c:dPt>
          <c:dPt>
            <c:idx val="5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A-4107-4612-B6CF-681DB1154C8C}"/>
              </c:ext>
            </c:extLst>
          </c:dPt>
          <c:dPt>
            <c:idx val="6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C-4107-4612-B6CF-681DB1154C8C}"/>
              </c:ext>
            </c:extLst>
          </c:dPt>
          <c:dPt>
            <c:idx val="7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E-4107-4612-B6CF-681DB1154C8C}"/>
              </c:ext>
            </c:extLst>
          </c:dPt>
          <c:dPt>
            <c:idx val="8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0-4107-4612-B6CF-681DB1154C8C}"/>
              </c:ext>
            </c:extLst>
          </c:dPt>
          <c:dPt>
            <c:idx val="9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2-4107-4612-B6CF-681DB1154C8C}"/>
              </c:ext>
            </c:extLst>
          </c:dPt>
          <c:cat>
            <c:strRef>
              <c:f>'Background Info'!$C$10:$C$19</c:f>
              <c:strCache>
                <c:ptCount val="10"/>
                <c:pt idx="0">
                  <c:v>Revenue</c:v>
                </c:pt>
                <c:pt idx="1">
                  <c:v>Cost of Goods Sold</c:v>
                </c:pt>
                <c:pt idx="2">
                  <c:v>Operating Expenses</c:v>
                </c:pt>
                <c:pt idx="3">
                  <c:v>Operating Income</c:v>
                </c:pt>
                <c:pt idx="6">
                  <c:v>Revenue</c:v>
                </c:pt>
                <c:pt idx="7">
                  <c:v>Cost of Goods Sold</c:v>
                </c:pt>
                <c:pt idx="8">
                  <c:v>Operating Expenses</c:v>
                </c:pt>
                <c:pt idx="9">
                  <c:v>Operating Income</c:v>
                </c:pt>
              </c:strCache>
            </c:strRef>
          </c:cat>
          <c:val>
            <c:numRef>
              <c:f>'Background Info'!$D$10:$D$19</c:f>
              <c:numCache>
                <c:formatCode>_(* #,##0_);_(* \(#,##0\);_(* "-"??_);_(@_)</c:formatCode>
                <c:ptCount val="10"/>
                <c:pt idx="0">
                  <c:v>15870516.859999998</c:v>
                </c:pt>
                <c:pt idx="1">
                  <c:v>8331009.4400000013</c:v>
                </c:pt>
                <c:pt idx="2">
                  <c:v>7259627.9000000004</c:v>
                </c:pt>
                <c:pt idx="3">
                  <c:v>279879.51999999583</c:v>
                </c:pt>
                <c:pt idx="5" formatCode="General">
                  <c:v>0</c:v>
                </c:pt>
                <c:pt idx="6">
                  <c:v>16185937.839999998</c:v>
                </c:pt>
                <c:pt idx="7">
                  <c:v>8794557.629999999</c:v>
                </c:pt>
                <c:pt idx="8">
                  <c:v>7051955.5200000005</c:v>
                </c:pt>
                <c:pt idx="9">
                  <c:v>339424.68999999855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107-4612-B6CF-681DB115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4276528"/>
        <c:axId val="604278096"/>
      </c:barChart>
      <c:catAx>
        <c:axId val="604276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78096"/>
        <c:crosses val="autoZero"/>
        <c:auto val="1"/>
        <c:lblAlgn val="ctr"/>
        <c:lblOffset val="100"/>
        <c:noMultiLvlLbl val="0"/>
      </c:catAx>
      <c:valAx>
        <c:axId val="60427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7652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50305358171692"/>
          <c:y val="0.15327183397022492"/>
          <c:w val="0.77151403879393121"/>
          <c:h val="0.45263173478168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'P&amp;L Variance'!$Q$30</c:f>
              <c:strCache>
                <c:ptCount val="1"/>
                <c:pt idx="0">
                  <c:v>First Period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'P&amp;L Variance'!$F$32:$G$38</c:f>
              <c:strCache>
                <c:ptCount val="7"/>
                <c:pt idx="0">
                  <c:v>Bldg. Maint. Expenses</c:v>
                </c:pt>
                <c:pt idx="1">
                  <c:v>Administrative Expenses</c:v>
                </c:pt>
                <c:pt idx="2">
                  <c:v>Computer Expenses</c:v>
                </c:pt>
                <c:pt idx="3">
                  <c:v>Selling Expenses</c:v>
                </c:pt>
                <c:pt idx="4">
                  <c:v>Personnel Expenses</c:v>
                </c:pt>
                <c:pt idx="5">
                  <c:v>Fixed Asset Depreciation</c:v>
                </c:pt>
                <c:pt idx="6">
                  <c:v>Other Operating Expenses</c:v>
                </c:pt>
              </c:strCache>
            </c:strRef>
          </c:cat>
          <c:val>
            <c:numRef>
              <c:f>'P&amp;L Variance'!$Q$32:$Q$38</c:f>
              <c:numCache>
                <c:formatCode>0%</c:formatCode>
                <c:ptCount val="7"/>
                <c:pt idx="0">
                  <c:v>3.175113983023739E-3</c:v>
                </c:pt>
                <c:pt idx="1">
                  <c:v>1.8844817887046436E-3</c:v>
                </c:pt>
                <c:pt idx="2">
                  <c:v>2.6255981684518374E-3</c:v>
                </c:pt>
                <c:pt idx="3">
                  <c:v>8.3014688911650245E-2</c:v>
                </c:pt>
                <c:pt idx="4">
                  <c:v>0.36672869140570641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2-4DF4-A076-8B4DEC52BB00}"/>
            </c:ext>
          </c:extLst>
        </c:ser>
        <c:ser>
          <c:idx val="1"/>
          <c:order val="1"/>
          <c:tx>
            <c:strRef>
              <c:f>'P&amp;L Variance'!$R$30</c:f>
              <c:strCache>
                <c:ptCount val="1"/>
                <c:pt idx="0">
                  <c:v>Second Period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'P&amp;L Variance'!$F$32:$G$38</c:f>
              <c:strCache>
                <c:ptCount val="7"/>
                <c:pt idx="0">
                  <c:v>Bldg. Maint. Expenses</c:v>
                </c:pt>
                <c:pt idx="1">
                  <c:v>Administrative Expenses</c:v>
                </c:pt>
                <c:pt idx="2">
                  <c:v>Computer Expenses</c:v>
                </c:pt>
                <c:pt idx="3">
                  <c:v>Selling Expenses</c:v>
                </c:pt>
                <c:pt idx="4">
                  <c:v>Personnel Expenses</c:v>
                </c:pt>
                <c:pt idx="5">
                  <c:v>Fixed Asset Depreciation</c:v>
                </c:pt>
                <c:pt idx="6">
                  <c:v>Other Operating Expenses</c:v>
                </c:pt>
              </c:strCache>
            </c:strRef>
          </c:cat>
          <c:val>
            <c:numRef>
              <c:f>'P&amp;L Variance'!$R$32:$R$38</c:f>
              <c:numCache>
                <c:formatCode>0%</c:formatCode>
                <c:ptCount val="7"/>
                <c:pt idx="0">
                  <c:v>3.372617054360318E-3</c:v>
                </c:pt>
                <c:pt idx="1">
                  <c:v>2.03195331188792E-3</c:v>
                </c:pt>
                <c:pt idx="2">
                  <c:v>2.8096400992974535E-3</c:v>
                </c:pt>
                <c:pt idx="3">
                  <c:v>7.8679528649419309E-2</c:v>
                </c:pt>
                <c:pt idx="4">
                  <c:v>0.34879034602791981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2-4DF4-A076-8B4DEC52B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04278488"/>
        <c:axId val="604278880"/>
      </c:barChart>
      <c:catAx>
        <c:axId val="604278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252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78880"/>
        <c:crosses val="autoZero"/>
        <c:auto val="1"/>
        <c:lblAlgn val="ctr"/>
        <c:lblOffset val="100"/>
        <c:noMultiLvlLbl val="0"/>
      </c:catAx>
      <c:valAx>
        <c:axId val="60427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78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51930862300748"/>
          <c:y val="0.16216142194916588"/>
          <c:w val="0.18480691376992506"/>
          <c:h val="0.262045763668495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4492273222536"/>
          <c:y val="0.17677379216486827"/>
          <c:w val="0.67480819669176573"/>
          <c:h val="0.437367766702292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'P&amp;L Variance'!$Q$21</c:f>
              <c:strCache>
                <c:ptCount val="1"/>
                <c:pt idx="0">
                  <c:v>First Period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'P&amp;L Variance'!$F$23:$G$26</c:f>
              <c:strCache>
                <c:ptCount val="4"/>
                <c:pt idx="0">
                  <c:v>COGS, Retail - North America</c:v>
                </c:pt>
                <c:pt idx="1">
                  <c:v>COGS, Retail - EU</c:v>
                </c:pt>
                <c:pt idx="2">
                  <c:v>COGS, Retail - Other</c:v>
                </c:pt>
                <c:pt idx="3">
                  <c:v>Cost Adjustments</c:v>
                </c:pt>
              </c:strCache>
            </c:strRef>
          </c:cat>
          <c:val>
            <c:numRef>
              <c:f>'P&amp;L Variance'!$Q$23:$Q$26</c:f>
              <c:numCache>
                <c:formatCode>0%</c:formatCode>
                <c:ptCount val="4"/>
                <c:pt idx="0">
                  <c:v>0.42582881134975215</c:v>
                </c:pt>
                <c:pt idx="1">
                  <c:v>0.13001510273434158</c:v>
                </c:pt>
                <c:pt idx="2">
                  <c:v>0</c:v>
                </c:pt>
                <c:pt idx="3">
                  <c:v>-3.090767454690194E-2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C-4E9F-8419-75F73E6EE54A}"/>
            </c:ext>
          </c:extLst>
        </c:ser>
        <c:ser>
          <c:idx val="1"/>
          <c:order val="1"/>
          <c:tx>
            <c:strRef>
              <c:f>'P&amp;L Variance'!$R$21</c:f>
              <c:strCache>
                <c:ptCount val="1"/>
                <c:pt idx="0">
                  <c:v>Second Period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'P&amp;L Variance'!$F$23:$G$26</c:f>
              <c:strCache>
                <c:ptCount val="4"/>
                <c:pt idx="0">
                  <c:v>COGS, Retail - North America</c:v>
                </c:pt>
                <c:pt idx="1">
                  <c:v>COGS, Retail - EU</c:v>
                </c:pt>
                <c:pt idx="2">
                  <c:v>COGS, Retail - Other</c:v>
                </c:pt>
                <c:pt idx="3">
                  <c:v>Cost Adjustments</c:v>
                </c:pt>
              </c:strCache>
            </c:strRef>
          </c:cat>
          <c:val>
            <c:numRef>
              <c:f>'P&amp;L Variance'!$R$23:$R$26</c:f>
              <c:numCache>
                <c:formatCode>0%</c:formatCode>
                <c:ptCount val="4"/>
                <c:pt idx="0">
                  <c:v>0.42204474572478651</c:v>
                </c:pt>
                <c:pt idx="1">
                  <c:v>0.13763918174048792</c:v>
                </c:pt>
                <c:pt idx="2">
                  <c:v>0</c:v>
                </c:pt>
                <c:pt idx="3">
                  <c:v>-1.6338356949973314E-2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DC-4E9F-8419-75F73E6EE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04275744"/>
        <c:axId val="656249360"/>
      </c:barChart>
      <c:catAx>
        <c:axId val="604275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249360"/>
        <c:crosses val="autoZero"/>
        <c:auto val="1"/>
        <c:lblAlgn val="ctr"/>
        <c:lblOffset val="100"/>
        <c:noMultiLvlLbl val="0"/>
      </c:catAx>
      <c:valAx>
        <c:axId val="6562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7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185718889553885"/>
          <c:y val="0.24876484883833966"/>
          <c:w val="0.25475530592514151"/>
          <c:h val="0.211112277631962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2</xdr:row>
      <xdr:rowOff>3175</xdr:rowOff>
    </xdr:from>
    <xdr:to>
      <xdr:col>19</xdr:col>
      <xdr:colOff>1715098</xdr:colOff>
      <xdr:row>15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28575</xdr:colOff>
      <xdr:row>29</xdr:row>
      <xdr:rowOff>114300</xdr:rowOff>
    </xdr:from>
    <xdr:to>
      <xdr:col>19</xdr:col>
      <xdr:colOff>1711325</xdr:colOff>
      <xdr:row>45</xdr:row>
      <xdr:rowOff>158750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28575</xdr:colOff>
      <xdr:row>14</xdr:row>
      <xdr:rowOff>152400</xdr:rowOff>
    </xdr:from>
    <xdr:to>
      <xdr:col>19</xdr:col>
      <xdr:colOff>1715100</xdr:colOff>
      <xdr:row>30</xdr:row>
      <xdr:rowOff>104775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654843</xdr:colOff>
      <xdr:row>13</xdr:row>
      <xdr:rowOff>9525</xdr:rowOff>
    </xdr:from>
    <xdr:to>
      <xdr:col>1</xdr:col>
      <xdr:colOff>847724</xdr:colOff>
      <xdr:row>19</xdr:row>
      <xdr:rowOff>0</xdr:rowOff>
    </xdr:to>
    <xdr:sp macro="" textlink="">
      <xdr:nvSpPr>
        <xdr:cNvPr id="6" name="Left Brac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769268" y="1781175"/>
          <a:ext cx="192881" cy="1152525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640562</xdr:colOff>
      <xdr:row>22</xdr:row>
      <xdr:rowOff>104775</xdr:rowOff>
    </xdr:from>
    <xdr:to>
      <xdr:col>1</xdr:col>
      <xdr:colOff>752475</xdr:colOff>
      <xdr:row>26</xdr:row>
      <xdr:rowOff>0</xdr:rowOff>
    </xdr:to>
    <xdr:sp macro="" textlink="">
      <xdr:nvSpPr>
        <xdr:cNvPr id="8" name="Left Brac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754987" y="3457575"/>
          <a:ext cx="111913" cy="676275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542928</xdr:colOff>
      <xdr:row>31</xdr:row>
      <xdr:rowOff>57151</xdr:rowOff>
    </xdr:from>
    <xdr:to>
      <xdr:col>1</xdr:col>
      <xdr:colOff>876299</xdr:colOff>
      <xdr:row>38</xdr:row>
      <xdr:rowOff>0</xdr:rowOff>
    </xdr:to>
    <xdr:sp macro="" textlink="">
      <xdr:nvSpPr>
        <xdr:cNvPr id="9" name="Left Brac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657353" y="4905376"/>
          <a:ext cx="333371" cy="1219200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0.03472</cdr:x>
      <cdr:y>0.0282</cdr:y>
    </cdr:from>
    <cdr:to>
      <cdr:x>1</cdr:x>
      <cdr:y>0.13396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2992" y="76201"/>
          <a:ext cx="3141383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50" b="0">
              <a:solidFill>
                <a:schemeClr val="bg1"/>
              </a:solidFill>
            </a:rPr>
            <a:t>Operating Expenses as</a:t>
          </a:r>
          <a:r>
            <a:rPr lang="en-US" sz="1050" b="0" baseline="0">
              <a:solidFill>
                <a:schemeClr val="bg1"/>
              </a:solidFill>
            </a:rPr>
            <a:t> a Percentage of Revenue</a:t>
          </a:r>
          <a:endParaRPr lang="en-US" sz="1050" b="0">
            <a:solidFill>
              <a:schemeClr val="bg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0.05092</cdr:x>
      <cdr:y>0.02107</cdr:y>
    </cdr:from>
    <cdr:to>
      <cdr:x>1</cdr:x>
      <cdr:y>0.13704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5905" y="54174"/>
          <a:ext cx="3092245" cy="298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0">
              <a:solidFill>
                <a:schemeClr val="bg1"/>
              </a:solidFill>
            </a:rPr>
            <a:t>Direct Costs as</a:t>
          </a:r>
          <a:r>
            <a:rPr lang="en-US" sz="1100" b="0" baseline="0">
              <a:solidFill>
                <a:schemeClr val="bg1"/>
              </a:solidFill>
            </a:rPr>
            <a:t> a Percentage of Revenue</a:t>
          </a:r>
          <a:endParaRPr lang="en-US" sz="1100" b="0">
            <a:solidFill>
              <a:schemeClr val="bg1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906037</xdr:colOff>
      <xdr:row>4</xdr:row>
      <xdr:rowOff>162622</xdr:rowOff>
    </xdr:from>
    <xdr:to>
      <xdr:col>6</xdr:col>
      <xdr:colOff>1330065</xdr:colOff>
      <xdr:row>6</xdr:row>
      <xdr:rowOff>124443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643232" y="1115122"/>
          <a:ext cx="424028" cy="379992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showGridLines="0" workbookViewId="0">
      <selection activeCell="A2" sqref="A2"/>
    </sheetView>
  </sheetViews>
  <sheetFormatPr defaultRowHeight="12.75" x14ac:dyDescent="0.2"/>
  <cols>
    <col min="1" max="1" width="9.140625" hidden="1" customWidth="1"/>
    <col min="3" max="3" width="41.7109375" customWidth="1"/>
    <col min="4" max="4" width="26.5703125" customWidth="1"/>
  </cols>
  <sheetData>
    <row r="1" spans="1:9" hidden="1" x14ac:dyDescent="0.2">
      <c r="A1" t="s">
        <v>197</v>
      </c>
      <c r="C1" t="s">
        <v>20</v>
      </c>
      <c r="D1" t="s">
        <v>3</v>
      </c>
    </row>
    <row r="3" spans="1:9" ht="15" x14ac:dyDescent="0.25">
      <c r="C3" s="64" t="s">
        <v>22</v>
      </c>
      <c r="D3" s="65" t="s">
        <v>3</v>
      </c>
    </row>
    <row r="4" spans="1:9" ht="15" x14ac:dyDescent="0.25">
      <c r="A4" t="s">
        <v>21</v>
      </c>
      <c r="C4" s="66" t="s">
        <v>23</v>
      </c>
      <c r="D4" s="67" t="str">
        <f>"1/1/2018"</f>
        <v>1/1/2018</v>
      </c>
      <c r="E4" s="79"/>
    </row>
    <row r="5" spans="1:9" ht="15" x14ac:dyDescent="0.25">
      <c r="A5" t="s">
        <v>21</v>
      </c>
      <c r="C5" s="66" t="s">
        <v>24</v>
      </c>
      <c r="D5" s="67" t="str">
        <f>"1/11/2018"</f>
        <v>1/11/2018</v>
      </c>
      <c r="E5" s="79"/>
    </row>
    <row r="6" spans="1:9" ht="15" x14ac:dyDescent="0.25">
      <c r="A6" t="s">
        <v>21</v>
      </c>
      <c r="C6" s="66" t="s">
        <v>25</v>
      </c>
      <c r="D6" s="67" t="str">
        <f>"1/1/2017"</f>
        <v>1/1/2017</v>
      </c>
      <c r="E6" s="79"/>
    </row>
    <row r="7" spans="1:9" ht="15" x14ac:dyDescent="0.25">
      <c r="A7" t="s">
        <v>21</v>
      </c>
      <c r="C7" s="66" t="s">
        <v>26</v>
      </c>
      <c r="D7" s="67" t="str">
        <f>"1/11/2017"</f>
        <v>1/11/2017</v>
      </c>
      <c r="E7" s="79"/>
    </row>
    <row r="8" spans="1:9" x14ac:dyDescent="0.2">
      <c r="A8" t="s">
        <v>21</v>
      </c>
      <c r="C8" s="68" t="s">
        <v>14</v>
      </c>
      <c r="D8" s="69" t="b">
        <v>1</v>
      </c>
    </row>
    <row r="9" spans="1:9" x14ac:dyDescent="0.2">
      <c r="F9" s="80"/>
    </row>
    <row r="10" spans="1:9" x14ac:dyDescent="0.2">
      <c r="G10" s="80"/>
    </row>
    <row r="11" spans="1:9" x14ac:dyDescent="0.2">
      <c r="H11" s="80"/>
    </row>
    <row r="12" spans="1:9" x14ac:dyDescent="0.2">
      <c r="I12" s="8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43"/>
  <sheetViews>
    <sheetView showGridLines="0" tabSelected="1" topLeftCell="C2" zoomScale="115" zoomScaleNormal="115" zoomScaleSheetLayoutView="69" workbookViewId="0">
      <selection activeCell="J6" sqref="J6"/>
    </sheetView>
  </sheetViews>
  <sheetFormatPr defaultColWidth="9.140625" defaultRowHeight="12.75" x14ac:dyDescent="0.2"/>
  <cols>
    <col min="1" max="1" width="16.7109375" style="4" hidden="1" customWidth="1"/>
    <col min="2" max="2" width="16.5703125" style="72" hidden="1" customWidth="1"/>
    <col min="3" max="3" width="3.85546875" style="4" customWidth="1"/>
    <col min="4" max="4" width="12.140625" style="5" customWidth="1"/>
    <col min="5" max="5" width="1.85546875" style="4" customWidth="1"/>
    <col min="6" max="6" width="19.85546875" style="4" customWidth="1"/>
    <col min="7" max="8" width="9.7109375" style="4" customWidth="1"/>
    <col min="9" max="9" width="3.140625" style="4" customWidth="1"/>
    <col min="10" max="11" width="9.7109375" style="4" customWidth="1"/>
    <col min="12" max="12" width="1.5703125" style="4" customWidth="1"/>
    <col min="13" max="13" width="10.85546875" style="4" bestFit="1" customWidth="1"/>
    <col min="14" max="14" width="1.28515625" style="4" customWidth="1"/>
    <col min="15" max="15" width="7.7109375" style="4" bestFit="1" customWidth="1"/>
    <col min="16" max="16" width="5" style="4" customWidth="1"/>
    <col min="17" max="17" width="10.42578125" style="53" customWidth="1"/>
    <col min="18" max="18" width="10.7109375" style="53" customWidth="1"/>
    <col min="19" max="19" width="2.42578125" style="4" customWidth="1"/>
    <col min="20" max="20" width="28.42578125" style="4" customWidth="1"/>
    <col min="21" max="21" width="4.5703125" style="4" customWidth="1"/>
    <col min="22" max="26" width="8.85546875"/>
    <col min="27" max="27" width="13.7109375" style="4" customWidth="1"/>
    <col min="28" max="29" width="9.140625" style="4"/>
    <col min="30" max="30" width="31" style="4" bestFit="1" customWidth="1"/>
    <col min="31" max="31" width="11.7109375" style="4" bestFit="1" customWidth="1"/>
    <col min="32" max="32" width="12.5703125" style="4" bestFit="1" customWidth="1"/>
    <col min="33" max="16384" width="9.140625" style="4"/>
  </cols>
  <sheetData>
    <row r="1" spans="1:21" hidden="1" x14ac:dyDescent="0.2">
      <c r="A1" s="4" t="s">
        <v>195</v>
      </c>
      <c r="B1" s="72" t="s">
        <v>27</v>
      </c>
    </row>
    <row r="2" spans="1:21" ht="12" customHeight="1" thickBot="1" x14ac:dyDescent="0.25"/>
    <row r="3" spans="1:21" ht="27.75" customHeight="1" thickBot="1" x14ac:dyDescent="0.25">
      <c r="D3" s="51" t="s">
        <v>6</v>
      </c>
      <c r="E3" s="52"/>
      <c r="F3" s="51"/>
      <c r="G3" s="48" t="s">
        <v>4</v>
      </c>
      <c r="H3" s="70" t="s">
        <v>5</v>
      </c>
      <c r="I3" s="6"/>
    </row>
    <row r="4" spans="1:21" ht="14.25" customHeight="1" thickTop="1" x14ac:dyDescent="0.2">
      <c r="B4" s="81" t="s">
        <v>193</v>
      </c>
      <c r="D4" s="4"/>
      <c r="F4" s="7" t="s">
        <v>42</v>
      </c>
      <c r="G4" s="60" t="str">
        <f>Options!D4</f>
        <v>1/1/2018</v>
      </c>
      <c r="H4" s="61" t="str">
        <f>Options!D5</f>
        <v>1/11/2018</v>
      </c>
      <c r="J4" s="9">
        <v>39904</v>
      </c>
      <c r="K4" s="9">
        <v>39994</v>
      </c>
      <c r="O4" s="50"/>
    </row>
    <row r="5" spans="1:21" ht="14.25" customHeight="1" thickBot="1" x14ac:dyDescent="0.25">
      <c r="B5" s="81"/>
      <c r="F5" s="7" t="s">
        <v>43</v>
      </c>
      <c r="G5" s="62" t="str">
        <f>Options!D6</f>
        <v>1/1/2017</v>
      </c>
      <c r="H5" s="63" t="str">
        <f>Options!D7</f>
        <v>1/11/2017</v>
      </c>
      <c r="J5" s="9">
        <v>39904</v>
      </c>
      <c r="K5" s="9">
        <v>40908</v>
      </c>
    </row>
    <row r="6" spans="1:21" ht="14.25" customHeight="1" thickBot="1" x14ac:dyDescent="0.25">
      <c r="B6" s="81"/>
      <c r="D6" s="10"/>
      <c r="E6" s="11"/>
      <c r="F6" s="7" t="s">
        <v>14</v>
      </c>
      <c r="G6" s="49" t="b">
        <f>Options!D8</f>
        <v>1</v>
      </c>
      <c r="H6" s="9"/>
      <c r="I6" s="11"/>
      <c r="L6" s="11"/>
    </row>
    <row r="7" spans="1:21" ht="6" customHeight="1" x14ac:dyDescent="0.2">
      <c r="B7" s="81"/>
      <c r="D7" s="10"/>
      <c r="E7" s="11"/>
      <c r="F7" s="12"/>
      <c r="U7" s="13"/>
    </row>
    <row r="8" spans="1:21" ht="6" customHeight="1" thickBot="1" x14ac:dyDescent="0.25">
      <c r="B8" s="81"/>
    </row>
    <row r="9" spans="1:21" ht="13.5" thickBot="1" x14ac:dyDescent="0.25">
      <c r="B9" s="81"/>
      <c r="L9" s="8"/>
      <c r="M9" s="82" t="s">
        <v>10</v>
      </c>
      <c r="N9" s="83"/>
      <c r="O9" s="84"/>
    </row>
    <row r="10" spans="1:21" s="14" customFormat="1" ht="12" thickBot="1" x14ac:dyDescent="0.25">
      <c r="B10" s="81"/>
      <c r="D10" s="15"/>
      <c r="G10" s="85" t="str">
        <f>F4</f>
        <v>First Period</v>
      </c>
      <c r="H10" s="86"/>
      <c r="I10" s="8"/>
      <c r="J10" s="85" t="str">
        <f>F5</f>
        <v>Second Period</v>
      </c>
      <c r="K10" s="86"/>
      <c r="L10" s="16"/>
      <c r="M10" s="17" t="s">
        <v>7</v>
      </c>
      <c r="N10" s="18"/>
      <c r="O10" s="17" t="s">
        <v>8</v>
      </c>
      <c r="Q10" s="15"/>
      <c r="R10" s="15"/>
    </row>
    <row r="11" spans="1:21" ht="13.5" customHeight="1" thickBot="1" x14ac:dyDescent="0.25">
      <c r="D11" s="55" t="s">
        <v>17</v>
      </c>
      <c r="E11" s="19"/>
      <c r="F11" s="19" t="s">
        <v>0</v>
      </c>
      <c r="G11" s="19"/>
      <c r="H11" s="20"/>
      <c r="I11" s="21"/>
      <c r="J11" s="21"/>
      <c r="K11" s="20"/>
      <c r="L11" s="22"/>
      <c r="M11" s="20"/>
      <c r="O11" s="23"/>
    </row>
    <row r="12" spans="1:21" ht="12.75" customHeight="1" x14ac:dyDescent="0.2">
      <c r="F12" s="77"/>
      <c r="G12" s="77"/>
      <c r="H12" s="24"/>
      <c r="I12" s="24"/>
      <c r="J12" s="24"/>
      <c r="K12" s="24"/>
      <c r="L12" s="25"/>
      <c r="M12" s="24"/>
      <c r="O12" s="26"/>
    </row>
    <row r="13" spans="1:21" ht="12.75" customHeight="1" x14ac:dyDescent="0.2">
      <c r="D13" s="76" t="s">
        <v>28</v>
      </c>
      <c r="F13" s="77"/>
      <c r="G13" s="77"/>
      <c r="H13" s="24"/>
      <c r="I13" s="24"/>
      <c r="J13" s="24"/>
      <c r="K13" s="24"/>
      <c r="L13" s="25"/>
      <c r="M13" s="24"/>
      <c r="O13" s="26"/>
    </row>
    <row r="14" spans="1:21" ht="12.75" customHeight="1" x14ac:dyDescent="0.2">
      <c r="D14" s="5">
        <v>44100</v>
      </c>
      <c r="F14" s="4" t="s">
        <v>103</v>
      </c>
      <c r="G14" s="77"/>
      <c r="H14" s="24">
        <f>11711324.12</f>
        <v>11711324.119999999</v>
      </c>
      <c r="I14" s="24"/>
      <c r="J14" s="24"/>
      <c r="K14" s="24">
        <f>11639271.87</f>
        <v>11639271.869999999</v>
      </c>
      <c r="L14" s="25"/>
      <c r="M14" s="24">
        <f>K14-H14</f>
        <v>-72052.25</v>
      </c>
      <c r="O14" s="26">
        <f>IF(K14=0,"-",IF(H14=0,"∞",(K14-H14)/H14))</f>
        <v>-6.1523572622290299E-3</v>
      </c>
    </row>
    <row r="15" spans="1:21" ht="12.75" customHeight="1" x14ac:dyDescent="0.2">
      <c r="D15" s="5">
        <v>44200</v>
      </c>
      <c r="F15" s="4" t="s">
        <v>104</v>
      </c>
      <c r="G15" s="77"/>
      <c r="H15" s="24">
        <f>4690085.71</f>
        <v>4690085.71</v>
      </c>
      <c r="I15" s="24"/>
      <c r="J15" s="24"/>
      <c r="K15" s="24">
        <f>5122827.67</f>
        <v>5122827.67</v>
      </c>
      <c r="L15" s="25"/>
      <c r="M15" s="24">
        <f>K15-H15</f>
        <v>432741.95999999996</v>
      </c>
      <c r="O15" s="26">
        <f>IF(K15=0,"-",IF(H15=0,"∞",(K15-H15)/H15))</f>
        <v>9.2267388435423703E-2</v>
      </c>
    </row>
    <row r="16" spans="1:21" ht="12.75" customHeight="1" x14ac:dyDescent="0.2">
      <c r="D16" s="5">
        <v>44300</v>
      </c>
      <c r="F16" s="4" t="s">
        <v>105</v>
      </c>
      <c r="G16" s="77"/>
      <c r="H16" s="24">
        <f>0</f>
        <v>0</v>
      </c>
      <c r="I16" s="24"/>
      <c r="J16" s="24"/>
      <c r="K16" s="24">
        <f>0</f>
        <v>0</v>
      </c>
      <c r="L16" s="25"/>
      <c r="M16" s="24">
        <f>K16-H16</f>
        <v>0</v>
      </c>
      <c r="O16" s="26" t="str">
        <f>IF(K16=0,"-",IF(H16=0,"∞",(K16-H16)/H16))</f>
        <v>-</v>
      </c>
    </row>
    <row r="17" spans="1:18" ht="12.75" customHeight="1" x14ac:dyDescent="0.2">
      <c r="D17" s="5">
        <v>45100</v>
      </c>
      <c r="F17" s="4" t="s">
        <v>106</v>
      </c>
      <c r="G17" s="77"/>
      <c r="H17" s="24">
        <f>-391398.3</f>
        <v>-391398.3</v>
      </c>
      <c r="I17" s="24"/>
      <c r="J17" s="24"/>
      <c r="K17" s="24">
        <f>-420461.13</f>
        <v>-420461.13</v>
      </c>
      <c r="L17" s="25"/>
      <c r="M17" s="24">
        <f>K17-H17</f>
        <v>-29062.830000000016</v>
      </c>
      <c r="O17" s="26">
        <f>IF(K17=0,"-",IF(H17=0,"∞",(K17-H17)/H17))</f>
        <v>7.4253848317685639E-2</v>
      </c>
    </row>
    <row r="18" spans="1:18" s="14" customFormat="1" ht="11.25" customHeight="1" x14ac:dyDescent="0.2">
      <c r="A18" s="4"/>
      <c r="B18" s="72"/>
      <c r="C18" s="4"/>
      <c r="D18" s="5">
        <v>45200</v>
      </c>
      <c r="F18" s="4" t="s">
        <v>107</v>
      </c>
      <c r="G18" s="75"/>
      <c r="H18" s="24">
        <f>-139494.67</f>
        <v>-139494.67000000001</v>
      </c>
      <c r="I18" s="24"/>
      <c r="J18" s="24"/>
      <c r="K18" s="24">
        <f>-155700.57</f>
        <v>-155700.57</v>
      </c>
      <c r="L18" s="25"/>
      <c r="M18" s="24">
        <f>K18-H18</f>
        <v>-16205.899999999994</v>
      </c>
      <c r="O18" s="26">
        <f>IF(K18=0,"-",IF(H18=0,"∞",(K18-H18)/H18))</f>
        <v>0.11617576499517862</v>
      </c>
      <c r="Q18" s="15"/>
      <c r="R18" s="15"/>
    </row>
    <row r="19" spans="1:18" s="14" customFormat="1" ht="11.25" customHeight="1" x14ac:dyDescent="0.2">
      <c r="A19" s="4"/>
      <c r="B19" s="72"/>
      <c r="C19" s="4"/>
      <c r="D19" s="5">
        <v>45300</v>
      </c>
      <c r="F19" s="4" t="s">
        <v>108</v>
      </c>
      <c r="G19" s="74"/>
      <c r="H19" s="24">
        <f>0</f>
        <v>0</v>
      </c>
      <c r="I19" s="24"/>
      <c r="J19" s="24"/>
      <c r="K19" s="24">
        <f>0</f>
        <v>0</v>
      </c>
      <c r="L19" s="25"/>
      <c r="M19" s="24">
        <f>K19-H19</f>
        <v>0</v>
      </c>
      <c r="O19" s="26" t="str">
        <f>IF(K19=0,"-",IF(H19=0,"∞",(K19-H19)/H19))</f>
        <v>-</v>
      </c>
      <c r="Q19" s="15"/>
      <c r="R19" s="15"/>
    </row>
    <row r="20" spans="1:18" ht="13.5" customHeight="1" thickBot="1" x14ac:dyDescent="0.25">
      <c r="D20" s="27" t="s">
        <v>1</v>
      </c>
      <c r="E20" s="27"/>
      <c r="F20" s="27"/>
      <c r="G20" s="27"/>
      <c r="H20" s="28">
        <f>SUM(H14:H19)</f>
        <v>15870516.859999998</v>
      </c>
      <c r="I20" s="28"/>
      <c r="J20" s="28"/>
      <c r="K20" s="28">
        <f>SUM(K14:K19)</f>
        <v>16185937.839999998</v>
      </c>
      <c r="L20" s="29"/>
      <c r="M20" s="28">
        <f>K20-H20</f>
        <v>315420.98000000045</v>
      </c>
      <c r="O20" s="30">
        <f>IF(K20=0,0,IF(H20=0,"∞",(K20-H20)/H20))</f>
        <v>1.9874650761689212E-2</v>
      </c>
    </row>
    <row r="21" spans="1:18" ht="13.5" customHeight="1" thickTop="1" x14ac:dyDescent="0.2">
      <c r="H21" s="24"/>
      <c r="I21" s="24"/>
      <c r="J21" s="24"/>
      <c r="K21" s="24"/>
      <c r="L21" s="25"/>
      <c r="M21" s="24"/>
      <c r="O21" s="26"/>
      <c r="Q21" s="71" t="str">
        <f>G10</f>
        <v>First Period</v>
      </c>
      <c r="R21" s="71" t="str">
        <f>J10</f>
        <v>Second Period</v>
      </c>
    </row>
    <row r="22" spans="1:18" ht="13.5" customHeight="1" x14ac:dyDescent="0.2">
      <c r="D22" s="76" t="s">
        <v>29</v>
      </c>
      <c r="H22" s="24"/>
      <c r="I22" s="24"/>
      <c r="J22" s="24"/>
      <c r="K22" s="24"/>
      <c r="L22" s="25"/>
      <c r="M22" s="24"/>
      <c r="O22" s="26"/>
      <c r="Q22" s="71"/>
      <c r="R22" s="71"/>
    </row>
    <row r="23" spans="1:18" ht="12.75" customHeight="1" x14ac:dyDescent="0.2">
      <c r="D23" s="5">
        <v>52100</v>
      </c>
      <c r="F23" s="4" t="s">
        <v>109</v>
      </c>
      <c r="G23" s="31"/>
      <c r="H23" s="24">
        <f>-6758123.33</f>
        <v>-6758123.3300000001</v>
      </c>
      <c r="I23" s="24"/>
      <c r="J23" s="24"/>
      <c r="K23" s="24">
        <f>-6831190.02</f>
        <v>-6831190.0199999996</v>
      </c>
      <c r="L23" s="25"/>
      <c r="M23" s="24">
        <f>K23-H23</f>
        <v>-73066.689999999478</v>
      </c>
      <c r="O23" s="26">
        <f>IF(K23=0,"-",IF(H23=0,"∞",(K23-H23)/H23))</f>
        <v>1.0811683426321769E-2</v>
      </c>
      <c r="Q23" s="54">
        <f>-H23/$H$20</f>
        <v>0.42582881134975215</v>
      </c>
      <c r="R23" s="54">
        <f>-K23/$K$20</f>
        <v>0.42204474572478651</v>
      </c>
    </row>
    <row r="24" spans="1:18" ht="12.75" customHeight="1" x14ac:dyDescent="0.2">
      <c r="D24" s="5">
        <v>52300</v>
      </c>
      <c r="F24" s="4" t="s">
        <v>110</v>
      </c>
      <c r="H24" s="24">
        <f>-2063406.88</f>
        <v>-2063406.88</v>
      </c>
      <c r="I24" s="24"/>
      <c r="J24" s="24"/>
      <c r="K24" s="24">
        <f>-2227819.24</f>
        <v>-2227819.2400000002</v>
      </c>
      <c r="L24" s="25"/>
      <c r="M24" s="24">
        <f>K24-H24</f>
        <v>-164412.36000000034</v>
      </c>
      <c r="O24" s="26">
        <f>IF(K24=0,"-",IF(H24=0,"∞",(K24-H24)/H24))</f>
        <v>7.9680048367387596E-2</v>
      </c>
      <c r="Q24" s="54">
        <f>-H24/$H$20</f>
        <v>0.13001510273434158</v>
      </c>
      <c r="R24" s="54">
        <f>-K24/$K$20</f>
        <v>0.13763918174048792</v>
      </c>
    </row>
    <row r="25" spans="1:18" ht="12.75" customHeight="1" x14ac:dyDescent="0.2">
      <c r="D25" s="5">
        <v>52400</v>
      </c>
      <c r="F25" s="4" t="s">
        <v>111</v>
      </c>
      <c r="H25" s="24">
        <f>0</f>
        <v>0</v>
      </c>
      <c r="I25" s="24"/>
      <c r="J25" s="24"/>
      <c r="K25" s="24">
        <f>0</f>
        <v>0</v>
      </c>
      <c r="L25" s="25"/>
      <c r="M25" s="24">
        <f>K25-H25</f>
        <v>0</v>
      </c>
      <c r="O25" s="26" t="str">
        <f>IF(K25=0,"-",IF(H25=0,"∞",(K25-H25)/H25))</f>
        <v>-</v>
      </c>
      <c r="Q25" s="54">
        <f>-H25/$H$20</f>
        <v>0</v>
      </c>
      <c r="R25" s="54">
        <f>-K25/$K$20</f>
        <v>0</v>
      </c>
    </row>
    <row r="26" spans="1:18" ht="12.75" customHeight="1" x14ac:dyDescent="0.2">
      <c r="D26" s="5">
        <v>54999</v>
      </c>
      <c r="F26" s="4" t="s">
        <v>112</v>
      </c>
      <c r="H26" s="24">
        <f>490520.77</f>
        <v>490520.77</v>
      </c>
      <c r="I26" s="24"/>
      <c r="J26" s="24"/>
      <c r="K26" s="24">
        <f>264451.63</f>
        <v>264451.63</v>
      </c>
      <c r="L26" s="25"/>
      <c r="M26" s="24">
        <f>K26-H26</f>
        <v>-226069.14</v>
      </c>
      <c r="O26" s="26">
        <f>IF(K26=0,"-",IF(H26=0,"∞",(K26-H26)/H26))</f>
        <v>-0.46087577494424958</v>
      </c>
      <c r="Q26" s="54">
        <f>-H26/$H$20</f>
        <v>-3.090767454690194E-2</v>
      </c>
      <c r="R26" s="54">
        <f>-K26/$K$20</f>
        <v>-1.6338356949973314E-2</v>
      </c>
    </row>
    <row r="27" spans="1:18" ht="13.5" customHeight="1" thickBot="1" x14ac:dyDescent="0.25">
      <c r="D27" s="27" t="s">
        <v>30</v>
      </c>
      <c r="E27" s="27"/>
      <c r="F27" s="27"/>
      <c r="G27" s="27"/>
      <c r="H27" s="28">
        <f>SUM(H23:H26)</f>
        <v>-8331009.4400000013</v>
      </c>
      <c r="I27" s="28"/>
      <c r="J27" s="28"/>
      <c r="K27" s="28">
        <f>SUM(K23:K26)</f>
        <v>-8794557.629999999</v>
      </c>
      <c r="L27" s="29"/>
      <c r="M27" s="28">
        <f>K27-H27</f>
        <v>-463548.18999999762</v>
      </c>
      <c r="O27" s="30">
        <f>IF(K27=0,0,IF(H27=0,"∞",(K27-H27)/H27))</f>
        <v>5.5641299333349159E-2</v>
      </c>
    </row>
    <row r="28" spans="1:18" ht="13.5" customHeight="1" thickTop="1" x14ac:dyDescent="0.2">
      <c r="H28" s="32"/>
      <c r="I28" s="32"/>
      <c r="J28" s="32"/>
      <c r="K28" s="32"/>
      <c r="L28" s="25"/>
      <c r="M28" s="32"/>
      <c r="O28" s="33"/>
    </row>
    <row r="29" spans="1:18" ht="13.5" customHeight="1" thickBot="1" x14ac:dyDescent="0.25">
      <c r="D29" s="34" t="s">
        <v>2</v>
      </c>
      <c r="E29" s="34"/>
      <c r="F29" s="34"/>
      <c r="G29" s="34"/>
      <c r="H29" s="35">
        <f>H20+H27</f>
        <v>7539507.4199999962</v>
      </c>
      <c r="I29" s="35"/>
      <c r="J29" s="35"/>
      <c r="K29" s="35">
        <f>K20+K27</f>
        <v>7391380.209999999</v>
      </c>
      <c r="L29" s="29"/>
      <c r="M29" s="35">
        <f>K29-H29</f>
        <v>-148127.20999999717</v>
      </c>
      <c r="O29" s="36">
        <f>IF(K29=0,0,IF(H29=0,"∞",(K29-H29)/H29))</f>
        <v>-1.9646802071851696E-2</v>
      </c>
    </row>
    <row r="30" spans="1:18" ht="13.5" customHeight="1" thickTop="1" x14ac:dyDescent="0.2">
      <c r="H30" s="24"/>
      <c r="I30" s="24"/>
      <c r="J30" s="24"/>
      <c r="K30" s="24"/>
      <c r="L30" s="25"/>
      <c r="M30" s="24"/>
      <c r="O30" s="26"/>
      <c r="Q30" s="71" t="str">
        <f>G10</f>
        <v>First Period</v>
      </c>
      <c r="R30" s="71" t="str">
        <f>J10</f>
        <v>Second Period</v>
      </c>
    </row>
    <row r="31" spans="1:18" ht="13.5" customHeight="1" x14ac:dyDescent="0.2">
      <c r="D31" s="76" t="s">
        <v>31</v>
      </c>
      <c r="H31" s="24"/>
      <c r="I31" s="24"/>
      <c r="J31" s="24"/>
      <c r="K31" s="24"/>
      <c r="L31" s="25"/>
      <c r="M31" s="24"/>
      <c r="O31" s="26"/>
    </row>
    <row r="32" spans="1:18" ht="12.75" customHeight="1" x14ac:dyDescent="0.2">
      <c r="D32" s="5">
        <v>65400</v>
      </c>
      <c r="F32" s="4" t="s">
        <v>32</v>
      </c>
      <c r="H32" s="24">
        <f>-50390.7</f>
        <v>-50390.7</v>
      </c>
      <c r="I32" s="24"/>
      <c r="J32" s="24"/>
      <c r="K32" s="24">
        <f>-54588.97</f>
        <v>-54588.97</v>
      </c>
      <c r="L32" s="25"/>
      <c r="M32" s="24">
        <f>K32-H32</f>
        <v>-4198.2700000000041</v>
      </c>
      <c r="O32" s="26">
        <f>IF(K32=0,"-",IF(H32=0,"∞",(K32-H32)/H32))</f>
        <v>8.3314381423556419E-2</v>
      </c>
      <c r="Q32" s="54">
        <f>-H32/$H$20</f>
        <v>3.175113983023739E-3</v>
      </c>
      <c r="R32" s="54">
        <f>-K32/$K$20</f>
        <v>3.372617054360318E-3</v>
      </c>
    </row>
    <row r="33" spans="4:18" ht="12.75" customHeight="1" x14ac:dyDescent="0.2">
      <c r="D33" s="5">
        <v>65900</v>
      </c>
      <c r="F33" s="4" t="s">
        <v>33</v>
      </c>
      <c r="H33" s="24">
        <f>-29907.7</f>
        <v>-29907.7</v>
      </c>
      <c r="I33" s="24"/>
      <c r="J33" s="24"/>
      <c r="K33" s="24">
        <f>-32889.07</f>
        <v>-32889.07</v>
      </c>
      <c r="L33" s="25"/>
      <c r="M33" s="24">
        <f>K33-H33</f>
        <v>-2981.369999999999</v>
      </c>
      <c r="O33" s="26">
        <f>IF(K33=0,"-",IF(H33=0,"∞",(K33-H33)/H33))</f>
        <v>9.9685699669315897E-2</v>
      </c>
      <c r="Q33" s="54">
        <f>-H33/$H$20</f>
        <v>1.8844817887046436E-3</v>
      </c>
      <c r="R33" s="54">
        <f>-K33/$K$20</f>
        <v>2.03195331188792E-3</v>
      </c>
    </row>
    <row r="34" spans="4:18" ht="13.5" customHeight="1" x14ac:dyDescent="0.2">
      <c r="D34" s="5">
        <v>64400</v>
      </c>
      <c r="F34" s="4" t="s">
        <v>34</v>
      </c>
      <c r="H34" s="24">
        <f>-41669.6</f>
        <v>-41669.599999999999</v>
      </c>
      <c r="I34" s="24"/>
      <c r="J34" s="24"/>
      <c r="K34" s="24">
        <f>-45476.66</f>
        <v>-45476.66</v>
      </c>
      <c r="L34" s="25"/>
      <c r="M34" s="24">
        <f>K34-H34</f>
        <v>-3807.0600000000049</v>
      </c>
      <c r="O34" s="26">
        <f>IF(K34=0,"-",IF(H34=0,"∞",(K34-H34)/H34))</f>
        <v>9.1363008044233807E-2</v>
      </c>
      <c r="Q34" s="54">
        <f>-H34/$H$20</f>
        <v>2.6255981684518374E-3</v>
      </c>
      <c r="R34" s="54">
        <f>-K34/$K$20</f>
        <v>2.8096400992974535E-3</v>
      </c>
    </row>
    <row r="35" spans="4:18" x14ac:dyDescent="0.2">
      <c r="D35" s="5">
        <v>61400</v>
      </c>
      <c r="F35" s="4" t="s">
        <v>35</v>
      </c>
      <c r="H35" s="24">
        <f>-1317486.02</f>
        <v>-1317486.02</v>
      </c>
      <c r="I35" s="24"/>
      <c r="J35" s="24"/>
      <c r="K35" s="24">
        <f>-1273501.96</f>
        <v>-1273501.96</v>
      </c>
      <c r="L35" s="25"/>
      <c r="M35" s="24">
        <f>K35-H35</f>
        <v>43984.060000000056</v>
      </c>
      <c r="O35" s="26">
        <f>IF(K35=0,"-",IF(H35=0,"∞",(K35-H35)/H35))</f>
        <v>-3.3384840015228436E-2</v>
      </c>
      <c r="Q35" s="54">
        <f>-H35/$H$20</f>
        <v>8.3014688911650245E-2</v>
      </c>
      <c r="R35" s="54">
        <f>-K35/$K$20</f>
        <v>7.8679528649419309E-2</v>
      </c>
    </row>
    <row r="36" spans="4:18" x14ac:dyDescent="0.2">
      <c r="D36" s="5">
        <v>62950</v>
      </c>
      <c r="F36" s="4" t="s">
        <v>36</v>
      </c>
      <c r="H36" s="24">
        <f>-5820173.88</f>
        <v>-5820173.8799999999</v>
      </c>
      <c r="I36" s="24"/>
      <c r="J36" s="24"/>
      <c r="K36" s="24">
        <f>-5645498.86</f>
        <v>-5645498.8600000003</v>
      </c>
      <c r="L36" s="25"/>
      <c r="M36" s="24">
        <f>K36-H36</f>
        <v>174675.01999999955</v>
      </c>
      <c r="O36" s="26">
        <f>IF(K36=0,"-",IF(H36=0,"∞",(K36-H36)/H36))</f>
        <v>-3.0011993387386488E-2</v>
      </c>
      <c r="Q36" s="54">
        <f>-H36/$H$20</f>
        <v>0.36672869140570641</v>
      </c>
      <c r="R36" s="54">
        <f>-K36/$K$20</f>
        <v>0.34879034602791981</v>
      </c>
    </row>
    <row r="37" spans="4:18" x14ac:dyDescent="0.2">
      <c r="D37" s="5">
        <v>66400</v>
      </c>
      <c r="F37" s="4" t="s">
        <v>15</v>
      </c>
      <c r="H37" s="24">
        <f>0</f>
        <v>0</v>
      </c>
      <c r="I37" s="24"/>
      <c r="J37" s="24"/>
      <c r="K37" s="24">
        <f>0</f>
        <v>0</v>
      </c>
      <c r="L37" s="25"/>
      <c r="M37" s="24">
        <f>K37-H37</f>
        <v>0</v>
      </c>
      <c r="O37" s="26" t="str">
        <f>IF(K37=0,"-",IF(H37=0,"∞",(K37-H37)/H37))</f>
        <v>-</v>
      </c>
      <c r="Q37" s="54">
        <f>-H37/$H$20</f>
        <v>0</v>
      </c>
      <c r="R37" s="54">
        <f>-K37/$K$20</f>
        <v>0</v>
      </c>
    </row>
    <row r="38" spans="4:18" x14ac:dyDescent="0.2">
      <c r="D38" s="5">
        <v>67600</v>
      </c>
      <c r="F38" s="4" t="s">
        <v>113</v>
      </c>
      <c r="G38" s="73"/>
      <c r="H38" s="24">
        <f>0</f>
        <v>0</v>
      </c>
      <c r="I38" s="24"/>
      <c r="J38" s="24"/>
      <c r="K38" s="24">
        <f>0</f>
        <v>0</v>
      </c>
      <c r="L38" s="25"/>
      <c r="M38" s="24">
        <f>K38-H38</f>
        <v>0</v>
      </c>
      <c r="O38" s="26" t="str">
        <f>IF(K38=0,"-",IF(H38=0,"∞",(K38-H38)/H38))</f>
        <v>-</v>
      </c>
      <c r="Q38" s="54"/>
      <c r="R38" s="54"/>
    </row>
    <row r="39" spans="4:18" ht="13.5" thickBot="1" x14ac:dyDescent="0.25">
      <c r="D39" s="27" t="s">
        <v>37</v>
      </c>
      <c r="E39" s="27"/>
      <c r="F39" s="27"/>
      <c r="G39" s="27"/>
      <c r="H39" s="28">
        <f>SUM(H32:H38)</f>
        <v>-7259627.9000000004</v>
      </c>
      <c r="I39" s="28"/>
      <c r="J39" s="28"/>
      <c r="K39" s="28">
        <f>SUM(K32:K38)</f>
        <v>-7051955.5200000005</v>
      </c>
      <c r="L39" s="29"/>
      <c r="M39" s="28">
        <f>K39-H39</f>
        <v>207672.37999999989</v>
      </c>
      <c r="O39" s="30">
        <f>IF(K39=0,0,IF(H39=0,"∞",(K39-H39)/H39))</f>
        <v>-2.860647719974737E-2</v>
      </c>
    </row>
    <row r="40" spans="4:18" ht="13.5" thickTop="1" x14ac:dyDescent="0.2">
      <c r="D40" s="76"/>
      <c r="H40" s="24"/>
      <c r="I40" s="24"/>
      <c r="J40" s="24"/>
      <c r="K40" s="24"/>
      <c r="L40" s="25"/>
      <c r="M40" s="24"/>
      <c r="O40" s="26"/>
    </row>
    <row r="41" spans="4:18" ht="13.5" thickBot="1" x14ac:dyDescent="0.25">
      <c r="D41" s="34" t="s">
        <v>38</v>
      </c>
      <c r="E41" s="34"/>
      <c r="F41" s="34"/>
      <c r="G41" s="34"/>
      <c r="H41" s="35">
        <f>H29+H39</f>
        <v>279879.51999999583</v>
      </c>
      <c r="I41" s="35"/>
      <c r="J41" s="35"/>
      <c r="K41" s="35">
        <f>K29+K39</f>
        <v>339424.68999999855</v>
      </c>
      <c r="L41" s="29"/>
      <c r="M41" s="35">
        <f>K41-H41</f>
        <v>59545.170000002719</v>
      </c>
      <c r="O41" s="36">
        <f>IF(K41=0,0,IF(H41=0,"∞",(K41-H41)/H41))</f>
        <v>0.21275286594747486</v>
      </c>
    </row>
    <row r="42" spans="4:18" ht="13.5" thickTop="1" x14ac:dyDescent="0.2">
      <c r="D42" s="76"/>
      <c r="H42" s="24"/>
      <c r="I42" s="24"/>
      <c r="J42" s="24"/>
      <c r="K42" s="24"/>
      <c r="L42" s="25"/>
      <c r="M42" s="24"/>
      <c r="O42" s="26"/>
    </row>
    <row r="43" spans="4:18" x14ac:dyDescent="0.2">
      <c r="H43" s="7"/>
    </row>
  </sheetData>
  <dataConsolidate/>
  <mergeCells count="4">
    <mergeCell ref="B4:B10"/>
    <mergeCell ref="M9:O9"/>
    <mergeCell ref="J10:K10"/>
    <mergeCell ref="G10:H10"/>
  </mergeCells>
  <phoneticPr fontId="5" type="noConversion"/>
  <conditionalFormatting sqref="H6">
    <cfRule type="expression" dxfId="1" priority="1">
      <formula>IF(Dates2="Custom Dates 2nd Period",TRUE,FALSE)</formula>
    </cfRule>
  </conditionalFormatting>
  <conditionalFormatting sqref="J4:K5">
    <cfRule type="expression" dxfId="0" priority="2">
      <formula>IF(Dates2="Custom Dates 2nd Period",TRUE,FALSE)</formula>
    </cfRule>
  </conditionalFormatting>
  <pageMargins left="0.5" right="0.5" top="1.375" bottom="0.375" header="0.36" footer="0.38"/>
  <pageSetup scale="80" orientation="landscape" r:id="rId1"/>
  <headerFooter alignWithMargins="0">
    <oddFooter>&amp;C&amp;D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9"/>
  <sheetViews>
    <sheetView topLeftCell="B2" zoomScale="82" zoomScaleNormal="82" workbookViewId="0"/>
  </sheetViews>
  <sheetFormatPr defaultColWidth="9.140625" defaultRowHeight="15" x14ac:dyDescent="0.2"/>
  <cols>
    <col min="1" max="1" width="9.140625" style="1" hidden="1" customWidth="1"/>
    <col min="2" max="2" width="8.5703125" style="2" customWidth="1"/>
    <col min="3" max="3" width="36.85546875" style="3" bestFit="1" customWidth="1"/>
    <col min="4" max="4" width="19.28515625" style="2" bestFit="1" customWidth="1"/>
    <col min="5" max="5" width="16.42578125" style="2" bestFit="1" customWidth="1"/>
    <col min="6" max="6" width="10.7109375" style="2" bestFit="1" customWidth="1"/>
    <col min="7" max="7" width="33.140625" style="2" customWidth="1"/>
    <col min="8" max="8" width="8.5703125" style="2" bestFit="1" customWidth="1"/>
    <col min="9" max="9" width="31.28515625" style="2" customWidth="1"/>
    <col min="10" max="10" width="7" style="2" bestFit="1" customWidth="1"/>
    <col min="11" max="11" width="9.140625" style="2"/>
    <col min="12" max="12" width="19.5703125" style="2" bestFit="1" customWidth="1"/>
    <col min="13" max="15" width="10.140625" style="2" bestFit="1" customWidth="1"/>
    <col min="16" max="16384" width="9.140625" style="2"/>
  </cols>
  <sheetData>
    <row r="1" spans="1:9" hidden="1" x14ac:dyDescent="0.2">
      <c r="A1" s="1" t="s">
        <v>16</v>
      </c>
    </row>
    <row r="3" spans="1:9" ht="31.5" x14ac:dyDescent="0.5">
      <c r="C3" s="87" t="s">
        <v>18</v>
      </c>
      <c r="D3" s="87"/>
      <c r="E3" s="87"/>
    </row>
    <row r="6" spans="1:9" ht="18" x14ac:dyDescent="0.25">
      <c r="G6" s="37"/>
      <c r="H6" s="37"/>
      <c r="I6" s="37"/>
    </row>
    <row r="7" spans="1:9" ht="18.75" thickBot="1" x14ac:dyDescent="0.3">
      <c r="C7" s="91" t="s">
        <v>19</v>
      </c>
      <c r="D7" s="92"/>
      <c r="E7" s="93"/>
      <c r="G7" s="37"/>
      <c r="H7" s="37"/>
    </row>
    <row r="8" spans="1:9" ht="19.5" thickBot="1" x14ac:dyDescent="0.35">
      <c r="C8" s="57"/>
      <c r="D8" s="58"/>
      <c r="E8" s="59"/>
      <c r="G8" s="88" t="s">
        <v>13</v>
      </c>
      <c r="H8" s="37"/>
    </row>
    <row r="9" spans="1:9" ht="18.75" x14ac:dyDescent="0.3">
      <c r="C9" s="56"/>
      <c r="D9" s="46" t="s">
        <v>11</v>
      </c>
      <c r="E9" s="47" t="s">
        <v>12</v>
      </c>
      <c r="G9" s="89"/>
      <c r="H9" s="37"/>
    </row>
    <row r="10" spans="1:9" ht="18.75" x14ac:dyDescent="0.3">
      <c r="C10" s="38" t="s">
        <v>9</v>
      </c>
      <c r="D10" s="39">
        <f>'P&amp;L Variance'!H20</f>
        <v>15870516.859999998</v>
      </c>
      <c r="E10" s="40">
        <v>0</v>
      </c>
      <c r="G10" s="89"/>
      <c r="H10" s="37"/>
    </row>
    <row r="11" spans="1:9" ht="18.75" x14ac:dyDescent="0.3">
      <c r="C11" s="38" t="s">
        <v>39</v>
      </c>
      <c r="D11" s="39">
        <f>-'P&amp;L Variance'!H27</f>
        <v>8331009.4400000013</v>
      </c>
      <c r="E11" s="41">
        <f>D12+D13</f>
        <v>7539507.4199999962</v>
      </c>
      <c r="G11" s="89"/>
      <c r="H11" s="37"/>
    </row>
    <row r="12" spans="1:9" ht="18.75" x14ac:dyDescent="0.3">
      <c r="C12" s="38" t="s">
        <v>40</v>
      </c>
      <c r="D12" s="39">
        <f>-'P&amp;L Variance'!H39</f>
        <v>7259627.9000000004</v>
      </c>
      <c r="E12" s="41">
        <f>D13</f>
        <v>279879.51999999583</v>
      </c>
      <c r="G12" s="89"/>
      <c r="H12" s="37"/>
    </row>
    <row r="13" spans="1:9" ht="19.5" thickBot="1" x14ac:dyDescent="0.35">
      <c r="C13" s="42" t="s">
        <v>41</v>
      </c>
      <c r="D13" s="43">
        <f>'P&amp;L Variance'!$H$41</f>
        <v>279879.51999999583</v>
      </c>
      <c r="E13" s="45"/>
      <c r="G13" s="89"/>
      <c r="H13" s="37"/>
    </row>
    <row r="14" spans="1:9" ht="19.5" thickBot="1" x14ac:dyDescent="0.35">
      <c r="C14" s="57"/>
      <c r="D14" s="58"/>
      <c r="E14" s="59"/>
      <c r="G14" s="89"/>
      <c r="H14" s="37"/>
    </row>
    <row r="15" spans="1:9" ht="18.75" x14ac:dyDescent="0.3">
      <c r="C15" s="38"/>
      <c r="D15" s="46" t="s">
        <v>11</v>
      </c>
      <c r="E15" s="47" t="s">
        <v>12</v>
      </c>
      <c r="G15" s="89"/>
      <c r="H15" s="37"/>
    </row>
    <row r="16" spans="1:9" ht="18.75" x14ac:dyDescent="0.3">
      <c r="C16" s="38" t="str">
        <f>C10</f>
        <v>Revenue</v>
      </c>
      <c r="D16" s="39">
        <f>'P&amp;L Variance'!K20</f>
        <v>16185937.839999998</v>
      </c>
      <c r="E16" s="40">
        <v>0</v>
      </c>
      <c r="G16" s="89"/>
      <c r="H16" s="37"/>
    </row>
    <row r="17" spans="3:9" ht="19.5" thickBot="1" x14ac:dyDescent="0.35">
      <c r="C17" s="38" t="str">
        <f>C11</f>
        <v>Cost of Goods Sold</v>
      </c>
      <c r="D17" s="39">
        <f>-'P&amp;L Variance'!K27</f>
        <v>8794557.629999999</v>
      </c>
      <c r="E17" s="41">
        <f>D18+D19</f>
        <v>7391380.209999999</v>
      </c>
      <c r="G17" s="90"/>
      <c r="H17" s="37"/>
      <c r="I17" s="37"/>
    </row>
    <row r="18" spans="3:9" ht="18.75" x14ac:dyDescent="0.3">
      <c r="C18" s="38" t="str">
        <f>C12</f>
        <v>Operating Expenses</v>
      </c>
      <c r="D18" s="39">
        <f>-'P&amp;L Variance'!K39</f>
        <v>7051955.5200000005</v>
      </c>
      <c r="E18" s="41">
        <f>D19</f>
        <v>339424.68999999855</v>
      </c>
    </row>
    <row r="19" spans="3:9" ht="19.5" thickBot="1" x14ac:dyDescent="0.35">
      <c r="C19" s="42" t="s">
        <v>41</v>
      </c>
      <c r="D19" s="43">
        <f>'P&amp;L Variance'!K41</f>
        <v>339424.68999999855</v>
      </c>
      <c r="E19" s="44"/>
    </row>
  </sheetData>
  <mergeCells count="3">
    <mergeCell ref="C3:E3"/>
    <mergeCell ref="G8:G17"/>
    <mergeCell ref="C7:E7"/>
  </mergeCells>
  <phoneticPr fontId="5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3267C-233C-4805-9F7C-86037A4F2BEF}">
  <dimension ref="A1:R41"/>
  <sheetViews>
    <sheetView workbookViewId="0"/>
  </sheetViews>
  <sheetFormatPr defaultRowHeight="12.75" x14ac:dyDescent="0.2"/>
  <sheetData>
    <row r="1" spans="1:15" x14ac:dyDescent="0.2">
      <c r="A1" s="78" t="s">
        <v>194</v>
      </c>
      <c r="B1" s="78" t="s">
        <v>27</v>
      </c>
    </row>
    <row r="3" spans="1:15" x14ac:dyDescent="0.2">
      <c r="D3" s="78" t="s">
        <v>6</v>
      </c>
      <c r="G3" s="78" t="s">
        <v>4</v>
      </c>
      <c r="H3" s="78" t="s">
        <v>5</v>
      </c>
    </row>
    <row r="4" spans="1:15" x14ac:dyDescent="0.2">
      <c r="B4" s="78" t="s">
        <v>193</v>
      </c>
      <c r="F4" s="78" t="s">
        <v>42</v>
      </c>
      <c r="G4" s="78" t="s">
        <v>44</v>
      </c>
      <c r="H4" s="78" t="s">
        <v>45</v>
      </c>
      <c r="J4" s="78" t="s">
        <v>46</v>
      </c>
      <c r="K4" s="78" t="s">
        <v>47</v>
      </c>
    </row>
    <row r="5" spans="1:15" x14ac:dyDescent="0.2">
      <c r="F5" s="78" t="s">
        <v>43</v>
      </c>
      <c r="G5" s="78" t="s">
        <v>48</v>
      </c>
      <c r="H5" s="78" t="s">
        <v>49</v>
      </c>
      <c r="J5" s="78" t="s">
        <v>46</v>
      </c>
      <c r="K5" s="78" t="s">
        <v>50</v>
      </c>
    </row>
    <row r="6" spans="1:15" x14ac:dyDescent="0.2">
      <c r="F6" s="78" t="s">
        <v>14</v>
      </c>
      <c r="G6" s="78" t="s">
        <v>51</v>
      </c>
    </row>
    <row r="9" spans="1:15" x14ac:dyDescent="0.2">
      <c r="M9" s="78" t="s">
        <v>10</v>
      </c>
    </row>
    <row r="10" spans="1:15" x14ac:dyDescent="0.2">
      <c r="G10" s="78" t="s">
        <v>52</v>
      </c>
      <c r="J10" s="78" t="s">
        <v>53</v>
      </c>
      <c r="M10" s="78" t="s">
        <v>7</v>
      </c>
      <c r="O10" s="78" t="s">
        <v>8</v>
      </c>
    </row>
    <row r="11" spans="1:15" x14ac:dyDescent="0.2">
      <c r="D11" s="78" t="s">
        <v>17</v>
      </c>
      <c r="F11" s="78" t="s">
        <v>0</v>
      </c>
    </row>
    <row r="13" spans="1:15" x14ac:dyDescent="0.2">
      <c r="D13" s="78" t="s">
        <v>28</v>
      </c>
    </row>
    <row r="14" spans="1:15" x14ac:dyDescent="0.2">
      <c r="D14" s="78" t="s">
        <v>115</v>
      </c>
      <c r="F14" s="78" t="s">
        <v>103</v>
      </c>
      <c r="H14" s="78" t="s">
        <v>54</v>
      </c>
      <c r="K14" s="78" t="s">
        <v>55</v>
      </c>
      <c r="M14" s="78" t="s">
        <v>56</v>
      </c>
      <c r="O14" s="78" t="s">
        <v>57</v>
      </c>
    </row>
    <row r="15" spans="1:15" x14ac:dyDescent="0.2">
      <c r="D15" s="78" t="s">
        <v>116</v>
      </c>
      <c r="F15" s="78" t="s">
        <v>104</v>
      </c>
      <c r="H15" s="78" t="s">
        <v>58</v>
      </c>
      <c r="K15" s="78" t="s">
        <v>59</v>
      </c>
      <c r="M15" s="78" t="s">
        <v>60</v>
      </c>
      <c r="O15" s="78" t="s">
        <v>61</v>
      </c>
    </row>
    <row r="16" spans="1:15" x14ac:dyDescent="0.2">
      <c r="D16" s="78" t="s">
        <v>117</v>
      </c>
      <c r="F16" s="78" t="s">
        <v>105</v>
      </c>
      <c r="H16" s="78" t="s">
        <v>62</v>
      </c>
      <c r="K16" s="78" t="s">
        <v>63</v>
      </c>
      <c r="M16" s="78" t="s">
        <v>64</v>
      </c>
      <c r="O16" s="78" t="s">
        <v>65</v>
      </c>
    </row>
    <row r="17" spans="4:18" x14ac:dyDescent="0.2">
      <c r="D17" s="78" t="s">
        <v>118</v>
      </c>
      <c r="F17" s="78" t="s">
        <v>106</v>
      </c>
      <c r="H17" s="78" t="s">
        <v>66</v>
      </c>
      <c r="K17" s="78" t="s">
        <v>67</v>
      </c>
      <c r="M17" s="78" t="s">
        <v>68</v>
      </c>
      <c r="O17" s="78" t="s">
        <v>69</v>
      </c>
    </row>
    <row r="18" spans="4:18" x14ac:dyDescent="0.2">
      <c r="D18" s="78" t="s">
        <v>119</v>
      </c>
      <c r="F18" s="78" t="s">
        <v>107</v>
      </c>
      <c r="H18" s="78" t="s">
        <v>70</v>
      </c>
      <c r="K18" s="78" t="s">
        <v>71</v>
      </c>
      <c r="M18" s="78" t="s">
        <v>72</v>
      </c>
      <c r="O18" s="78" t="s">
        <v>73</v>
      </c>
    </row>
    <row r="19" spans="4:18" x14ac:dyDescent="0.2">
      <c r="D19" s="78" t="s">
        <v>120</v>
      </c>
      <c r="F19" s="78" t="s">
        <v>108</v>
      </c>
      <c r="H19" s="78" t="s">
        <v>74</v>
      </c>
      <c r="K19" s="78" t="s">
        <v>75</v>
      </c>
      <c r="M19" s="78" t="s">
        <v>76</v>
      </c>
      <c r="O19" s="78" t="s">
        <v>77</v>
      </c>
    </row>
    <row r="20" spans="4:18" x14ac:dyDescent="0.2">
      <c r="D20" s="78" t="s">
        <v>1</v>
      </c>
      <c r="H20" s="78" t="s">
        <v>121</v>
      </c>
      <c r="K20" s="78" t="s">
        <v>122</v>
      </c>
      <c r="M20" s="78" t="s">
        <v>78</v>
      </c>
      <c r="O20" s="78" t="s">
        <v>123</v>
      </c>
    </row>
    <row r="21" spans="4:18" x14ac:dyDescent="0.2">
      <c r="Q21" s="78" t="s">
        <v>80</v>
      </c>
      <c r="R21" s="78" t="s">
        <v>81</v>
      </c>
    </row>
    <row r="22" spans="4:18" x14ac:dyDescent="0.2">
      <c r="D22" s="78" t="s">
        <v>29</v>
      </c>
    </row>
    <row r="23" spans="4:18" x14ac:dyDescent="0.2">
      <c r="D23" s="78" t="s">
        <v>124</v>
      </c>
      <c r="F23" s="78" t="s">
        <v>109</v>
      </c>
      <c r="H23" s="78" t="s">
        <v>179</v>
      </c>
      <c r="K23" s="78" t="s">
        <v>180</v>
      </c>
      <c r="M23" s="78" t="s">
        <v>79</v>
      </c>
      <c r="O23" s="78" t="s">
        <v>125</v>
      </c>
      <c r="Q23" s="78" t="s">
        <v>126</v>
      </c>
      <c r="R23" s="78" t="s">
        <v>127</v>
      </c>
    </row>
    <row r="24" spans="4:18" x14ac:dyDescent="0.2">
      <c r="D24" s="78" t="s">
        <v>128</v>
      </c>
      <c r="F24" s="78" t="s">
        <v>110</v>
      </c>
      <c r="H24" s="78" t="s">
        <v>181</v>
      </c>
      <c r="K24" s="78" t="s">
        <v>182</v>
      </c>
      <c r="M24" s="78" t="s">
        <v>129</v>
      </c>
      <c r="O24" s="78" t="s">
        <v>130</v>
      </c>
      <c r="Q24" s="78" t="s">
        <v>131</v>
      </c>
      <c r="R24" s="78" t="s">
        <v>132</v>
      </c>
    </row>
    <row r="25" spans="4:18" x14ac:dyDescent="0.2">
      <c r="D25" s="78" t="s">
        <v>133</v>
      </c>
      <c r="F25" s="78" t="s">
        <v>111</v>
      </c>
      <c r="H25" s="78" t="s">
        <v>183</v>
      </c>
      <c r="K25" s="78" t="s">
        <v>184</v>
      </c>
      <c r="M25" s="78" t="s">
        <v>134</v>
      </c>
      <c r="O25" s="78" t="s">
        <v>135</v>
      </c>
      <c r="Q25" s="78" t="s">
        <v>136</v>
      </c>
      <c r="R25" s="78" t="s">
        <v>137</v>
      </c>
    </row>
    <row r="26" spans="4:18" x14ac:dyDescent="0.2">
      <c r="D26" s="78" t="s">
        <v>138</v>
      </c>
      <c r="F26" s="78" t="s">
        <v>112</v>
      </c>
      <c r="H26" s="78" t="s">
        <v>82</v>
      </c>
      <c r="K26" s="78" t="s">
        <v>83</v>
      </c>
      <c r="M26" s="78" t="s">
        <v>84</v>
      </c>
      <c r="O26" s="78" t="s">
        <v>85</v>
      </c>
      <c r="Q26" s="78" t="s">
        <v>139</v>
      </c>
      <c r="R26" s="78" t="s">
        <v>140</v>
      </c>
    </row>
    <row r="27" spans="4:18" x14ac:dyDescent="0.2">
      <c r="D27" s="78" t="s">
        <v>30</v>
      </c>
      <c r="H27" s="78" t="s">
        <v>141</v>
      </c>
      <c r="K27" s="78" t="s">
        <v>142</v>
      </c>
      <c r="M27" s="78" t="s">
        <v>86</v>
      </c>
      <c r="O27" s="78" t="s">
        <v>143</v>
      </c>
    </row>
    <row r="29" spans="4:18" x14ac:dyDescent="0.2">
      <c r="D29" s="78" t="s">
        <v>2</v>
      </c>
      <c r="H29" s="78" t="s">
        <v>144</v>
      </c>
      <c r="K29" s="78" t="s">
        <v>145</v>
      </c>
      <c r="M29" s="78" t="s">
        <v>87</v>
      </c>
      <c r="O29" s="78" t="s">
        <v>146</v>
      </c>
    </row>
    <row r="30" spans="4:18" x14ac:dyDescent="0.2">
      <c r="Q30" s="78" t="s">
        <v>80</v>
      </c>
      <c r="R30" s="78" t="s">
        <v>81</v>
      </c>
    </row>
    <row r="31" spans="4:18" x14ac:dyDescent="0.2">
      <c r="D31" s="78" t="s">
        <v>31</v>
      </c>
    </row>
    <row r="32" spans="4:18" x14ac:dyDescent="0.2">
      <c r="D32" s="78" t="s">
        <v>147</v>
      </c>
      <c r="F32" s="78" t="s">
        <v>32</v>
      </c>
      <c r="H32" s="78" t="s">
        <v>185</v>
      </c>
      <c r="K32" s="78" t="s">
        <v>186</v>
      </c>
      <c r="M32" s="78" t="s">
        <v>148</v>
      </c>
      <c r="O32" s="78" t="s">
        <v>149</v>
      </c>
      <c r="Q32" s="78" t="s">
        <v>150</v>
      </c>
      <c r="R32" s="78" t="s">
        <v>151</v>
      </c>
    </row>
    <row r="33" spans="4:18" x14ac:dyDescent="0.2">
      <c r="D33" s="78" t="s">
        <v>152</v>
      </c>
      <c r="F33" s="78" t="s">
        <v>33</v>
      </c>
      <c r="H33" s="78" t="s">
        <v>187</v>
      </c>
      <c r="K33" s="78" t="s">
        <v>188</v>
      </c>
      <c r="M33" s="78" t="s">
        <v>88</v>
      </c>
      <c r="O33" s="78" t="s">
        <v>153</v>
      </c>
      <c r="Q33" s="78" t="s">
        <v>154</v>
      </c>
      <c r="R33" s="78" t="s">
        <v>155</v>
      </c>
    </row>
    <row r="34" spans="4:18" x14ac:dyDescent="0.2">
      <c r="D34" s="78" t="s">
        <v>156</v>
      </c>
      <c r="F34" s="78" t="s">
        <v>34</v>
      </c>
      <c r="H34" s="78" t="s">
        <v>189</v>
      </c>
      <c r="K34" s="78" t="s">
        <v>190</v>
      </c>
      <c r="M34" s="78" t="s">
        <v>157</v>
      </c>
      <c r="O34" s="78" t="s">
        <v>158</v>
      </c>
      <c r="Q34" s="78" t="s">
        <v>159</v>
      </c>
      <c r="R34" s="78" t="s">
        <v>160</v>
      </c>
    </row>
    <row r="35" spans="4:18" x14ac:dyDescent="0.2">
      <c r="D35" s="78" t="s">
        <v>161</v>
      </c>
      <c r="F35" s="78" t="s">
        <v>35</v>
      </c>
      <c r="H35" s="78" t="s">
        <v>191</v>
      </c>
      <c r="K35" s="78" t="s">
        <v>192</v>
      </c>
      <c r="M35" s="78" t="s">
        <v>162</v>
      </c>
      <c r="O35" s="78" t="s">
        <v>163</v>
      </c>
      <c r="Q35" s="78" t="s">
        <v>164</v>
      </c>
      <c r="R35" s="78" t="s">
        <v>165</v>
      </c>
    </row>
    <row r="36" spans="4:18" x14ac:dyDescent="0.2">
      <c r="D36" s="78" t="s">
        <v>166</v>
      </c>
      <c r="F36" s="78" t="s">
        <v>36</v>
      </c>
      <c r="H36" s="78" t="s">
        <v>89</v>
      </c>
      <c r="K36" s="78" t="s">
        <v>90</v>
      </c>
      <c r="M36" s="78" t="s">
        <v>91</v>
      </c>
      <c r="O36" s="78" t="s">
        <v>92</v>
      </c>
      <c r="Q36" s="78" t="s">
        <v>167</v>
      </c>
      <c r="R36" s="78" t="s">
        <v>168</v>
      </c>
    </row>
    <row r="37" spans="4:18" x14ac:dyDescent="0.2">
      <c r="D37" s="78" t="s">
        <v>169</v>
      </c>
      <c r="F37" s="78" t="s">
        <v>15</v>
      </c>
      <c r="H37" s="78" t="s">
        <v>93</v>
      </c>
      <c r="K37" s="78" t="s">
        <v>94</v>
      </c>
      <c r="M37" s="78" t="s">
        <v>95</v>
      </c>
      <c r="O37" s="78" t="s">
        <v>96</v>
      </c>
      <c r="Q37" s="78" t="s">
        <v>170</v>
      </c>
      <c r="R37" s="78" t="s">
        <v>171</v>
      </c>
    </row>
    <row r="38" spans="4:18" x14ac:dyDescent="0.2">
      <c r="D38" s="78" t="s">
        <v>172</v>
      </c>
      <c r="F38" s="78" t="s">
        <v>113</v>
      </c>
      <c r="H38" s="78" t="s">
        <v>97</v>
      </c>
      <c r="K38" s="78" t="s">
        <v>98</v>
      </c>
      <c r="M38" s="78" t="s">
        <v>99</v>
      </c>
      <c r="O38" s="78" t="s">
        <v>100</v>
      </c>
    </row>
    <row r="39" spans="4:18" x14ac:dyDescent="0.2">
      <c r="D39" s="78" t="s">
        <v>37</v>
      </c>
      <c r="H39" s="78" t="s">
        <v>173</v>
      </c>
      <c r="K39" s="78" t="s">
        <v>174</v>
      </c>
      <c r="M39" s="78" t="s">
        <v>101</v>
      </c>
      <c r="O39" s="78" t="s">
        <v>175</v>
      </c>
    </row>
    <row r="41" spans="4:18" x14ac:dyDescent="0.2">
      <c r="D41" s="78" t="s">
        <v>38</v>
      </c>
      <c r="H41" s="78" t="s">
        <v>176</v>
      </c>
      <c r="K41" s="78" t="s">
        <v>177</v>
      </c>
      <c r="M41" s="78" t="s">
        <v>102</v>
      </c>
      <c r="O41" s="78" t="s">
        <v>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04D7A-FAEE-449A-8DF0-3E8F810CD8A1}">
  <dimension ref="A1:R41"/>
  <sheetViews>
    <sheetView workbookViewId="0"/>
  </sheetViews>
  <sheetFormatPr defaultRowHeight="12.75" x14ac:dyDescent="0.2"/>
  <sheetData>
    <row r="1" spans="1:15" x14ac:dyDescent="0.2">
      <c r="A1" s="78" t="s">
        <v>194</v>
      </c>
      <c r="B1" s="78" t="s">
        <v>27</v>
      </c>
    </row>
    <row r="3" spans="1:15" x14ac:dyDescent="0.2">
      <c r="D3" s="78" t="s">
        <v>6</v>
      </c>
      <c r="G3" s="78" t="s">
        <v>4</v>
      </c>
      <c r="H3" s="78" t="s">
        <v>5</v>
      </c>
    </row>
    <row r="4" spans="1:15" x14ac:dyDescent="0.2">
      <c r="B4" s="78" t="s">
        <v>193</v>
      </c>
      <c r="F4" s="78" t="s">
        <v>42</v>
      </c>
      <c r="G4" s="78" t="s">
        <v>44</v>
      </c>
      <c r="H4" s="78" t="s">
        <v>45</v>
      </c>
      <c r="J4" s="78" t="s">
        <v>46</v>
      </c>
      <c r="K4" s="78" t="s">
        <v>47</v>
      </c>
    </row>
    <row r="5" spans="1:15" x14ac:dyDescent="0.2">
      <c r="F5" s="78" t="s">
        <v>43</v>
      </c>
      <c r="G5" s="78" t="s">
        <v>48</v>
      </c>
      <c r="H5" s="78" t="s">
        <v>49</v>
      </c>
      <c r="J5" s="78" t="s">
        <v>46</v>
      </c>
      <c r="K5" s="78" t="s">
        <v>50</v>
      </c>
    </row>
    <row r="6" spans="1:15" x14ac:dyDescent="0.2">
      <c r="F6" s="78" t="s">
        <v>14</v>
      </c>
      <c r="G6" s="78" t="s">
        <v>51</v>
      </c>
    </row>
    <row r="9" spans="1:15" x14ac:dyDescent="0.2">
      <c r="M9" s="78" t="s">
        <v>10</v>
      </c>
    </row>
    <row r="10" spans="1:15" x14ac:dyDescent="0.2">
      <c r="G10" s="78" t="s">
        <v>52</v>
      </c>
      <c r="J10" s="78" t="s">
        <v>53</v>
      </c>
      <c r="M10" s="78" t="s">
        <v>7</v>
      </c>
      <c r="O10" s="78" t="s">
        <v>8</v>
      </c>
    </row>
    <row r="11" spans="1:15" x14ac:dyDescent="0.2">
      <c r="D11" s="78" t="s">
        <v>17</v>
      </c>
      <c r="F11" s="78" t="s">
        <v>0</v>
      </c>
    </row>
    <row r="13" spans="1:15" x14ac:dyDescent="0.2">
      <c r="D13" s="78" t="s">
        <v>28</v>
      </c>
    </row>
    <row r="14" spans="1:15" x14ac:dyDescent="0.2">
      <c r="D14" s="78" t="s">
        <v>115</v>
      </c>
      <c r="F14" s="78" t="s">
        <v>103</v>
      </c>
      <c r="H14" s="78" t="s">
        <v>114</v>
      </c>
      <c r="K14" s="78" t="s">
        <v>114</v>
      </c>
      <c r="M14" s="78" t="s">
        <v>56</v>
      </c>
      <c r="O14" s="78" t="s">
        <v>57</v>
      </c>
    </row>
    <row r="15" spans="1:15" x14ac:dyDescent="0.2">
      <c r="D15" s="78" t="s">
        <v>116</v>
      </c>
      <c r="F15" s="78" t="s">
        <v>104</v>
      </c>
      <c r="H15" s="78" t="s">
        <v>114</v>
      </c>
      <c r="K15" s="78" t="s">
        <v>114</v>
      </c>
      <c r="M15" s="78" t="s">
        <v>60</v>
      </c>
      <c r="O15" s="78" t="s">
        <v>61</v>
      </c>
    </row>
    <row r="16" spans="1:15" x14ac:dyDescent="0.2">
      <c r="D16" s="78" t="s">
        <v>117</v>
      </c>
      <c r="F16" s="78" t="s">
        <v>105</v>
      </c>
      <c r="H16" s="78" t="s">
        <v>114</v>
      </c>
      <c r="K16" s="78" t="s">
        <v>114</v>
      </c>
      <c r="M16" s="78" t="s">
        <v>64</v>
      </c>
      <c r="O16" s="78" t="s">
        <v>65</v>
      </c>
    </row>
    <row r="17" spans="4:18" x14ac:dyDescent="0.2">
      <c r="D17" s="78" t="s">
        <v>118</v>
      </c>
      <c r="F17" s="78" t="s">
        <v>106</v>
      </c>
      <c r="H17" s="78" t="s">
        <v>114</v>
      </c>
      <c r="K17" s="78" t="s">
        <v>114</v>
      </c>
      <c r="M17" s="78" t="s">
        <v>68</v>
      </c>
      <c r="O17" s="78" t="s">
        <v>69</v>
      </c>
    </row>
    <row r="18" spans="4:18" x14ac:dyDescent="0.2">
      <c r="D18" s="78" t="s">
        <v>119</v>
      </c>
      <c r="F18" s="78" t="s">
        <v>107</v>
      </c>
      <c r="H18" s="78" t="s">
        <v>114</v>
      </c>
      <c r="K18" s="78" t="s">
        <v>114</v>
      </c>
      <c r="M18" s="78" t="s">
        <v>72</v>
      </c>
      <c r="O18" s="78" t="s">
        <v>73</v>
      </c>
    </row>
    <row r="19" spans="4:18" x14ac:dyDescent="0.2">
      <c r="D19" s="78" t="s">
        <v>120</v>
      </c>
      <c r="F19" s="78" t="s">
        <v>108</v>
      </c>
      <c r="H19" s="78" t="s">
        <v>114</v>
      </c>
      <c r="K19" s="78" t="s">
        <v>114</v>
      </c>
      <c r="M19" s="78" t="s">
        <v>76</v>
      </c>
      <c r="O19" s="78" t="s">
        <v>77</v>
      </c>
    </row>
    <row r="20" spans="4:18" x14ac:dyDescent="0.2">
      <c r="D20" s="78" t="s">
        <v>1</v>
      </c>
      <c r="H20" s="78" t="s">
        <v>121</v>
      </c>
      <c r="K20" s="78" t="s">
        <v>122</v>
      </c>
      <c r="M20" s="78" t="s">
        <v>78</v>
      </c>
      <c r="O20" s="78" t="s">
        <v>123</v>
      </c>
    </row>
    <row r="21" spans="4:18" x14ac:dyDescent="0.2">
      <c r="Q21" s="78" t="s">
        <v>80</v>
      </c>
      <c r="R21" s="78" t="s">
        <v>81</v>
      </c>
    </row>
    <row r="22" spans="4:18" x14ac:dyDescent="0.2">
      <c r="D22" s="78" t="s">
        <v>29</v>
      </c>
    </row>
    <row r="23" spans="4:18" x14ac:dyDescent="0.2">
      <c r="D23" s="78" t="s">
        <v>124</v>
      </c>
      <c r="F23" s="78" t="s">
        <v>109</v>
      </c>
      <c r="H23" s="78" t="s">
        <v>114</v>
      </c>
      <c r="K23" s="78" t="s">
        <v>114</v>
      </c>
      <c r="M23" s="78" t="s">
        <v>79</v>
      </c>
      <c r="O23" s="78" t="s">
        <v>125</v>
      </c>
      <c r="Q23" s="78" t="s">
        <v>126</v>
      </c>
      <c r="R23" s="78" t="s">
        <v>127</v>
      </c>
    </row>
    <row r="24" spans="4:18" x14ac:dyDescent="0.2">
      <c r="D24" s="78" t="s">
        <v>128</v>
      </c>
      <c r="F24" s="78" t="s">
        <v>110</v>
      </c>
      <c r="H24" s="78" t="s">
        <v>114</v>
      </c>
      <c r="K24" s="78" t="s">
        <v>114</v>
      </c>
      <c r="M24" s="78" t="s">
        <v>129</v>
      </c>
      <c r="O24" s="78" t="s">
        <v>130</v>
      </c>
      <c r="Q24" s="78" t="s">
        <v>131</v>
      </c>
      <c r="R24" s="78" t="s">
        <v>132</v>
      </c>
    </row>
    <row r="25" spans="4:18" x14ac:dyDescent="0.2">
      <c r="D25" s="78" t="s">
        <v>133</v>
      </c>
      <c r="F25" s="78" t="s">
        <v>111</v>
      </c>
      <c r="H25" s="78" t="s">
        <v>114</v>
      </c>
      <c r="K25" s="78" t="s">
        <v>114</v>
      </c>
      <c r="M25" s="78" t="s">
        <v>134</v>
      </c>
      <c r="O25" s="78" t="s">
        <v>135</v>
      </c>
      <c r="Q25" s="78" t="s">
        <v>136</v>
      </c>
      <c r="R25" s="78" t="s">
        <v>137</v>
      </c>
    </row>
    <row r="26" spans="4:18" x14ac:dyDescent="0.2">
      <c r="D26" s="78" t="s">
        <v>138</v>
      </c>
      <c r="F26" s="78" t="s">
        <v>112</v>
      </c>
      <c r="H26" s="78" t="s">
        <v>114</v>
      </c>
      <c r="K26" s="78" t="s">
        <v>114</v>
      </c>
      <c r="M26" s="78" t="s">
        <v>84</v>
      </c>
      <c r="O26" s="78" t="s">
        <v>85</v>
      </c>
      <c r="Q26" s="78" t="s">
        <v>139</v>
      </c>
      <c r="R26" s="78" t="s">
        <v>140</v>
      </c>
    </row>
    <row r="27" spans="4:18" x14ac:dyDescent="0.2">
      <c r="D27" s="78" t="s">
        <v>30</v>
      </c>
      <c r="H27" s="78" t="s">
        <v>141</v>
      </c>
      <c r="K27" s="78" t="s">
        <v>142</v>
      </c>
      <c r="M27" s="78" t="s">
        <v>86</v>
      </c>
      <c r="O27" s="78" t="s">
        <v>143</v>
      </c>
    </row>
    <row r="29" spans="4:18" x14ac:dyDescent="0.2">
      <c r="D29" s="78" t="s">
        <v>2</v>
      </c>
      <c r="H29" s="78" t="s">
        <v>144</v>
      </c>
      <c r="K29" s="78" t="s">
        <v>145</v>
      </c>
      <c r="M29" s="78" t="s">
        <v>87</v>
      </c>
      <c r="O29" s="78" t="s">
        <v>146</v>
      </c>
    </row>
    <row r="30" spans="4:18" x14ac:dyDescent="0.2">
      <c r="Q30" s="78" t="s">
        <v>80</v>
      </c>
      <c r="R30" s="78" t="s">
        <v>81</v>
      </c>
    </row>
    <row r="31" spans="4:18" x14ac:dyDescent="0.2">
      <c r="D31" s="78" t="s">
        <v>31</v>
      </c>
    </row>
    <row r="32" spans="4:18" x14ac:dyDescent="0.2">
      <c r="D32" s="78" t="s">
        <v>147</v>
      </c>
      <c r="F32" s="78" t="s">
        <v>32</v>
      </c>
      <c r="H32" s="78" t="s">
        <v>114</v>
      </c>
      <c r="K32" s="78" t="s">
        <v>114</v>
      </c>
      <c r="M32" s="78" t="s">
        <v>148</v>
      </c>
      <c r="O32" s="78" t="s">
        <v>149</v>
      </c>
      <c r="Q32" s="78" t="s">
        <v>150</v>
      </c>
      <c r="R32" s="78" t="s">
        <v>151</v>
      </c>
    </row>
    <row r="33" spans="4:18" x14ac:dyDescent="0.2">
      <c r="D33" s="78" t="s">
        <v>152</v>
      </c>
      <c r="F33" s="78" t="s">
        <v>33</v>
      </c>
      <c r="H33" s="78" t="s">
        <v>114</v>
      </c>
      <c r="K33" s="78" t="s">
        <v>114</v>
      </c>
      <c r="M33" s="78" t="s">
        <v>88</v>
      </c>
      <c r="O33" s="78" t="s">
        <v>153</v>
      </c>
      <c r="Q33" s="78" t="s">
        <v>154</v>
      </c>
      <c r="R33" s="78" t="s">
        <v>155</v>
      </c>
    </row>
    <row r="34" spans="4:18" x14ac:dyDescent="0.2">
      <c r="D34" s="78" t="s">
        <v>156</v>
      </c>
      <c r="F34" s="78" t="s">
        <v>34</v>
      </c>
      <c r="H34" s="78" t="s">
        <v>114</v>
      </c>
      <c r="K34" s="78" t="s">
        <v>114</v>
      </c>
      <c r="M34" s="78" t="s">
        <v>157</v>
      </c>
      <c r="O34" s="78" t="s">
        <v>158</v>
      </c>
      <c r="Q34" s="78" t="s">
        <v>159</v>
      </c>
      <c r="R34" s="78" t="s">
        <v>160</v>
      </c>
    </row>
    <row r="35" spans="4:18" x14ac:dyDescent="0.2">
      <c r="D35" s="78" t="s">
        <v>161</v>
      </c>
      <c r="F35" s="78" t="s">
        <v>35</v>
      </c>
      <c r="H35" s="78" t="s">
        <v>114</v>
      </c>
      <c r="K35" s="78" t="s">
        <v>114</v>
      </c>
      <c r="M35" s="78" t="s">
        <v>162</v>
      </c>
      <c r="O35" s="78" t="s">
        <v>163</v>
      </c>
      <c r="Q35" s="78" t="s">
        <v>164</v>
      </c>
      <c r="R35" s="78" t="s">
        <v>165</v>
      </c>
    </row>
    <row r="36" spans="4:18" x14ac:dyDescent="0.2">
      <c r="D36" s="78" t="s">
        <v>166</v>
      </c>
      <c r="F36" s="78" t="s">
        <v>36</v>
      </c>
      <c r="H36" s="78" t="s">
        <v>114</v>
      </c>
      <c r="K36" s="78" t="s">
        <v>114</v>
      </c>
      <c r="M36" s="78" t="s">
        <v>91</v>
      </c>
      <c r="O36" s="78" t="s">
        <v>92</v>
      </c>
      <c r="Q36" s="78" t="s">
        <v>167</v>
      </c>
      <c r="R36" s="78" t="s">
        <v>168</v>
      </c>
    </row>
    <row r="37" spans="4:18" x14ac:dyDescent="0.2">
      <c r="D37" s="78" t="s">
        <v>169</v>
      </c>
      <c r="F37" s="78" t="s">
        <v>15</v>
      </c>
      <c r="H37" s="78" t="s">
        <v>114</v>
      </c>
      <c r="K37" s="78" t="s">
        <v>114</v>
      </c>
      <c r="M37" s="78" t="s">
        <v>95</v>
      </c>
      <c r="O37" s="78" t="s">
        <v>96</v>
      </c>
      <c r="Q37" s="78" t="s">
        <v>170</v>
      </c>
      <c r="R37" s="78" t="s">
        <v>171</v>
      </c>
    </row>
    <row r="38" spans="4:18" x14ac:dyDescent="0.2">
      <c r="D38" s="78" t="s">
        <v>172</v>
      </c>
      <c r="F38" s="78" t="s">
        <v>113</v>
      </c>
      <c r="H38" s="78" t="s">
        <v>114</v>
      </c>
      <c r="K38" s="78" t="s">
        <v>114</v>
      </c>
      <c r="M38" s="78" t="s">
        <v>99</v>
      </c>
      <c r="O38" s="78" t="s">
        <v>100</v>
      </c>
    </row>
    <row r="39" spans="4:18" x14ac:dyDescent="0.2">
      <c r="D39" s="78" t="s">
        <v>37</v>
      </c>
      <c r="H39" s="78" t="s">
        <v>173</v>
      </c>
      <c r="K39" s="78" t="s">
        <v>174</v>
      </c>
      <c r="M39" s="78" t="s">
        <v>101</v>
      </c>
      <c r="O39" s="78" t="s">
        <v>175</v>
      </c>
    </row>
    <row r="41" spans="4:18" x14ac:dyDescent="0.2">
      <c r="D41" s="78" t="s">
        <v>38</v>
      </c>
      <c r="H41" s="78" t="s">
        <v>176</v>
      </c>
      <c r="K41" s="78" t="s">
        <v>177</v>
      </c>
      <c r="M41" s="78" t="s">
        <v>102</v>
      </c>
      <c r="O41" s="78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ED528-0E92-4D62-9536-DFFA50AB8316}">
  <dimension ref="A1:R41"/>
  <sheetViews>
    <sheetView workbookViewId="0"/>
  </sheetViews>
  <sheetFormatPr defaultRowHeight="12.75" x14ac:dyDescent="0.2"/>
  <sheetData>
    <row r="1" spans="1:15" x14ac:dyDescent="0.2">
      <c r="A1" s="78" t="s">
        <v>196</v>
      </c>
      <c r="B1" s="78" t="s">
        <v>27</v>
      </c>
    </row>
    <row r="3" spans="1:15" x14ac:dyDescent="0.2">
      <c r="D3" s="78" t="s">
        <v>6</v>
      </c>
      <c r="G3" s="78" t="s">
        <v>4</v>
      </c>
      <c r="H3" s="78" t="s">
        <v>5</v>
      </c>
    </row>
    <row r="4" spans="1:15" x14ac:dyDescent="0.2">
      <c r="B4" s="78" t="s">
        <v>193</v>
      </c>
      <c r="F4" s="78" t="s">
        <v>42</v>
      </c>
      <c r="G4" s="78" t="s">
        <v>44</v>
      </c>
      <c r="H4" s="78" t="s">
        <v>45</v>
      </c>
      <c r="J4" s="78" t="s">
        <v>46</v>
      </c>
      <c r="K4" s="78" t="s">
        <v>47</v>
      </c>
    </row>
    <row r="5" spans="1:15" x14ac:dyDescent="0.2">
      <c r="F5" s="78" t="s">
        <v>43</v>
      </c>
      <c r="G5" s="78" t="s">
        <v>48</v>
      </c>
      <c r="H5" s="78" t="s">
        <v>49</v>
      </c>
      <c r="J5" s="78" t="s">
        <v>46</v>
      </c>
      <c r="K5" s="78" t="s">
        <v>50</v>
      </c>
    </row>
    <row r="6" spans="1:15" x14ac:dyDescent="0.2">
      <c r="F6" s="78" t="s">
        <v>14</v>
      </c>
      <c r="G6" s="78" t="s">
        <v>51</v>
      </c>
    </row>
    <row r="9" spans="1:15" x14ac:dyDescent="0.2">
      <c r="M9" s="78" t="s">
        <v>10</v>
      </c>
    </row>
    <row r="10" spans="1:15" x14ac:dyDescent="0.2">
      <c r="G10" s="78" t="s">
        <v>52</v>
      </c>
      <c r="J10" s="78" t="s">
        <v>53</v>
      </c>
      <c r="M10" s="78" t="s">
        <v>7</v>
      </c>
      <c r="O10" s="78" t="s">
        <v>8</v>
      </c>
    </row>
    <row r="11" spans="1:15" x14ac:dyDescent="0.2">
      <c r="D11" s="78" t="s">
        <v>17</v>
      </c>
      <c r="F11" s="78" t="s">
        <v>0</v>
      </c>
    </row>
    <row r="13" spans="1:15" x14ac:dyDescent="0.2">
      <c r="D13" s="78" t="s">
        <v>28</v>
      </c>
    </row>
    <row r="14" spans="1:15" x14ac:dyDescent="0.2">
      <c r="D14" s="78" t="s">
        <v>115</v>
      </c>
      <c r="F14" s="78" t="s">
        <v>103</v>
      </c>
      <c r="H14" s="78" t="s">
        <v>54</v>
      </c>
      <c r="K14" s="78" t="s">
        <v>55</v>
      </c>
      <c r="M14" s="78" t="s">
        <v>56</v>
      </c>
      <c r="O14" s="78" t="s">
        <v>57</v>
      </c>
    </row>
    <row r="15" spans="1:15" x14ac:dyDescent="0.2">
      <c r="D15" s="78" t="s">
        <v>116</v>
      </c>
      <c r="F15" s="78" t="s">
        <v>104</v>
      </c>
      <c r="H15" s="78" t="s">
        <v>58</v>
      </c>
      <c r="K15" s="78" t="s">
        <v>59</v>
      </c>
      <c r="M15" s="78" t="s">
        <v>60</v>
      </c>
      <c r="O15" s="78" t="s">
        <v>61</v>
      </c>
    </row>
    <row r="16" spans="1:15" x14ac:dyDescent="0.2">
      <c r="D16" s="78" t="s">
        <v>117</v>
      </c>
      <c r="F16" s="78" t="s">
        <v>105</v>
      </c>
      <c r="H16" s="78" t="s">
        <v>62</v>
      </c>
      <c r="K16" s="78" t="s">
        <v>63</v>
      </c>
      <c r="M16" s="78" t="s">
        <v>64</v>
      </c>
      <c r="O16" s="78" t="s">
        <v>65</v>
      </c>
    </row>
    <row r="17" spans="4:18" x14ac:dyDescent="0.2">
      <c r="D17" s="78" t="s">
        <v>118</v>
      </c>
      <c r="F17" s="78" t="s">
        <v>106</v>
      </c>
      <c r="H17" s="78" t="s">
        <v>66</v>
      </c>
      <c r="K17" s="78" t="s">
        <v>67</v>
      </c>
      <c r="M17" s="78" t="s">
        <v>68</v>
      </c>
      <c r="O17" s="78" t="s">
        <v>69</v>
      </c>
    </row>
    <row r="18" spans="4:18" x14ac:dyDescent="0.2">
      <c r="D18" s="78" t="s">
        <v>119</v>
      </c>
      <c r="F18" s="78" t="s">
        <v>107</v>
      </c>
      <c r="H18" s="78" t="s">
        <v>70</v>
      </c>
      <c r="K18" s="78" t="s">
        <v>71</v>
      </c>
      <c r="M18" s="78" t="s">
        <v>72</v>
      </c>
      <c r="O18" s="78" t="s">
        <v>73</v>
      </c>
    </row>
    <row r="19" spans="4:18" x14ac:dyDescent="0.2">
      <c r="D19" s="78" t="s">
        <v>120</v>
      </c>
      <c r="F19" s="78" t="s">
        <v>108</v>
      </c>
      <c r="H19" s="78" t="s">
        <v>74</v>
      </c>
      <c r="K19" s="78" t="s">
        <v>75</v>
      </c>
      <c r="M19" s="78" t="s">
        <v>76</v>
      </c>
      <c r="O19" s="78" t="s">
        <v>77</v>
      </c>
    </row>
    <row r="20" spans="4:18" x14ac:dyDescent="0.2">
      <c r="D20" s="78" t="s">
        <v>1</v>
      </c>
      <c r="H20" s="78" t="s">
        <v>121</v>
      </c>
      <c r="K20" s="78" t="s">
        <v>122</v>
      </c>
      <c r="M20" s="78" t="s">
        <v>78</v>
      </c>
      <c r="O20" s="78" t="s">
        <v>123</v>
      </c>
    </row>
    <row r="21" spans="4:18" x14ac:dyDescent="0.2">
      <c r="Q21" s="78" t="s">
        <v>80</v>
      </c>
      <c r="R21" s="78" t="s">
        <v>81</v>
      </c>
    </row>
    <row r="22" spans="4:18" x14ac:dyDescent="0.2">
      <c r="D22" s="78" t="s">
        <v>29</v>
      </c>
    </row>
    <row r="23" spans="4:18" x14ac:dyDescent="0.2">
      <c r="D23" s="78" t="s">
        <v>124</v>
      </c>
      <c r="F23" s="78" t="s">
        <v>109</v>
      </c>
      <c r="H23" s="78" t="s">
        <v>179</v>
      </c>
      <c r="K23" s="78" t="s">
        <v>180</v>
      </c>
      <c r="M23" s="78" t="s">
        <v>79</v>
      </c>
      <c r="O23" s="78" t="s">
        <v>125</v>
      </c>
      <c r="Q23" s="78" t="s">
        <v>126</v>
      </c>
      <c r="R23" s="78" t="s">
        <v>127</v>
      </c>
    </row>
    <row r="24" spans="4:18" x14ac:dyDescent="0.2">
      <c r="D24" s="78" t="s">
        <v>128</v>
      </c>
      <c r="F24" s="78" t="s">
        <v>110</v>
      </c>
      <c r="H24" s="78" t="s">
        <v>181</v>
      </c>
      <c r="K24" s="78" t="s">
        <v>182</v>
      </c>
      <c r="M24" s="78" t="s">
        <v>129</v>
      </c>
      <c r="O24" s="78" t="s">
        <v>130</v>
      </c>
      <c r="Q24" s="78" t="s">
        <v>131</v>
      </c>
      <c r="R24" s="78" t="s">
        <v>132</v>
      </c>
    </row>
    <row r="25" spans="4:18" x14ac:dyDescent="0.2">
      <c r="D25" s="78" t="s">
        <v>133</v>
      </c>
      <c r="F25" s="78" t="s">
        <v>111</v>
      </c>
      <c r="H25" s="78" t="s">
        <v>183</v>
      </c>
      <c r="K25" s="78" t="s">
        <v>184</v>
      </c>
      <c r="M25" s="78" t="s">
        <v>134</v>
      </c>
      <c r="O25" s="78" t="s">
        <v>135</v>
      </c>
      <c r="Q25" s="78" t="s">
        <v>136</v>
      </c>
      <c r="R25" s="78" t="s">
        <v>137</v>
      </c>
    </row>
    <row r="26" spans="4:18" x14ac:dyDescent="0.2">
      <c r="D26" s="78" t="s">
        <v>138</v>
      </c>
      <c r="F26" s="78" t="s">
        <v>112</v>
      </c>
      <c r="H26" s="78" t="s">
        <v>82</v>
      </c>
      <c r="K26" s="78" t="s">
        <v>83</v>
      </c>
      <c r="M26" s="78" t="s">
        <v>84</v>
      </c>
      <c r="O26" s="78" t="s">
        <v>85</v>
      </c>
      <c r="Q26" s="78" t="s">
        <v>139</v>
      </c>
      <c r="R26" s="78" t="s">
        <v>140</v>
      </c>
    </row>
    <row r="27" spans="4:18" x14ac:dyDescent="0.2">
      <c r="D27" s="78" t="s">
        <v>30</v>
      </c>
      <c r="H27" s="78" t="s">
        <v>141</v>
      </c>
      <c r="K27" s="78" t="s">
        <v>142</v>
      </c>
      <c r="M27" s="78" t="s">
        <v>86</v>
      </c>
      <c r="O27" s="78" t="s">
        <v>143</v>
      </c>
    </row>
    <row r="29" spans="4:18" x14ac:dyDescent="0.2">
      <c r="D29" s="78" t="s">
        <v>2</v>
      </c>
      <c r="H29" s="78" t="s">
        <v>144</v>
      </c>
      <c r="K29" s="78" t="s">
        <v>145</v>
      </c>
      <c r="M29" s="78" t="s">
        <v>87</v>
      </c>
      <c r="O29" s="78" t="s">
        <v>146</v>
      </c>
    </row>
    <row r="30" spans="4:18" x14ac:dyDescent="0.2">
      <c r="Q30" s="78" t="s">
        <v>80</v>
      </c>
      <c r="R30" s="78" t="s">
        <v>81</v>
      </c>
    </row>
    <row r="31" spans="4:18" x14ac:dyDescent="0.2">
      <c r="D31" s="78" t="s">
        <v>31</v>
      </c>
    </row>
    <row r="32" spans="4:18" x14ac:dyDescent="0.2">
      <c r="D32" s="78" t="s">
        <v>147</v>
      </c>
      <c r="F32" s="78" t="s">
        <v>32</v>
      </c>
      <c r="H32" s="78" t="s">
        <v>185</v>
      </c>
      <c r="K32" s="78" t="s">
        <v>186</v>
      </c>
      <c r="M32" s="78" t="s">
        <v>148</v>
      </c>
      <c r="O32" s="78" t="s">
        <v>149</v>
      </c>
      <c r="Q32" s="78" t="s">
        <v>150</v>
      </c>
      <c r="R32" s="78" t="s">
        <v>151</v>
      </c>
    </row>
    <row r="33" spans="4:18" x14ac:dyDescent="0.2">
      <c r="D33" s="78" t="s">
        <v>152</v>
      </c>
      <c r="F33" s="78" t="s">
        <v>33</v>
      </c>
      <c r="H33" s="78" t="s">
        <v>187</v>
      </c>
      <c r="K33" s="78" t="s">
        <v>188</v>
      </c>
      <c r="M33" s="78" t="s">
        <v>88</v>
      </c>
      <c r="O33" s="78" t="s">
        <v>153</v>
      </c>
      <c r="Q33" s="78" t="s">
        <v>154</v>
      </c>
      <c r="R33" s="78" t="s">
        <v>155</v>
      </c>
    </row>
    <row r="34" spans="4:18" x14ac:dyDescent="0.2">
      <c r="D34" s="78" t="s">
        <v>156</v>
      </c>
      <c r="F34" s="78" t="s">
        <v>34</v>
      </c>
      <c r="H34" s="78" t="s">
        <v>189</v>
      </c>
      <c r="K34" s="78" t="s">
        <v>190</v>
      </c>
      <c r="M34" s="78" t="s">
        <v>157</v>
      </c>
      <c r="O34" s="78" t="s">
        <v>158</v>
      </c>
      <c r="Q34" s="78" t="s">
        <v>159</v>
      </c>
      <c r="R34" s="78" t="s">
        <v>160</v>
      </c>
    </row>
    <row r="35" spans="4:18" x14ac:dyDescent="0.2">
      <c r="D35" s="78" t="s">
        <v>161</v>
      </c>
      <c r="F35" s="78" t="s">
        <v>35</v>
      </c>
      <c r="H35" s="78" t="s">
        <v>191</v>
      </c>
      <c r="K35" s="78" t="s">
        <v>192</v>
      </c>
      <c r="M35" s="78" t="s">
        <v>162</v>
      </c>
      <c r="O35" s="78" t="s">
        <v>163</v>
      </c>
      <c r="Q35" s="78" t="s">
        <v>164</v>
      </c>
      <c r="R35" s="78" t="s">
        <v>165</v>
      </c>
    </row>
    <row r="36" spans="4:18" x14ac:dyDescent="0.2">
      <c r="D36" s="78" t="s">
        <v>166</v>
      </c>
      <c r="F36" s="78" t="s">
        <v>36</v>
      </c>
      <c r="H36" s="78" t="s">
        <v>89</v>
      </c>
      <c r="K36" s="78" t="s">
        <v>90</v>
      </c>
      <c r="M36" s="78" t="s">
        <v>91</v>
      </c>
      <c r="O36" s="78" t="s">
        <v>92</v>
      </c>
      <c r="Q36" s="78" t="s">
        <v>167</v>
      </c>
      <c r="R36" s="78" t="s">
        <v>168</v>
      </c>
    </row>
    <row r="37" spans="4:18" x14ac:dyDescent="0.2">
      <c r="D37" s="78" t="s">
        <v>169</v>
      </c>
      <c r="F37" s="78" t="s">
        <v>15</v>
      </c>
      <c r="H37" s="78" t="s">
        <v>93</v>
      </c>
      <c r="K37" s="78" t="s">
        <v>94</v>
      </c>
      <c r="M37" s="78" t="s">
        <v>95</v>
      </c>
      <c r="O37" s="78" t="s">
        <v>96</v>
      </c>
      <c r="Q37" s="78" t="s">
        <v>170</v>
      </c>
      <c r="R37" s="78" t="s">
        <v>171</v>
      </c>
    </row>
    <row r="38" spans="4:18" x14ac:dyDescent="0.2">
      <c r="D38" s="78" t="s">
        <v>172</v>
      </c>
      <c r="F38" s="78" t="s">
        <v>113</v>
      </c>
      <c r="H38" s="78" t="s">
        <v>97</v>
      </c>
      <c r="K38" s="78" t="s">
        <v>98</v>
      </c>
      <c r="M38" s="78" t="s">
        <v>99</v>
      </c>
      <c r="O38" s="78" t="s">
        <v>100</v>
      </c>
    </row>
    <row r="39" spans="4:18" x14ac:dyDescent="0.2">
      <c r="D39" s="78" t="s">
        <v>37</v>
      </c>
      <c r="H39" s="78" t="s">
        <v>173</v>
      </c>
      <c r="K39" s="78" t="s">
        <v>174</v>
      </c>
      <c r="M39" s="78" t="s">
        <v>101</v>
      </c>
      <c r="O39" s="78" t="s">
        <v>175</v>
      </c>
    </row>
    <row r="41" spans="4:18" x14ac:dyDescent="0.2">
      <c r="D41" s="78" t="s">
        <v>38</v>
      </c>
      <c r="H41" s="78" t="s">
        <v>176</v>
      </c>
      <c r="K41" s="78" t="s">
        <v>177</v>
      </c>
      <c r="M41" s="78" t="s">
        <v>102</v>
      </c>
      <c r="O41" s="78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Options</vt:lpstr>
      <vt:lpstr>P&amp;L Variance</vt:lpstr>
      <vt:lpstr>Background Info</vt:lpstr>
      <vt:lpstr>'P&amp;L Variance'!Print_Area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and Loss Variance</dc:title>
  <dc:subject>Jet Basics</dc:subject>
  <dc:creator>Stevel@jetreports.com</dc:creator>
  <dc:description>Revenue, Cost of Goods Sold and Operating Expenses comparison over two date periods.  Graphs help identify areas where expenses may be growing faster than revenue.</dc:description>
  <cp:lastModifiedBy>Haseeb Tariq</cp:lastModifiedBy>
  <cp:lastPrinted>2011-06-29T00:23:19Z</cp:lastPrinted>
  <dcterms:created xsi:type="dcterms:W3CDTF">2004-05-17T16:16:28Z</dcterms:created>
  <dcterms:modified xsi:type="dcterms:W3CDTF">2023-09-04T10:27:20Z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rill Button Active">
    <vt:bool>true</vt:bool>
  </property>
  <property fmtid="{D5CDD505-2E9C-101B-9397-08002B2CF9AE}" pid="3" name="Jet Reports Last Version Refresh">
    <vt:lpwstr>Version 7.1.0  Released 1/23/2008 3:23:30 PM</vt:lpwstr>
  </property>
  <property fmtid="{D5CDD505-2E9C-101B-9397-08002B2CF9AE}" pid="4" name="Jet Reports Design Mode Active">
    <vt:bool>false</vt:bool>
  </property>
  <property fmtid="{D5CDD505-2E9C-101B-9397-08002B2CF9AE}" pid="5" name="NeedsREVERT">
    <vt:lpwstr>FALSE</vt:lpwstr>
  </property>
  <property fmtid="{D5CDD505-2E9C-101B-9397-08002B2CF9AE}" pid="6" name="OriginalName">
    <vt:lpwstr>GL Consolidated P&amp;L by Company.xlsx</vt:lpwstr>
  </property>
  <property fmtid="{D5CDD505-2E9C-101B-9397-08002B2CF9AE}" pid="7" name="Jet Reports Function Literals">
    <vt:lpwstr>,	;	,	{	}	[@[{0}]]	1033	19465</vt:lpwstr>
  </property>
</Properties>
</file>