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79" documentId="11_EB893A174D5FDA8E554151D3AE9DCFFC28042575" xr6:coauthVersionLast="47" xr6:coauthVersionMax="47" xr10:uidLastSave="{BBC779DD-0C79-499E-A0DE-58EF98FB1565}"/>
  <bookViews>
    <workbookView xWindow="-120" yWindow="-120" windowWidth="29040" windowHeight="17520" firstSheet="1" activeTab="1" xr2:uid="{00000000-000D-0000-FFFF-FFFF00000000}"/>
  </bookViews>
  <sheets>
    <sheet name="Options" sheetId="1" state="hidden" r:id="rId1"/>
    <sheet name="Report" sheetId="2" r:id="rId2"/>
    <sheet name="Sheet1" sheetId="70" state="veryHidden" r:id="rId3"/>
    <sheet name="Sheet2" sheetId="71" state="veryHidden" r:id="rId4"/>
    <sheet name="Sheet3" sheetId="72" state="very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E8" i="2"/>
  <c r="F8" i="2"/>
  <c r="G8" i="2"/>
  <c r="H8" i="2"/>
  <c r="I8" i="2"/>
  <c r="J8" i="2"/>
  <c r="K8" i="2"/>
  <c r="L8" i="2"/>
  <c r="L10" i="2" s="1"/>
  <c r="M8" i="2"/>
  <c r="M10" i="2" s="1"/>
  <c r="N8" i="2"/>
  <c r="N10" i="2" s="1"/>
  <c r="O8" i="2"/>
  <c r="O11" i="2" s="1"/>
  <c r="D9" i="2"/>
  <c r="D11" i="2" s="1"/>
  <c r="E9" i="2"/>
  <c r="E11" i="2" s="1"/>
  <c r="F9" i="2"/>
  <c r="F11" i="2" s="1"/>
  <c r="G9" i="2"/>
  <c r="G11" i="2" s="1"/>
  <c r="H9" i="2"/>
  <c r="I9" i="2"/>
  <c r="J9" i="2"/>
  <c r="K9" i="2"/>
  <c r="L9" i="2"/>
  <c r="M9" i="2"/>
  <c r="N9" i="2"/>
  <c r="O9" i="2"/>
  <c r="M11" i="2"/>
  <c r="L11" i="2"/>
  <c r="K11" i="2"/>
  <c r="J11" i="2"/>
  <c r="I11" i="2"/>
  <c r="H11" i="2"/>
  <c r="K10" i="2"/>
  <c r="J10" i="2"/>
  <c r="I10" i="2"/>
  <c r="H10" i="2"/>
  <c r="E10" i="2"/>
  <c r="D10" i="2"/>
  <c r="O3" i="2"/>
  <c r="D7" i="1"/>
  <c r="D4" i="1"/>
  <c r="C5" i="2" s="1"/>
  <c r="B7" i="2" s="1"/>
  <c r="D7" i="2" s="1"/>
  <c r="N11" i="2" l="1"/>
  <c r="O10" i="2"/>
  <c r="F10" i="2"/>
  <c r="G10" i="2"/>
  <c r="D6" i="2"/>
  <c r="E7" i="2"/>
  <c r="F7" i="2" l="1"/>
  <c r="E6" i="2"/>
  <c r="G7" i="2" l="1"/>
  <c r="F6" i="2"/>
  <c r="H7" i="2" l="1"/>
  <c r="G6" i="2"/>
  <c r="I7" i="2" l="1"/>
  <c r="H6" i="2"/>
  <c r="J7" i="2" l="1"/>
  <c r="I6" i="2"/>
  <c r="K7" i="2" l="1"/>
  <c r="J6" i="2"/>
  <c r="L7" i="2" l="1"/>
  <c r="K6" i="2"/>
  <c r="L6" i="2" l="1"/>
  <c r="M7" i="2"/>
  <c r="M6" i="2" l="1"/>
  <c r="N7" i="2"/>
  <c r="N6" i="2" l="1"/>
  <c r="O7" i="2"/>
  <c r="O6" i="2" s="1"/>
</calcChain>
</file>

<file path=xl/sharedStrings.xml><?xml version="1.0" encoding="utf-8"?>
<sst xmlns="http://schemas.openxmlformats.org/spreadsheetml/2006/main" count="272" uniqueCount="95">
  <si>
    <t>Title</t>
  </si>
  <si>
    <t>Value</t>
  </si>
  <si>
    <t>Filter</t>
  </si>
  <si>
    <t>Option</t>
  </si>
  <si>
    <t>Year</t>
  </si>
  <si>
    <t>Current Assets</t>
  </si>
  <si>
    <t>Current Liabilities</t>
  </si>
  <si>
    <t>Working Capital</t>
  </si>
  <si>
    <t>Report Date</t>
  </si>
  <si>
    <t>hide</t>
  </si>
  <si>
    <t>Exclude Close (True or False)</t>
  </si>
  <si>
    <t>Current Ratio</t>
  </si>
  <si>
    <t xml:space="preserve">Working Capital &amp; Current Ratio </t>
  </si>
  <si>
    <t>=TODAY()</t>
  </si>
  <si>
    <t>=Options!D4</t>
  </si>
  <si>
    <t>=DATE($C$5,1,1)</t>
  </si>
  <si>
    <t>=TEXT(D7,"MMMM  DD")</t>
  </si>
  <si>
    <t>=TEXT(E7,"MMMM  DD")</t>
  </si>
  <si>
    <t>=TEXT(F7,"MMMM  DD")</t>
  </si>
  <si>
    <t>=TEXT(G7,"MMMM  DD")</t>
  </si>
  <si>
    <t>=TEXT(H7,"MMMM  DD")</t>
  </si>
  <si>
    <t>=TEXT(I7,"MMMM  DD")</t>
  </si>
  <si>
    <t>=TEXT(J7,"MMMM  DD")</t>
  </si>
  <si>
    <t>=TEXT(K7,"MMMM  DD")</t>
  </si>
  <si>
    <t>=TEXT(L7,"MMMM  DD")</t>
  </si>
  <si>
    <t>=TEXT(M7,"MMMM  DD")</t>
  </si>
  <si>
    <t>=TEXT(N7,"MMMM  DD")</t>
  </si>
  <si>
    <t>=TEXT(O7,"MMMM  DD")</t>
  </si>
  <si>
    <t>=EOMONTH(B7,0)</t>
  </si>
  <si>
    <t>=EOMONTH(D7+1,0)</t>
  </si>
  <si>
    <t>=EOMONTH(E7+1,0)</t>
  </si>
  <si>
    <t>=EOMONTH(F7+1,0)</t>
  </si>
  <si>
    <t>=EOMONTH(G7+1,0)</t>
  </si>
  <si>
    <t>=EOMONTH(H7+1,0)</t>
  </si>
  <si>
    <t>=EOMONTH(I7+1,0)</t>
  </si>
  <si>
    <t>=EOMONTH(J7+1,0)</t>
  </si>
  <si>
    <t>=EOMONTH(K7+1,0)</t>
  </si>
  <si>
    <t>=EOMONTH(L7+1,0)</t>
  </si>
  <si>
    <t>=EOMONTH(M7+1,0)</t>
  </si>
  <si>
    <t>=EOMONTH(N7+1,0)</t>
  </si>
  <si>
    <t>=GL("Balance",Options!$D$5,,D$7,,,,,,,,,,Options!$D$7)</t>
  </si>
  <si>
    <t>=GL("Balance",Options!$D$5,,E$7,,,,,,,,,,Options!$D$7)</t>
  </si>
  <si>
    <t>=GL("Balance",Options!$D$5,,F$7,,,,,,,,,,Options!$D$7)</t>
  </si>
  <si>
    <t>=GL("Balance",Options!$D$5,,G$7,,,,,,,,,,Options!$D$7)</t>
  </si>
  <si>
    <t>=GL("Balance",Options!$D$5,,H$7,,,,,,,,,,Options!$D$7)</t>
  </si>
  <si>
    <t>=GL("Balance",Options!$D$5,,I$7,,,,,,,,,,Options!$D$7)</t>
  </si>
  <si>
    <t>=GL("Balance",Options!$D$5,,J$7,,,,,,,,,,Options!$D$7)</t>
  </si>
  <si>
    <t>=GL("Balance",Options!$D$5,,K$7,,,,,,,,,,Options!$D$7)</t>
  </si>
  <si>
    <t>=GL("Balance",Options!$D$5,,L$7,,,,,,,,,,Options!$D$7)</t>
  </si>
  <si>
    <t>=GL("Balance",Options!$D$5,,M$7,,,,,,,,,,Options!$D$7)</t>
  </si>
  <si>
    <t>=GL("Balance",Options!$D$5,,N$7,,,,,,,,,,Options!$D$7)</t>
  </si>
  <si>
    <t>=GL("Balance",Options!$D$5,,O$7,,,,,,,,,,Options!$D$7)</t>
  </si>
  <si>
    <t>=-GL("Balance",Options!$D$6,,D$7,,,,,,,,,,Options!$D$7)</t>
  </si>
  <si>
    <t>=-GL("Balance",Options!$D$6,,E$7,,,,,,,,,,Options!$D$7)</t>
  </si>
  <si>
    <t>=-GL("Balance",Options!$D$6,,F$7,,,,,,,,,,Options!$D$7)</t>
  </si>
  <si>
    <t>=-GL("Balance",Options!$D$6,,G$7,,,,,,,,,,Options!$D$7)</t>
  </si>
  <si>
    <t>=-GL("Balance",Options!$D$6,,H$7,,,,,,,,,,Options!$D$7)</t>
  </si>
  <si>
    <t>=-GL("Balance",Options!$D$6,,I$7,,,,,,,,,,Options!$D$7)</t>
  </si>
  <si>
    <t>=-GL("Balance",Options!$D$6,,J$7,,,,,,,,,,Options!$D$7)</t>
  </si>
  <si>
    <t>=-GL("Balance",Options!$D$6,,K$7,,,,,,,,,,Options!$D$7)</t>
  </si>
  <si>
    <t>=-GL("Balance",Options!$D$6,,L$7,,,,,,,,,,Options!$D$7)</t>
  </si>
  <si>
    <t>=-GL("Balance",Options!$D$6,,M$7,,,,,,,,,,Options!$D$7)</t>
  </si>
  <si>
    <t>=-GL("Balance",Options!$D$6,,N$7,,,,,,,,,,Options!$D$7)</t>
  </si>
  <si>
    <t>=-GL("Balance",Options!$D$6,,O$7,,,,,,,,,,Options!$D$7)</t>
  </si>
  <si>
    <t>=D8-D9</t>
  </si>
  <si>
    <t>=E8-E9</t>
  </si>
  <si>
    <t>=F8-F9</t>
  </si>
  <si>
    <t>=G8-G9</t>
  </si>
  <si>
    <t>=H8-H9</t>
  </si>
  <si>
    <t>=I8-I9</t>
  </si>
  <si>
    <t>=J8-J9</t>
  </si>
  <si>
    <t>=K8-K9</t>
  </si>
  <si>
    <t>=L8-L9</t>
  </si>
  <si>
    <t>=M8-M9</t>
  </si>
  <si>
    <t>=N8-N9</t>
  </si>
  <si>
    <t>=O8-O9</t>
  </si>
  <si>
    <t>=IF(D9=0,"N/A",D8/D9)</t>
  </si>
  <si>
    <t>=IF(E9=0,"N/A",E8/E9)</t>
  </si>
  <si>
    <t>=IF(F9=0,"N/A",F8/F9)</t>
  </si>
  <si>
    <t>=IF(G9=0,"N/A",G8/G9)</t>
  </si>
  <si>
    <t>=IF(H9=0,"N/A",H8/H9)</t>
  </si>
  <si>
    <t>=IF(I9=0,"N/A",I8/I9)</t>
  </si>
  <si>
    <t>=IF(J9=0,"N/A",J8/J9)</t>
  </si>
  <si>
    <t>=IF(K9=0,"N/A",K8/K9)</t>
  </si>
  <si>
    <t>=IF(L9=0,"N/A",L8/L9)</t>
  </si>
  <si>
    <t>=IF(M9=0,"N/A",M8/M9)</t>
  </si>
  <si>
    <t>=IF(N9=0,"N/A",N8/N9)</t>
  </si>
  <si>
    <t>=IF(O9=0,"N/A",O8/O9)</t>
  </si>
  <si>
    <t>11000..15950</t>
  </si>
  <si>
    <t>22000..24500</t>
  </si>
  <si>
    <t>�</t>
  </si>
  <si>
    <t>Auto+Hide+Values+Formulas=Sheet1,Sheet2+FormulasOnly</t>
  </si>
  <si>
    <t>Auto+Hidesheet+Hide</t>
  </si>
  <si>
    <t>Auto+Hide+Values+Formulas=Sheet3,Sheet1,Sheet2</t>
  </si>
  <si>
    <t>Auto+Hide+Values+Formulas=Sheet3,Sheet1,Sheet2+FormulasOnly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</si>
</sst>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24"/>
      <color theme="4" tint="-0.249977111117893"/>
      <name val="Segoe UI Semibold"/>
      <family val="2"/>
    </font>
    <font>
      <b/>
      <sz val="15"/>
      <color theme="4" tint="-0.249977111117893"/>
      <name val="Segoe UI Semibold"/>
      <family val="2"/>
    </font>
    <font>
      <b/>
      <sz val="15"/>
      <color theme="6" tint="-0.249977111117893"/>
      <name val="Segoe UI Semibold"/>
      <family val="2"/>
    </font>
    <font>
      <sz val="11"/>
      <color theme="1"/>
      <name val="Segoe UI Semibold"/>
      <family val="2"/>
    </font>
    <font>
      <sz val="11"/>
      <color theme="0" tint="-0.34998626667073579"/>
      <name val="Segoe UI Semibold"/>
      <family val="2"/>
    </font>
    <font>
      <b/>
      <sz val="22"/>
      <color theme="0"/>
      <name val="Segoe UI Semibold"/>
      <family val="2"/>
    </font>
    <font>
      <sz val="11"/>
      <color theme="0"/>
      <name val="Segoe UI Semibold"/>
      <family val="2"/>
    </font>
    <font>
      <b/>
      <sz val="11"/>
      <color theme="1"/>
      <name val="Segoe UI Semibold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3" fillId="2" borderId="2" xfId="3" applyBorder="1"/>
    <xf numFmtId="0" fontId="3" fillId="2" borderId="3" xfId="3" applyBorder="1" applyAlignment="1">
      <alignment horizontal="right"/>
    </xf>
    <xf numFmtId="0" fontId="0" fillId="0" borderId="4" xfId="0" applyBorder="1"/>
    <xf numFmtId="0" fontId="0" fillId="0" borderId="5" xfId="0" applyBorder="1" applyAlignment="1">
      <alignment horizontal="right"/>
    </xf>
    <xf numFmtId="14" fontId="0" fillId="0" borderId="5" xfId="0" applyNumberFormat="1" applyBorder="1" applyAlignment="1">
      <alignment horizontal="right"/>
    </xf>
    <xf numFmtId="0" fontId="4" fillId="0" borderId="0" xfId="0" applyFont="1"/>
    <xf numFmtId="0" fontId="0" fillId="0" borderId="6" xfId="0" applyBorder="1"/>
    <xf numFmtId="0" fontId="0" fillId="0" borderId="7" xfId="0" applyBorder="1" applyAlignment="1">
      <alignment horizontal="right"/>
    </xf>
    <xf numFmtId="0" fontId="0" fillId="0" borderId="0" xfId="0" quotePrefix="1"/>
    <xf numFmtId="0" fontId="8" fillId="0" borderId="0" xfId="2" applyFont="1" applyBorder="1"/>
    <xf numFmtId="0" fontId="9" fillId="0" borderId="0" xfId="2" applyFont="1" applyBorder="1"/>
    <xf numFmtId="0" fontId="10" fillId="0" borderId="0" xfId="2" applyFont="1" applyBorder="1"/>
    <xf numFmtId="0" fontId="11" fillId="0" borderId="0" xfId="0" applyFont="1"/>
    <xf numFmtId="0" fontId="9" fillId="0" borderId="0" xfId="2" applyFont="1" applyBorder="1" applyAlignment="1">
      <alignment horizontal="right"/>
    </xf>
    <xf numFmtId="0" fontId="12" fillId="0" borderId="0" xfId="0" applyFont="1"/>
    <xf numFmtId="14" fontId="12" fillId="0" borderId="0" xfId="0" applyNumberFormat="1" applyFont="1"/>
    <xf numFmtId="14" fontId="11" fillId="0" borderId="0" xfId="0" applyNumberFormat="1" applyFont="1"/>
    <xf numFmtId="0" fontId="14" fillId="3" borderId="0" xfId="0" applyFont="1" applyFill="1" applyAlignment="1">
      <alignment horizontal="center"/>
    </xf>
    <xf numFmtId="0" fontId="15" fillId="0" borderId="4" xfId="0" applyFont="1" applyBorder="1"/>
    <xf numFmtId="165" fontId="11" fillId="0" borderId="0" xfId="1" applyNumberFormat="1" applyFont="1" applyBorder="1"/>
    <xf numFmtId="165" fontId="11" fillId="0" borderId="5" xfId="1" applyNumberFormat="1" applyFont="1" applyBorder="1"/>
    <xf numFmtId="0" fontId="15" fillId="0" borderId="6" xfId="0" applyFont="1" applyBorder="1"/>
    <xf numFmtId="165" fontId="11" fillId="0" borderId="8" xfId="1" applyNumberFormat="1" applyFont="1" applyBorder="1"/>
    <xf numFmtId="165" fontId="11" fillId="0" borderId="7" xfId="1" applyNumberFormat="1" applyFont="1" applyBorder="1"/>
    <xf numFmtId="165" fontId="11" fillId="0" borderId="0" xfId="0" applyNumberFormat="1" applyFont="1"/>
    <xf numFmtId="165" fontId="11" fillId="0" borderId="5" xfId="0" applyNumberFormat="1" applyFont="1" applyBorder="1"/>
    <xf numFmtId="164" fontId="11" fillId="0" borderId="8" xfId="1" applyFont="1" applyBorder="1"/>
    <xf numFmtId="164" fontId="11" fillId="0" borderId="7" xfId="1" applyFont="1" applyBorder="1"/>
    <xf numFmtId="0" fontId="12" fillId="0" borderId="2" xfId="0" applyFont="1" applyBorder="1"/>
    <xf numFmtId="14" fontId="12" fillId="0" borderId="9" xfId="0" applyNumberFormat="1" applyFont="1" applyBorder="1"/>
    <xf numFmtId="14" fontId="12" fillId="0" borderId="3" xfId="0" applyNumberFormat="1" applyFont="1" applyBorder="1"/>
    <xf numFmtId="0" fontId="14" fillId="3" borderId="0" xfId="0" applyFont="1" applyFill="1" applyAlignment="1">
      <alignment horizontal="right"/>
    </xf>
    <xf numFmtId="0" fontId="13" fillId="3" borderId="2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</cellXfs>
  <cellStyles count="11">
    <cellStyle name="Accent1" xfId="3" builtinId="29"/>
    <cellStyle name="Comma" xfId="1" builtinId="3"/>
    <cellStyle name="Comma 2" xfId="5" xr:uid="{00000000-0005-0000-0000-000002000000}"/>
    <cellStyle name="Heading 1" xfId="2" builtinId="16"/>
    <cellStyle name="Hyperlink 2" xfId="6" xr:uid="{00000000-0005-0000-0000-000005000000}"/>
    <cellStyle name="Hyperlink 3" xfId="10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2 3" xfId="9" xr:uid="{00000000-0005-0000-0000-00000A000000}"/>
    <cellStyle name="Normal 2 4" xfId="4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Working Capital</a:t>
            </a:r>
          </a:p>
        </c:rich>
      </c:tx>
      <c:layout>
        <c:manualLayout>
          <c:xMode val="edge"/>
          <c:yMode val="edge"/>
          <c:x val="0.8489065455497806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522704989783274E-2"/>
          <c:y val="0.15028179084967974"/>
          <c:w val="0.8780315982564123"/>
          <c:h val="0.70275939808833365"/>
        </c:manualLayout>
      </c:layout>
      <c:areaChart>
        <c:grouping val="standard"/>
        <c:varyColors val="0"/>
        <c:ser>
          <c:idx val="0"/>
          <c:order val="0"/>
          <c:tx>
            <c:strRef>
              <c:f>Report!$C$10</c:f>
              <c:strCache>
                <c:ptCount val="1"/>
                <c:pt idx="0">
                  <c:v>Working Capital</c:v>
                </c:pt>
              </c:strCache>
            </c:strRef>
          </c:tx>
          <c:spPr>
            <a:gradFill>
              <a:gsLst>
                <a:gs pos="0">
                  <a:schemeClr val="lt1">
                    <a:alpha val="50000"/>
                  </a:schemeClr>
                </a:gs>
                <a:gs pos="100000">
                  <a:schemeClr val="lt1">
                    <a:alpha val="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innerShdw dist="38100" dir="16200000">
                <a:schemeClr val="lt1"/>
              </a:inn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Report!$D$6:$O$6</c:f>
              <c:strCache>
                <c:ptCount val="12"/>
                <c:pt idx="0">
                  <c:v>January  31</c:v>
                </c:pt>
                <c:pt idx="1">
                  <c:v>February  28</c:v>
                </c:pt>
                <c:pt idx="2">
                  <c:v>March  31</c:v>
                </c:pt>
                <c:pt idx="3">
                  <c:v>April  30</c:v>
                </c:pt>
                <c:pt idx="4">
                  <c:v>May  31</c:v>
                </c:pt>
                <c:pt idx="5">
                  <c:v>June  30</c:v>
                </c:pt>
                <c:pt idx="6">
                  <c:v>July  31</c:v>
                </c:pt>
                <c:pt idx="7">
                  <c:v>August  31</c:v>
                </c:pt>
                <c:pt idx="8">
                  <c:v>September  30</c:v>
                </c:pt>
                <c:pt idx="9">
                  <c:v>October  31</c:v>
                </c:pt>
                <c:pt idx="10">
                  <c:v>November  30</c:v>
                </c:pt>
                <c:pt idx="11">
                  <c:v>December  31</c:v>
                </c:pt>
              </c:strCache>
            </c:strRef>
          </c:cat>
          <c:val>
            <c:numRef>
              <c:f>Report!$D$10:$O$10</c:f>
              <c:numCache>
                <c:formatCode>_(* #,##0_);_(* \(#,##0\);_(* "-"??_);_(@_)</c:formatCode>
                <c:ptCount val="12"/>
                <c:pt idx="0">
                  <c:v>8483850.4600000009</c:v>
                </c:pt>
                <c:pt idx="1">
                  <c:v>8521940.3500000015</c:v>
                </c:pt>
                <c:pt idx="2">
                  <c:v>8542656.6599999964</c:v>
                </c:pt>
                <c:pt idx="3">
                  <c:v>8720771.450000003</c:v>
                </c:pt>
                <c:pt idx="4">
                  <c:v>8799805.7699999958</c:v>
                </c:pt>
                <c:pt idx="5">
                  <c:v>8922655.8299999982</c:v>
                </c:pt>
                <c:pt idx="6">
                  <c:v>9016983.5600000024</c:v>
                </c:pt>
                <c:pt idx="7">
                  <c:v>9074417.5700000003</c:v>
                </c:pt>
                <c:pt idx="8">
                  <c:v>9095235.5200000033</c:v>
                </c:pt>
                <c:pt idx="9">
                  <c:v>9230781.0599999949</c:v>
                </c:pt>
                <c:pt idx="10">
                  <c:v>9293391.200000003</c:v>
                </c:pt>
                <c:pt idx="11">
                  <c:v>9368013.650000006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FB-4954-926C-8A48F6EFE3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5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axId val="604898704"/>
        <c:axId val="604896744"/>
      </c:areaChart>
      <c:catAx>
        <c:axId val="60489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>
                <a:lumMod val="40000"/>
                <a:lumOff val="60000"/>
                <a:alpha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896744"/>
        <c:crossesAt val="0"/>
        <c:auto val="1"/>
        <c:lblAlgn val="ctr"/>
        <c:lblOffset val="100"/>
        <c:noMultiLvlLbl val="0"/>
      </c:catAx>
      <c:valAx>
        <c:axId val="604896744"/>
        <c:scaling>
          <c:orientation val="minMax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898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Current Ratio</a:t>
            </a:r>
          </a:p>
        </c:rich>
      </c:tx>
      <c:layout>
        <c:manualLayout>
          <c:xMode val="edge"/>
          <c:yMode val="edge"/>
          <c:x val="0.8489065455497806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604138254812357E-2"/>
          <c:y val="0.156627643834754"/>
          <c:w val="0.88378455729329208"/>
          <c:h val="0.70275939808833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Report!$C$11</c:f>
              <c:strCache>
                <c:ptCount val="1"/>
                <c:pt idx="0">
                  <c:v>Current Ratio</c:v>
                </c:pt>
              </c:strCache>
            </c:strRef>
          </c:tx>
          <c:spPr>
            <a:gradFill>
              <a:gsLst>
                <a:gs pos="0">
                  <a:schemeClr val="lt1">
                    <a:alpha val="50000"/>
                  </a:schemeClr>
                </a:gs>
                <a:gs pos="100000">
                  <a:schemeClr val="lt1">
                    <a:alpha val="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innerShdw dist="38100" dir="16200000">
                <a:schemeClr val="lt1"/>
              </a:innerShdw>
            </a:effectLst>
          </c:spPr>
          <c:invertIfNegative val="0"/>
          <c:dLbls>
            <c:delete val="1"/>
          </c:dLbls>
          <c:cat>
            <c:strRef>
              <c:f>Report!$D$6:$O$6</c:f>
              <c:strCache>
                <c:ptCount val="12"/>
                <c:pt idx="0">
                  <c:v>January  31</c:v>
                </c:pt>
                <c:pt idx="1">
                  <c:v>February  28</c:v>
                </c:pt>
                <c:pt idx="2">
                  <c:v>March  31</c:v>
                </c:pt>
                <c:pt idx="3">
                  <c:v>April  30</c:v>
                </c:pt>
                <c:pt idx="4">
                  <c:v>May  31</c:v>
                </c:pt>
                <c:pt idx="5">
                  <c:v>June  30</c:v>
                </c:pt>
                <c:pt idx="6">
                  <c:v>July  31</c:v>
                </c:pt>
                <c:pt idx="7">
                  <c:v>August  31</c:v>
                </c:pt>
                <c:pt idx="8">
                  <c:v>September  30</c:v>
                </c:pt>
                <c:pt idx="9">
                  <c:v>October  31</c:v>
                </c:pt>
                <c:pt idx="10">
                  <c:v>November  30</c:v>
                </c:pt>
                <c:pt idx="11">
                  <c:v>December  31</c:v>
                </c:pt>
              </c:strCache>
            </c:strRef>
          </c:cat>
          <c:val>
            <c:numRef>
              <c:f>Report!$D$11:$O$11</c:f>
              <c:numCache>
                <c:formatCode>_(* #,##0.00_);_(* \(#,##0.00\);_(* "-"??_);_(@_)</c:formatCode>
                <c:ptCount val="12"/>
                <c:pt idx="0">
                  <c:v>1.2620699314764261</c:v>
                </c:pt>
                <c:pt idx="1">
                  <c:v>1.262195672326452</c:v>
                </c:pt>
                <c:pt idx="2">
                  <c:v>1.2616021713542989</c:v>
                </c:pt>
                <c:pt idx="3">
                  <c:v>1.2522679760940991</c:v>
                </c:pt>
                <c:pt idx="4">
                  <c:v>1.2535236210084286</c:v>
                </c:pt>
                <c:pt idx="5">
                  <c:v>1.2446152570758275</c:v>
                </c:pt>
                <c:pt idx="6">
                  <c:v>1.2452603063583598</c:v>
                </c:pt>
                <c:pt idx="7">
                  <c:v>1.2369485370775668</c:v>
                </c:pt>
                <c:pt idx="8">
                  <c:v>1.236595584633879</c:v>
                </c:pt>
                <c:pt idx="9">
                  <c:v>1.2258452908037216</c:v>
                </c:pt>
                <c:pt idx="10">
                  <c:v>1.2266587014547143</c:v>
                </c:pt>
                <c:pt idx="11">
                  <c:v>1.2276518082486307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6-4B8B-88FD-842580872B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4897528"/>
        <c:axId val="604897920"/>
      </c:barChart>
      <c:catAx>
        <c:axId val="604897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>
                <a:lumMod val="40000"/>
                <a:lumOff val="60000"/>
                <a:alpha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897920"/>
        <c:crossesAt val="0"/>
        <c:auto val="1"/>
        <c:lblAlgn val="ctr"/>
        <c:lblOffset val="100"/>
        <c:noMultiLvlLbl val="0"/>
      </c:catAx>
      <c:valAx>
        <c:axId val="604897920"/>
        <c:scaling>
          <c:orientation val="minMax"/>
        </c:scaling>
        <c:delete val="0"/>
        <c:axPos val="l"/>
        <c:numFmt formatCode="_(* #,##0.00_);_(* \(#,##0.0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897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5">
  <cs:axisTitle>
    <cs:lnRef idx="0"/>
    <cs:fillRef idx="0"/>
    <cs:effectRef idx="0"/>
    <cs:fontRef idx="minor">
      <a:schemeClr val="lt1"/>
    </cs:fontRef>
    <cs:defRPr sz="900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9525" cap="flat" cmpd="sng" algn="ctr">
        <a:solidFill>
          <a:schemeClr val="phClr">
            <a:lumMod val="40000"/>
            <a:lumOff val="60000"/>
            <a:alpha val="25000"/>
          </a:schemeClr>
        </a:solidFill>
        <a:round/>
      </a:ln>
    </cs:spPr>
    <cs:defRPr sz="900" kern="1200"/>
  </cs:categoryAxis>
  <cs:chartArea>
    <cs:lnRef idx="0">
      <cs:styleClr val="0"/>
    </cs:lnRef>
    <cs:fillRef idx="0">
      <cs:styleClr val="0"/>
    </cs:fillRef>
    <cs:effectRef idx="0"/>
    <cs:fontRef idx="minor">
      <a:schemeClr val="lt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tx1"/>
    </cs:fontRef>
    <cs:spPr>
      <a:gradFill>
        <a:gsLst>
          <a:gs pos="0">
            <a:schemeClr val="lt1">
              <a:alpha val="50000"/>
            </a:schemeClr>
          </a:gs>
          <a:gs pos="100000">
            <a:schemeClr val="lt1">
              <a:alpha val="0"/>
            </a:schemeClr>
          </a:gs>
        </a:gsLst>
        <a:lin ang="5400000" scaled="0"/>
      </a:gradFill>
      <a:ln>
        <a:solidFill>
          <a:schemeClr val="phClr"/>
        </a:solidFill>
      </a:ln>
      <a:effectLst>
        <a:innerShdw dist="38100" dir="16200000">
          <a:schemeClr val="lt1"/>
        </a:innerShdw>
      </a:effectLst>
    </cs:spPr>
  </cs:dataPoint>
  <cs:dataPoint3D>
    <cs:lnRef idx="0">
      <cs:styleClr val="auto"/>
    </cs:lnRef>
    <cs:fillRef idx="0"/>
    <cs:effectRef idx="0"/>
    <cs:fontRef idx="minor">
      <a:schemeClr val="lt1"/>
    </cs:fontRef>
    <cs:spPr>
      <a:gradFill>
        <a:gsLst>
          <a:gs pos="0">
            <a:schemeClr val="lt1">
              <a:alpha val="50000"/>
            </a:schemeClr>
          </a:gs>
          <a:gs pos="100000">
            <a:schemeClr val="lt1">
              <a:alpha val="0"/>
            </a:schemeClr>
          </a:gs>
        </a:gsLst>
        <a:lin ang="5400000" scaled="0"/>
      </a:gradFill>
      <a:ln>
        <a:solidFill>
          <a:schemeClr val="phClr"/>
        </a:solidFill>
      </a:ln>
      <a:effectLst>
        <a:innerShdw dist="38100" dir="16200000">
          <a:schemeClr val="lt1"/>
        </a:innerShdw>
      </a:effectLst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lt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40000"/>
            <a:lumOff val="60000"/>
            <a:alpha val="25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lt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 cap="flat" cmpd="sng" algn="ctr">
        <a:gradFill>
          <a:gsLst>
            <a:gs pos="0">
              <a:schemeClr val="lt1"/>
            </a:gs>
            <a:gs pos="5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lt1"/>
    </cs:fontRef>
  </cs:floor>
  <cs:gridlineMajor>
    <cs:lnRef idx="0">
      <cs:styleClr val="0"/>
    </cs:lnRef>
    <cs:fillRef idx="0"/>
    <cs:effectRef idx="0"/>
    <cs:fontRef idx="minor">
      <a:schemeClr val="lt1"/>
    </cs:fontRef>
    <cs:spPr>
      <a:ln>
        <a:solidFill>
          <a:schemeClr val="phClr">
            <a:lumMod val="40000"/>
            <a:lumOff val="60000"/>
            <a:alpha val="25000"/>
          </a:schemeClr>
        </a:solidFill>
      </a:ln>
    </cs:spPr>
  </cs:gridlineMajor>
  <cs:gridlineMinor>
    <cs:lnRef idx="0">
      <cs:styleClr val="0"/>
    </cs:lnRef>
    <cs:fillRef idx="0"/>
    <cs:effectRef idx="0"/>
    <cs:fontRef idx="minor">
      <a:schemeClr val="lt1"/>
    </cs:fontRef>
    <cs:spPr>
      <a:ln>
        <a:solidFill>
          <a:schemeClr val="phClr">
            <a:lumMod val="40000"/>
            <a:lumOff val="60000"/>
            <a:alpha val="25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</cs:hiLoLine>
  <cs:leaderLin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9525" cap="flat" cmpd="sng" algn="ctr">
        <a:solidFill>
          <a:schemeClr val="phClr">
            <a:lumMod val="40000"/>
            <a:lumOff val="60000"/>
            <a:alpha val="25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lt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lt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  <cs:bodyPr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5">
  <cs:axisTitle>
    <cs:lnRef idx="0"/>
    <cs:fillRef idx="0"/>
    <cs:effectRef idx="0"/>
    <cs:fontRef idx="minor">
      <a:schemeClr val="lt1"/>
    </cs:fontRef>
    <cs:defRPr sz="900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9525" cap="flat" cmpd="sng" algn="ctr">
        <a:solidFill>
          <a:schemeClr val="phClr">
            <a:lumMod val="40000"/>
            <a:lumOff val="60000"/>
            <a:alpha val="25000"/>
          </a:schemeClr>
        </a:solidFill>
        <a:round/>
      </a:ln>
    </cs:spPr>
    <cs:defRPr sz="900" kern="1200"/>
  </cs:categoryAxis>
  <cs:chartArea>
    <cs:lnRef idx="0">
      <cs:styleClr val="0"/>
    </cs:lnRef>
    <cs:fillRef idx="0">
      <cs:styleClr val="0"/>
    </cs:fillRef>
    <cs:effectRef idx="0"/>
    <cs:fontRef idx="minor">
      <a:schemeClr val="lt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tx1"/>
    </cs:fontRef>
    <cs:spPr>
      <a:gradFill>
        <a:gsLst>
          <a:gs pos="0">
            <a:schemeClr val="lt1">
              <a:alpha val="50000"/>
            </a:schemeClr>
          </a:gs>
          <a:gs pos="100000">
            <a:schemeClr val="lt1">
              <a:alpha val="0"/>
            </a:schemeClr>
          </a:gs>
        </a:gsLst>
        <a:lin ang="5400000" scaled="0"/>
      </a:gradFill>
      <a:ln>
        <a:solidFill>
          <a:schemeClr val="phClr"/>
        </a:solidFill>
      </a:ln>
      <a:effectLst>
        <a:innerShdw dist="38100" dir="16200000">
          <a:schemeClr val="lt1"/>
        </a:innerShdw>
      </a:effectLst>
    </cs:spPr>
  </cs:dataPoint>
  <cs:dataPoint3D>
    <cs:lnRef idx="0">
      <cs:styleClr val="auto"/>
    </cs:lnRef>
    <cs:fillRef idx="0"/>
    <cs:effectRef idx="0"/>
    <cs:fontRef idx="minor">
      <a:schemeClr val="lt1"/>
    </cs:fontRef>
    <cs:spPr>
      <a:gradFill>
        <a:gsLst>
          <a:gs pos="0">
            <a:schemeClr val="lt1">
              <a:alpha val="50000"/>
            </a:schemeClr>
          </a:gs>
          <a:gs pos="100000">
            <a:schemeClr val="lt1">
              <a:alpha val="0"/>
            </a:schemeClr>
          </a:gs>
        </a:gsLst>
        <a:lin ang="5400000" scaled="0"/>
      </a:gradFill>
      <a:ln>
        <a:solidFill>
          <a:schemeClr val="phClr"/>
        </a:solidFill>
      </a:ln>
      <a:effectLst>
        <a:innerShdw dist="38100" dir="16200000">
          <a:schemeClr val="lt1"/>
        </a:innerShdw>
      </a:effectLst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lt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40000"/>
            <a:lumOff val="60000"/>
            <a:alpha val="25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lt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 cap="flat" cmpd="sng" algn="ctr">
        <a:gradFill>
          <a:gsLst>
            <a:gs pos="0">
              <a:schemeClr val="lt1"/>
            </a:gs>
            <a:gs pos="5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lt1"/>
    </cs:fontRef>
  </cs:floor>
  <cs:gridlineMajor>
    <cs:lnRef idx="0">
      <cs:styleClr val="0"/>
    </cs:lnRef>
    <cs:fillRef idx="0"/>
    <cs:effectRef idx="0"/>
    <cs:fontRef idx="minor">
      <a:schemeClr val="lt1"/>
    </cs:fontRef>
    <cs:spPr>
      <a:ln>
        <a:solidFill>
          <a:schemeClr val="phClr">
            <a:lumMod val="40000"/>
            <a:lumOff val="60000"/>
            <a:alpha val="25000"/>
          </a:schemeClr>
        </a:solidFill>
      </a:ln>
    </cs:spPr>
  </cs:gridlineMajor>
  <cs:gridlineMinor>
    <cs:lnRef idx="0">
      <cs:styleClr val="0"/>
    </cs:lnRef>
    <cs:fillRef idx="0"/>
    <cs:effectRef idx="0"/>
    <cs:fontRef idx="minor">
      <a:schemeClr val="lt1"/>
    </cs:fontRef>
    <cs:spPr>
      <a:ln>
        <a:solidFill>
          <a:schemeClr val="phClr">
            <a:lumMod val="40000"/>
            <a:lumOff val="60000"/>
            <a:alpha val="25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</cs:hiLoLine>
  <cs:leaderLin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9525" cap="flat" cmpd="sng" algn="ctr">
        <a:solidFill>
          <a:schemeClr val="phClr">
            <a:lumMod val="40000"/>
            <a:lumOff val="60000"/>
            <a:alpha val="25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lt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lt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  <cs:bodyPr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116417</xdr:rowOff>
    </xdr:from>
    <xdr:to>
      <xdr:col>15</xdr:col>
      <xdr:colOff>0</xdr:colOff>
      <xdr:row>23</xdr:row>
      <xdr:rowOff>22224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</xdr:colOff>
      <xdr:row>24</xdr:row>
      <xdr:rowOff>0</xdr:rowOff>
    </xdr:from>
    <xdr:to>
      <xdr:col>15</xdr:col>
      <xdr:colOff>0</xdr:colOff>
      <xdr:row>34</xdr:row>
      <xdr:rowOff>96307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A2" sqref="A2"/>
    </sheetView>
  </sheetViews>
  <sheetFormatPr defaultRowHeight="15" x14ac:dyDescent="0.25"/>
  <cols>
    <col min="1" max="1" width="9.140625" hidden="1" customWidth="1"/>
    <col min="3" max="3" width="26.85546875" bestFit="1" customWidth="1"/>
    <col min="4" max="4" width="12.140625" bestFit="1" customWidth="1"/>
  </cols>
  <sheetData>
    <row r="1" spans="1:4" hidden="1" x14ac:dyDescent="0.25">
      <c r="A1" t="s">
        <v>92</v>
      </c>
      <c r="C1" t="s">
        <v>0</v>
      </c>
      <c r="D1" t="s">
        <v>1</v>
      </c>
    </row>
    <row r="3" spans="1:4" x14ac:dyDescent="0.25">
      <c r="C3" s="1" t="s">
        <v>2</v>
      </c>
      <c r="D3" s="2" t="s">
        <v>1</v>
      </c>
    </row>
    <row r="4" spans="1:4" x14ac:dyDescent="0.25">
      <c r="A4" t="s">
        <v>3</v>
      </c>
      <c r="C4" s="3" t="s">
        <v>4</v>
      </c>
      <c r="D4" s="4" t="str">
        <f>"2017"</f>
        <v>2017</v>
      </c>
    </row>
    <row r="5" spans="1:4" x14ac:dyDescent="0.25">
      <c r="A5" t="s">
        <v>3</v>
      </c>
      <c r="C5" s="3" t="s">
        <v>5</v>
      </c>
      <c r="D5" s="5" t="s">
        <v>88</v>
      </c>
    </row>
    <row r="6" spans="1:4" x14ac:dyDescent="0.25">
      <c r="A6" t="s">
        <v>3</v>
      </c>
      <c r="C6" s="3" t="s">
        <v>6</v>
      </c>
      <c r="D6" s="5" t="s">
        <v>89</v>
      </c>
    </row>
    <row r="7" spans="1:4" x14ac:dyDescent="0.25">
      <c r="A7" t="s">
        <v>3</v>
      </c>
      <c r="C7" s="7" t="s">
        <v>10</v>
      </c>
      <c r="D7" s="8" t="str">
        <f>"true"</f>
        <v>true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1"/>
  <sheetViews>
    <sheetView showGridLines="0" tabSelected="1" topLeftCell="B2" zoomScaleNormal="100" workbookViewId="0"/>
  </sheetViews>
  <sheetFormatPr defaultRowHeight="15" x14ac:dyDescent="0.25"/>
  <cols>
    <col min="1" max="1" width="9.140625" hidden="1" customWidth="1"/>
    <col min="2" max="2" width="9.5703125" bestFit="1" customWidth="1"/>
    <col min="3" max="3" width="23" customWidth="1"/>
    <col min="4" max="15" width="14.7109375" customWidth="1"/>
  </cols>
  <sheetData>
    <row r="1" spans="1:15" hidden="1" x14ac:dyDescent="0.25">
      <c r="A1" t="s">
        <v>93</v>
      </c>
    </row>
    <row r="3" spans="1:15" ht="37.5" x14ac:dyDescent="0.7">
      <c r="C3" s="10" t="s">
        <v>12</v>
      </c>
      <c r="D3" s="11"/>
      <c r="E3" s="12"/>
      <c r="F3" s="12"/>
      <c r="G3" s="13"/>
      <c r="H3" s="14"/>
      <c r="I3" s="11"/>
      <c r="J3" s="13"/>
      <c r="K3" s="13"/>
      <c r="L3" s="13"/>
      <c r="M3" s="13"/>
      <c r="N3" s="15" t="s">
        <v>8</v>
      </c>
      <c r="O3" s="16">
        <f ca="1">TODAY()</f>
        <v>45173</v>
      </c>
    </row>
    <row r="4" spans="1:15" ht="24" x14ac:dyDescent="0.45">
      <c r="C4" s="13"/>
      <c r="D4" s="13"/>
      <c r="E4" s="12"/>
      <c r="F4" s="12"/>
      <c r="G4" s="13"/>
      <c r="H4" s="13"/>
      <c r="I4" s="13"/>
      <c r="J4" s="13"/>
      <c r="K4" s="13"/>
      <c r="L4" s="13"/>
      <c r="M4" s="13"/>
      <c r="N4" s="13"/>
      <c r="O4" s="17"/>
    </row>
    <row r="5" spans="1:15" ht="33" x14ac:dyDescent="0.6">
      <c r="C5" s="33" t="str">
        <f>Options!D4</f>
        <v>2017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5"/>
    </row>
    <row r="6" spans="1:15" ht="16.5" x14ac:dyDescent="0.3">
      <c r="C6" s="18"/>
      <c r="D6" s="32" t="str">
        <f>TEXT(D7,"MMMM  DD")</f>
        <v>January  31</v>
      </c>
      <c r="E6" s="32" t="str">
        <f>TEXT(E7,"MMMM  DD")</f>
        <v>February  28</v>
      </c>
      <c r="F6" s="32" t="str">
        <f>TEXT(F7,"MMMM  DD")</f>
        <v>March  31</v>
      </c>
      <c r="G6" s="32" t="str">
        <f>TEXT(G7,"MMMM  DD")</f>
        <v>April  30</v>
      </c>
      <c r="H6" s="32" t="str">
        <f>TEXT(H7,"MMMM  DD")</f>
        <v>May  31</v>
      </c>
      <c r="I6" s="32" t="str">
        <f>TEXT(I7,"MMMM  DD")</f>
        <v>June  30</v>
      </c>
      <c r="J6" s="32" t="str">
        <f>TEXT(J7,"MMMM  DD")</f>
        <v>July  31</v>
      </c>
      <c r="K6" s="32" t="str">
        <f>TEXT(K7,"MMMM  DD")</f>
        <v>August  31</v>
      </c>
      <c r="L6" s="32" t="str">
        <f>TEXT(L7,"MMMM  DD")</f>
        <v>September  30</v>
      </c>
      <c r="M6" s="32" t="str">
        <f>TEXT(M7,"MMMM  DD")</f>
        <v>October  31</v>
      </c>
      <c r="N6" s="32" t="str">
        <f>TEXT(N7,"MMMM  DD")</f>
        <v>November  30</v>
      </c>
      <c r="O6" s="32" t="str">
        <f>TEXT(O7,"MMMM  DD")</f>
        <v>December  31</v>
      </c>
    </row>
    <row r="7" spans="1:15" s="6" customFormat="1" ht="16.5" hidden="1" x14ac:dyDescent="0.3">
      <c r="A7" s="6" t="s">
        <v>9</v>
      </c>
      <c r="B7" s="16">
        <f>DATE($C$5,1,1)</f>
        <v>42736</v>
      </c>
      <c r="C7" s="29"/>
      <c r="D7" s="30">
        <f>EOMONTH(B7,0)</f>
        <v>42766</v>
      </c>
      <c r="E7" s="30">
        <f>EOMONTH(D7+1,0)</f>
        <v>42794</v>
      </c>
      <c r="F7" s="30">
        <f>EOMONTH(E7+1,0)</f>
        <v>42825</v>
      </c>
      <c r="G7" s="30">
        <f>EOMONTH(F7+1,0)</f>
        <v>42855</v>
      </c>
      <c r="H7" s="30">
        <f>EOMONTH(G7+1,0)</f>
        <v>42886</v>
      </c>
      <c r="I7" s="30">
        <f>EOMONTH(H7+1,0)</f>
        <v>42916</v>
      </c>
      <c r="J7" s="30">
        <f>EOMONTH(I7+1,0)</f>
        <v>42947</v>
      </c>
      <c r="K7" s="30">
        <f>EOMONTH(J7+1,0)</f>
        <v>42978</v>
      </c>
      <c r="L7" s="30">
        <f>EOMONTH(K7+1,0)</f>
        <v>43008</v>
      </c>
      <c r="M7" s="30">
        <f>EOMONTH(L7+1,0)</f>
        <v>43039</v>
      </c>
      <c r="N7" s="30">
        <f>EOMONTH(M7+1,0)</f>
        <v>43069</v>
      </c>
      <c r="O7" s="31">
        <f>EOMONTH(N7+1,0)</f>
        <v>43100</v>
      </c>
    </row>
    <row r="8" spans="1:15" ht="16.5" x14ac:dyDescent="0.3">
      <c r="C8" s="19" t="s">
        <v>5</v>
      </c>
      <c r="D8" s="20">
        <f>40856318.42</f>
        <v>40856318.420000002</v>
      </c>
      <c r="E8" s="20">
        <f>41024156.25</f>
        <v>41024156.25</v>
      </c>
      <c r="F8" s="20">
        <f>41197800.98</f>
        <v>41197800.979999997</v>
      </c>
      <c r="G8" s="20">
        <f>43290246.28</f>
        <v>43290246.280000001</v>
      </c>
      <c r="H8" s="20">
        <f>43509809.26</f>
        <v>43509809.259999998</v>
      </c>
      <c r="I8" s="20">
        <f>45398940.82</f>
        <v>45398940.82</v>
      </c>
      <c r="J8" s="20">
        <f>45781936.25</f>
        <v>45781936.25</v>
      </c>
      <c r="K8" s="20">
        <f>47371415.23</f>
        <v>47371415.229999997</v>
      </c>
      <c r="L8" s="20">
        <f>47537354.1</f>
        <v>47537354.100000001</v>
      </c>
      <c r="M8" s="20">
        <f>50102924.23</f>
        <v>50102924.229999997</v>
      </c>
      <c r="N8" s="20">
        <f>50295087.32</f>
        <v>50295087.32</v>
      </c>
      <c r="O8" s="21">
        <f>50518636.27</f>
        <v>50518636.270000003</v>
      </c>
    </row>
    <row r="9" spans="1:15" ht="16.5" x14ac:dyDescent="0.3">
      <c r="C9" s="22" t="s">
        <v>6</v>
      </c>
      <c r="D9" s="23">
        <f>32372467.96</f>
        <v>32372467.960000001</v>
      </c>
      <c r="E9" s="23">
        <f>32502215.9</f>
        <v>32502215.899999999</v>
      </c>
      <c r="F9" s="23">
        <f>32655144.32</f>
        <v>32655144.32</v>
      </c>
      <c r="G9" s="23">
        <f>34569474.83</f>
        <v>34569474.829999998</v>
      </c>
      <c r="H9" s="23">
        <f>34710003.49</f>
        <v>34710003.490000002</v>
      </c>
      <c r="I9" s="23">
        <f>36476284.99</f>
        <v>36476284.990000002</v>
      </c>
      <c r="J9" s="23">
        <f>36764952.69</f>
        <v>36764952.689999998</v>
      </c>
      <c r="K9" s="23">
        <f>38296997.66</f>
        <v>38296997.659999996</v>
      </c>
      <c r="L9" s="23">
        <f>38442118.58</f>
        <v>38442118.579999998</v>
      </c>
      <c r="M9" s="23">
        <f>40872143.17</f>
        <v>40872143.170000002</v>
      </c>
      <c r="N9" s="23">
        <f>41001696.12</f>
        <v>41001696.119999997</v>
      </c>
      <c r="O9" s="24">
        <f>41150622.62</f>
        <v>41150622.619999997</v>
      </c>
    </row>
    <row r="10" spans="1:15" ht="16.5" x14ac:dyDescent="0.3">
      <c r="C10" s="19" t="s">
        <v>7</v>
      </c>
      <c r="D10" s="25">
        <f>D8-D9</f>
        <v>8483850.4600000009</v>
      </c>
      <c r="E10" s="25">
        <f>E8-E9</f>
        <v>8521940.3500000015</v>
      </c>
      <c r="F10" s="25">
        <f>F8-F9</f>
        <v>8542656.6599999964</v>
      </c>
      <c r="G10" s="25">
        <f>G8-G9</f>
        <v>8720771.450000003</v>
      </c>
      <c r="H10" s="25">
        <f>H8-H9</f>
        <v>8799805.7699999958</v>
      </c>
      <c r="I10" s="25">
        <f>I8-I9</f>
        <v>8922655.8299999982</v>
      </c>
      <c r="J10" s="25">
        <f>J8-J9</f>
        <v>9016983.5600000024</v>
      </c>
      <c r="K10" s="25">
        <f>K8-K9</f>
        <v>9074417.5700000003</v>
      </c>
      <c r="L10" s="25">
        <f>L8-L9</f>
        <v>9095235.5200000033</v>
      </c>
      <c r="M10" s="25">
        <f>M8-M9</f>
        <v>9230781.0599999949</v>
      </c>
      <c r="N10" s="25">
        <f>N8-N9</f>
        <v>9293391.200000003</v>
      </c>
      <c r="O10" s="26">
        <f>O8-O9</f>
        <v>9368013.650000006</v>
      </c>
    </row>
    <row r="11" spans="1:15" ht="16.5" x14ac:dyDescent="0.3">
      <c r="C11" s="22" t="s">
        <v>11</v>
      </c>
      <c r="D11" s="27">
        <f>IF(D9=0,"N/A",D8/D9)</f>
        <v>1.2620699314764261</v>
      </c>
      <c r="E11" s="27">
        <f>IF(E9=0,"N/A",E8/E9)</f>
        <v>1.262195672326452</v>
      </c>
      <c r="F11" s="27">
        <f>IF(F9=0,"N/A",F8/F9)</f>
        <v>1.2616021713542989</v>
      </c>
      <c r="G11" s="27">
        <f>IF(G9=0,"N/A",G8/G9)</f>
        <v>1.2522679760940991</v>
      </c>
      <c r="H11" s="27">
        <f>IF(H9=0,"N/A",H8/H9)</f>
        <v>1.2535236210084286</v>
      </c>
      <c r="I11" s="27">
        <f>IF(I9=0,"N/A",I8/I9)</f>
        <v>1.2446152570758275</v>
      </c>
      <c r="J11" s="27">
        <f>IF(J9=0,"N/A",J8/J9)</f>
        <v>1.2452603063583598</v>
      </c>
      <c r="K11" s="27">
        <f>IF(K9=0,"N/A",K8/K9)</f>
        <v>1.2369485370775668</v>
      </c>
      <c r="L11" s="27">
        <f>IF(L9=0,"N/A",L8/L9)</f>
        <v>1.236595584633879</v>
      </c>
      <c r="M11" s="27">
        <f>IF(M9=0,"N/A",M8/M9)</f>
        <v>1.2258452908037216</v>
      </c>
      <c r="N11" s="27">
        <f>IF(N9=0,"N/A",N8/N9)</f>
        <v>1.2266587014547143</v>
      </c>
      <c r="O11" s="28">
        <f>IF(O9=0,"N/A",O8/O9)</f>
        <v>1.2276518082486307</v>
      </c>
    </row>
  </sheetData>
  <mergeCells count="1">
    <mergeCell ref="C5:O5"/>
  </mergeCells>
  <pageMargins left="0.25" right="0.25" top="0.75" bottom="0.75" header="0.3" footer="0.3"/>
  <pageSetup scale="74" fitToHeight="0" orientation="landscape" horizontalDpi="300" verticalDpi="300" r:id="rId1"/>
  <headerFooter>
    <oddFooter>&amp;C&amp;D&amp;R&amp;P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359C8-8C9D-4DD2-90CF-807372B911DA}">
  <dimension ref="A1:O11"/>
  <sheetViews>
    <sheetView workbookViewId="0"/>
  </sheetViews>
  <sheetFormatPr defaultRowHeight="15" x14ac:dyDescent="0.25"/>
  <sheetData>
    <row r="1" spans="1:15" x14ac:dyDescent="0.25">
      <c r="A1" s="9" t="s">
        <v>91</v>
      </c>
    </row>
    <row r="3" spans="1:15" x14ac:dyDescent="0.25">
      <c r="C3" s="9" t="s">
        <v>12</v>
      </c>
      <c r="N3" s="9" t="s">
        <v>8</v>
      </c>
      <c r="O3" s="9" t="s">
        <v>13</v>
      </c>
    </row>
    <row r="5" spans="1:15" x14ac:dyDescent="0.25">
      <c r="C5" s="9" t="s">
        <v>14</v>
      </c>
    </row>
    <row r="6" spans="1:15" x14ac:dyDescent="0.25">
      <c r="D6" s="9" t="s">
        <v>16</v>
      </c>
      <c r="E6" s="9" t="s">
        <v>17</v>
      </c>
      <c r="F6" s="9" t="s">
        <v>18</v>
      </c>
      <c r="G6" s="9" t="s">
        <v>19</v>
      </c>
      <c r="H6" s="9" t="s">
        <v>20</v>
      </c>
      <c r="I6" s="9" t="s">
        <v>21</v>
      </c>
      <c r="J6" s="9" t="s">
        <v>22</v>
      </c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</row>
    <row r="7" spans="1:15" x14ac:dyDescent="0.25">
      <c r="A7" s="9" t="s">
        <v>9</v>
      </c>
      <c r="B7" s="9" t="s">
        <v>15</v>
      </c>
      <c r="D7" s="9" t="s">
        <v>28</v>
      </c>
      <c r="E7" s="9" t="s">
        <v>29</v>
      </c>
      <c r="F7" s="9" t="s">
        <v>30</v>
      </c>
      <c r="G7" s="9" t="s">
        <v>31</v>
      </c>
      <c r="H7" s="9" t="s">
        <v>32</v>
      </c>
      <c r="I7" s="9" t="s">
        <v>33</v>
      </c>
      <c r="J7" s="9" t="s">
        <v>34</v>
      </c>
      <c r="K7" s="9" t="s">
        <v>35</v>
      </c>
      <c r="L7" s="9" t="s">
        <v>36</v>
      </c>
      <c r="M7" s="9" t="s">
        <v>37</v>
      </c>
      <c r="N7" s="9" t="s">
        <v>38</v>
      </c>
      <c r="O7" s="9" t="s">
        <v>39</v>
      </c>
    </row>
    <row r="8" spans="1:15" x14ac:dyDescent="0.25">
      <c r="C8" s="9" t="s">
        <v>5</v>
      </c>
      <c r="D8" s="9" t="s">
        <v>40</v>
      </c>
      <c r="E8" s="9" t="s">
        <v>41</v>
      </c>
      <c r="F8" s="9" t="s">
        <v>42</v>
      </c>
      <c r="G8" s="9" t="s">
        <v>43</v>
      </c>
      <c r="H8" s="9" t="s">
        <v>44</v>
      </c>
      <c r="I8" s="9" t="s">
        <v>45</v>
      </c>
      <c r="J8" s="9" t="s">
        <v>46</v>
      </c>
      <c r="K8" s="9" t="s">
        <v>47</v>
      </c>
      <c r="L8" s="9" t="s">
        <v>48</v>
      </c>
      <c r="M8" s="9" t="s">
        <v>49</v>
      </c>
      <c r="N8" s="9" t="s">
        <v>50</v>
      </c>
      <c r="O8" s="9" t="s">
        <v>51</v>
      </c>
    </row>
    <row r="9" spans="1:15" x14ac:dyDescent="0.25">
      <c r="C9" s="9" t="s">
        <v>6</v>
      </c>
      <c r="D9" s="9" t="s">
        <v>52</v>
      </c>
      <c r="E9" s="9" t="s">
        <v>53</v>
      </c>
      <c r="F9" s="9" t="s">
        <v>54</v>
      </c>
      <c r="G9" s="9" t="s">
        <v>55</v>
      </c>
      <c r="H9" s="9" t="s">
        <v>56</v>
      </c>
      <c r="I9" s="9" t="s">
        <v>57</v>
      </c>
      <c r="J9" s="9" t="s">
        <v>58</v>
      </c>
      <c r="K9" s="9" t="s">
        <v>59</v>
      </c>
      <c r="L9" s="9" t="s">
        <v>60</v>
      </c>
      <c r="M9" s="9" t="s">
        <v>61</v>
      </c>
      <c r="N9" s="9" t="s">
        <v>62</v>
      </c>
      <c r="O9" s="9" t="s">
        <v>63</v>
      </c>
    </row>
    <row r="10" spans="1:15" x14ac:dyDescent="0.25">
      <c r="C10" s="9" t="s">
        <v>7</v>
      </c>
      <c r="D10" s="9" t="s">
        <v>64</v>
      </c>
      <c r="E10" s="9" t="s">
        <v>65</v>
      </c>
      <c r="F10" s="9" t="s">
        <v>66</v>
      </c>
      <c r="G10" s="9" t="s">
        <v>67</v>
      </c>
      <c r="H10" s="9" t="s">
        <v>68</v>
      </c>
      <c r="I10" s="9" t="s">
        <v>69</v>
      </c>
      <c r="J10" s="9" t="s">
        <v>70</v>
      </c>
      <c r="K10" s="9" t="s">
        <v>71</v>
      </c>
      <c r="L10" s="9" t="s">
        <v>72</v>
      </c>
      <c r="M10" s="9" t="s">
        <v>73</v>
      </c>
      <c r="N10" s="9" t="s">
        <v>74</v>
      </c>
      <c r="O10" s="9" t="s">
        <v>75</v>
      </c>
    </row>
    <row r="11" spans="1:15" x14ac:dyDescent="0.25">
      <c r="C11" s="9" t="s">
        <v>11</v>
      </c>
      <c r="D11" s="9" t="s">
        <v>76</v>
      </c>
      <c r="E11" s="9" t="s">
        <v>77</v>
      </c>
      <c r="F11" s="9" t="s">
        <v>78</v>
      </c>
      <c r="G11" s="9" t="s">
        <v>79</v>
      </c>
      <c r="H11" s="9" t="s">
        <v>80</v>
      </c>
      <c r="I11" s="9" t="s">
        <v>81</v>
      </c>
      <c r="J11" s="9" t="s">
        <v>82</v>
      </c>
      <c r="K11" s="9" t="s">
        <v>83</v>
      </c>
      <c r="L11" s="9" t="s">
        <v>84</v>
      </c>
      <c r="M11" s="9" t="s">
        <v>85</v>
      </c>
      <c r="N11" s="9" t="s">
        <v>86</v>
      </c>
      <c r="O11" s="9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D7726-905A-40A5-8563-6B625B1C70EA}">
  <dimension ref="A1:O11"/>
  <sheetViews>
    <sheetView workbookViewId="0"/>
  </sheetViews>
  <sheetFormatPr defaultRowHeight="15" x14ac:dyDescent="0.25"/>
  <sheetData>
    <row r="1" spans="1:15" x14ac:dyDescent="0.25">
      <c r="A1" s="9" t="s">
        <v>91</v>
      </c>
    </row>
    <row r="3" spans="1:15" x14ac:dyDescent="0.25">
      <c r="C3" s="9" t="s">
        <v>12</v>
      </c>
      <c r="N3" s="9" t="s">
        <v>8</v>
      </c>
      <c r="O3" s="9" t="s">
        <v>13</v>
      </c>
    </row>
    <row r="5" spans="1:15" x14ac:dyDescent="0.25">
      <c r="C5" s="9" t="s">
        <v>14</v>
      </c>
    </row>
    <row r="6" spans="1:15" x14ac:dyDescent="0.25">
      <c r="D6" s="9" t="s">
        <v>16</v>
      </c>
      <c r="E6" s="9" t="s">
        <v>17</v>
      </c>
      <c r="F6" s="9" t="s">
        <v>18</v>
      </c>
      <c r="G6" s="9" t="s">
        <v>19</v>
      </c>
      <c r="H6" s="9" t="s">
        <v>20</v>
      </c>
      <c r="I6" s="9" t="s">
        <v>21</v>
      </c>
      <c r="J6" s="9" t="s">
        <v>22</v>
      </c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</row>
    <row r="7" spans="1:15" x14ac:dyDescent="0.25">
      <c r="A7" s="9" t="s">
        <v>9</v>
      </c>
      <c r="B7" s="9" t="s">
        <v>15</v>
      </c>
      <c r="D7" s="9" t="s">
        <v>28</v>
      </c>
      <c r="E7" s="9" t="s">
        <v>29</v>
      </c>
      <c r="F7" s="9" t="s">
        <v>30</v>
      </c>
      <c r="G7" s="9" t="s">
        <v>31</v>
      </c>
      <c r="H7" s="9" t="s">
        <v>32</v>
      </c>
      <c r="I7" s="9" t="s">
        <v>33</v>
      </c>
      <c r="J7" s="9" t="s">
        <v>34</v>
      </c>
      <c r="K7" s="9" t="s">
        <v>35</v>
      </c>
      <c r="L7" s="9" t="s">
        <v>36</v>
      </c>
      <c r="M7" s="9" t="s">
        <v>37</v>
      </c>
      <c r="N7" s="9" t="s">
        <v>38</v>
      </c>
      <c r="O7" s="9" t="s">
        <v>39</v>
      </c>
    </row>
    <row r="8" spans="1:15" x14ac:dyDescent="0.25">
      <c r="C8" s="9" t="s">
        <v>5</v>
      </c>
      <c r="D8" s="9" t="s">
        <v>90</v>
      </c>
      <c r="E8" s="9" t="s">
        <v>90</v>
      </c>
      <c r="F8" s="9" t="s">
        <v>90</v>
      </c>
      <c r="G8" s="9" t="s">
        <v>90</v>
      </c>
      <c r="H8" s="9" t="s">
        <v>90</v>
      </c>
      <c r="I8" s="9" t="s">
        <v>90</v>
      </c>
      <c r="J8" s="9" t="s">
        <v>90</v>
      </c>
      <c r="K8" s="9" t="s">
        <v>90</v>
      </c>
      <c r="L8" s="9" t="s">
        <v>90</v>
      </c>
      <c r="M8" s="9" t="s">
        <v>90</v>
      </c>
      <c r="N8" s="9" t="s">
        <v>90</v>
      </c>
      <c r="O8" s="9" t="s">
        <v>90</v>
      </c>
    </row>
    <row r="9" spans="1:15" x14ac:dyDescent="0.25">
      <c r="C9" s="9" t="s">
        <v>6</v>
      </c>
      <c r="D9" s="9" t="s">
        <v>90</v>
      </c>
      <c r="E9" s="9" t="s">
        <v>90</v>
      </c>
      <c r="F9" s="9" t="s">
        <v>90</v>
      </c>
      <c r="G9" s="9" t="s">
        <v>90</v>
      </c>
      <c r="H9" s="9" t="s">
        <v>90</v>
      </c>
      <c r="I9" s="9" t="s">
        <v>90</v>
      </c>
      <c r="J9" s="9" t="s">
        <v>90</v>
      </c>
      <c r="K9" s="9" t="s">
        <v>90</v>
      </c>
      <c r="L9" s="9" t="s">
        <v>90</v>
      </c>
      <c r="M9" s="9" t="s">
        <v>90</v>
      </c>
      <c r="N9" s="9" t="s">
        <v>90</v>
      </c>
      <c r="O9" s="9" t="s">
        <v>90</v>
      </c>
    </row>
    <row r="10" spans="1:15" x14ac:dyDescent="0.25">
      <c r="C10" s="9" t="s">
        <v>7</v>
      </c>
      <c r="D10" s="9" t="s">
        <v>64</v>
      </c>
      <c r="E10" s="9" t="s">
        <v>65</v>
      </c>
      <c r="F10" s="9" t="s">
        <v>66</v>
      </c>
      <c r="G10" s="9" t="s">
        <v>67</v>
      </c>
      <c r="H10" s="9" t="s">
        <v>68</v>
      </c>
      <c r="I10" s="9" t="s">
        <v>69</v>
      </c>
      <c r="J10" s="9" t="s">
        <v>70</v>
      </c>
      <c r="K10" s="9" t="s">
        <v>71</v>
      </c>
      <c r="L10" s="9" t="s">
        <v>72</v>
      </c>
      <c r="M10" s="9" t="s">
        <v>73</v>
      </c>
      <c r="N10" s="9" t="s">
        <v>74</v>
      </c>
      <c r="O10" s="9" t="s">
        <v>75</v>
      </c>
    </row>
    <row r="11" spans="1:15" x14ac:dyDescent="0.25">
      <c r="C11" s="9" t="s">
        <v>11</v>
      </c>
      <c r="D11" s="9" t="s">
        <v>76</v>
      </c>
      <c r="E11" s="9" t="s">
        <v>77</v>
      </c>
      <c r="F11" s="9" t="s">
        <v>78</v>
      </c>
      <c r="G11" s="9" t="s">
        <v>79</v>
      </c>
      <c r="H11" s="9" t="s">
        <v>80</v>
      </c>
      <c r="I11" s="9" t="s">
        <v>81</v>
      </c>
      <c r="J11" s="9" t="s">
        <v>82</v>
      </c>
      <c r="K11" s="9" t="s">
        <v>83</v>
      </c>
      <c r="L11" s="9" t="s">
        <v>84</v>
      </c>
      <c r="M11" s="9" t="s">
        <v>85</v>
      </c>
      <c r="N11" s="9" t="s">
        <v>86</v>
      </c>
      <c r="O11" s="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B3396-A42A-44F3-AFC4-2E96194C4170}">
  <dimension ref="A1:O11"/>
  <sheetViews>
    <sheetView workbookViewId="0"/>
  </sheetViews>
  <sheetFormatPr defaultRowHeight="15" x14ac:dyDescent="0.25"/>
  <sheetData>
    <row r="1" spans="1:15" x14ac:dyDescent="0.25">
      <c r="A1" s="9" t="s">
        <v>94</v>
      </c>
    </row>
    <row r="3" spans="1:15" x14ac:dyDescent="0.25">
      <c r="C3" s="9" t="s">
        <v>12</v>
      </c>
      <c r="N3" s="9" t="s">
        <v>8</v>
      </c>
      <c r="O3" s="9" t="s">
        <v>13</v>
      </c>
    </row>
    <row r="5" spans="1:15" x14ac:dyDescent="0.25">
      <c r="C5" s="9" t="s">
        <v>14</v>
      </c>
    </row>
    <row r="6" spans="1:15" x14ac:dyDescent="0.25">
      <c r="D6" s="9" t="s">
        <v>16</v>
      </c>
      <c r="E6" s="9" t="s">
        <v>17</v>
      </c>
      <c r="F6" s="9" t="s">
        <v>18</v>
      </c>
      <c r="G6" s="9" t="s">
        <v>19</v>
      </c>
      <c r="H6" s="9" t="s">
        <v>20</v>
      </c>
      <c r="I6" s="9" t="s">
        <v>21</v>
      </c>
      <c r="J6" s="9" t="s">
        <v>22</v>
      </c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</row>
    <row r="7" spans="1:15" x14ac:dyDescent="0.25">
      <c r="A7" s="9" t="s">
        <v>9</v>
      </c>
      <c r="B7" s="9" t="s">
        <v>15</v>
      </c>
      <c r="D7" s="9" t="s">
        <v>28</v>
      </c>
      <c r="E7" s="9" t="s">
        <v>29</v>
      </c>
      <c r="F7" s="9" t="s">
        <v>30</v>
      </c>
      <c r="G7" s="9" t="s">
        <v>31</v>
      </c>
      <c r="H7" s="9" t="s">
        <v>32</v>
      </c>
      <c r="I7" s="9" t="s">
        <v>33</v>
      </c>
      <c r="J7" s="9" t="s">
        <v>34</v>
      </c>
      <c r="K7" s="9" t="s">
        <v>35</v>
      </c>
      <c r="L7" s="9" t="s">
        <v>36</v>
      </c>
      <c r="M7" s="9" t="s">
        <v>37</v>
      </c>
      <c r="N7" s="9" t="s">
        <v>38</v>
      </c>
      <c r="O7" s="9" t="s">
        <v>39</v>
      </c>
    </row>
    <row r="8" spans="1:15" x14ac:dyDescent="0.25">
      <c r="C8" s="9" t="s">
        <v>5</v>
      </c>
      <c r="D8" s="9" t="s">
        <v>40</v>
      </c>
      <c r="E8" s="9" t="s">
        <v>41</v>
      </c>
      <c r="F8" s="9" t="s">
        <v>42</v>
      </c>
      <c r="G8" s="9" t="s">
        <v>43</v>
      </c>
      <c r="H8" s="9" t="s">
        <v>44</v>
      </c>
      <c r="I8" s="9" t="s">
        <v>45</v>
      </c>
      <c r="J8" s="9" t="s">
        <v>46</v>
      </c>
      <c r="K8" s="9" t="s">
        <v>47</v>
      </c>
      <c r="L8" s="9" t="s">
        <v>48</v>
      </c>
      <c r="M8" s="9" t="s">
        <v>49</v>
      </c>
      <c r="N8" s="9" t="s">
        <v>50</v>
      </c>
      <c r="O8" s="9" t="s">
        <v>51</v>
      </c>
    </row>
    <row r="9" spans="1:15" x14ac:dyDescent="0.25">
      <c r="C9" s="9" t="s">
        <v>6</v>
      </c>
      <c r="D9" s="9" t="s">
        <v>52</v>
      </c>
      <c r="E9" s="9" t="s">
        <v>53</v>
      </c>
      <c r="F9" s="9" t="s">
        <v>54</v>
      </c>
      <c r="G9" s="9" t="s">
        <v>55</v>
      </c>
      <c r="H9" s="9" t="s">
        <v>56</v>
      </c>
      <c r="I9" s="9" t="s">
        <v>57</v>
      </c>
      <c r="J9" s="9" t="s">
        <v>58</v>
      </c>
      <c r="K9" s="9" t="s">
        <v>59</v>
      </c>
      <c r="L9" s="9" t="s">
        <v>60</v>
      </c>
      <c r="M9" s="9" t="s">
        <v>61</v>
      </c>
      <c r="N9" s="9" t="s">
        <v>62</v>
      </c>
      <c r="O9" s="9" t="s">
        <v>63</v>
      </c>
    </row>
    <row r="10" spans="1:15" x14ac:dyDescent="0.25">
      <c r="C10" s="9" t="s">
        <v>7</v>
      </c>
      <c r="D10" s="9" t="s">
        <v>64</v>
      </c>
      <c r="E10" s="9" t="s">
        <v>65</v>
      </c>
      <c r="F10" s="9" t="s">
        <v>66</v>
      </c>
      <c r="G10" s="9" t="s">
        <v>67</v>
      </c>
      <c r="H10" s="9" t="s">
        <v>68</v>
      </c>
      <c r="I10" s="9" t="s">
        <v>69</v>
      </c>
      <c r="J10" s="9" t="s">
        <v>70</v>
      </c>
      <c r="K10" s="9" t="s">
        <v>71</v>
      </c>
      <c r="L10" s="9" t="s">
        <v>72</v>
      </c>
      <c r="M10" s="9" t="s">
        <v>73</v>
      </c>
      <c r="N10" s="9" t="s">
        <v>74</v>
      </c>
      <c r="O10" s="9" t="s">
        <v>75</v>
      </c>
    </row>
    <row r="11" spans="1:15" x14ac:dyDescent="0.25">
      <c r="C11" s="9" t="s">
        <v>11</v>
      </c>
      <c r="D11" s="9" t="s">
        <v>76</v>
      </c>
      <c r="E11" s="9" t="s">
        <v>77</v>
      </c>
      <c r="F11" s="9" t="s">
        <v>78</v>
      </c>
      <c r="G11" s="9" t="s">
        <v>79</v>
      </c>
      <c r="H11" s="9" t="s">
        <v>80</v>
      </c>
      <c r="I11" s="9" t="s">
        <v>81</v>
      </c>
      <c r="J11" s="9" t="s">
        <v>82</v>
      </c>
      <c r="K11" s="9" t="s">
        <v>83</v>
      </c>
      <c r="L11" s="9" t="s">
        <v>84</v>
      </c>
      <c r="M11" s="9" t="s">
        <v>85</v>
      </c>
      <c r="N11" s="9" t="s">
        <v>86</v>
      </c>
      <c r="O11" s="9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Report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Working Capital and Current Ratio</dc:title>
  <dc:subject>Jet Basics</dc:subject>
  <dc:creator>Stephen J. Little</dc:creator>
  <dc:description>Working Capital and Current Ratio over time.  These measures can be used to track the liquidity of a company.</dc:description>
  <cp:lastModifiedBy>Haseeb Tariq</cp:lastModifiedBy>
  <cp:lastPrinted>2013-04-25T23:43:21Z</cp:lastPrinted>
  <dcterms:created xsi:type="dcterms:W3CDTF">2011-04-29T16:29:38Z</dcterms:created>
  <dcterms:modified xsi:type="dcterms:W3CDTF">2023-09-04T10:26:06Z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