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1.xml" ContentType="application/vnd.openxmlformats-officedocument.spreadsheetml.pivotTable+xml"/>
  <Override PartName="/xl/drawings/drawing5.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2.xml" ContentType="application/vnd.openxmlformats-officedocument.spreadsheetml.pivotTable+xml"/>
  <Override PartName="/xl/drawings/drawing6.xml" ContentType="application/vnd.openxmlformats-officedocument.drawing+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7.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4.xml" ContentType="application/vnd.openxmlformats-officedocument.spreadsheetml.pivotTable+xml"/>
  <Override PartName="/xl/drawings/drawing8.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68" r:id="rId1"/>
    <sheet name="Read Me" sheetId="267" r:id="rId2"/>
    <sheet name="Options" sheetId="9" r:id="rId3"/>
    <sheet name="Dashboard" sheetId="2" r:id="rId4"/>
    <sheet name="Monthly Sales" sheetId="1" r:id="rId5"/>
    <sheet name="Sales YTD" sheetId="3" r:id="rId6"/>
    <sheet name="Gross Profit Monthly" sheetId="4" r:id="rId7"/>
    <sheet name="Gross Profit YTD" sheetId="5" r:id="rId8"/>
    <sheet name="Background Calcs" sheetId="32" r:id="rId9"/>
  </sheets>
  <definedNames>
    <definedName name="Datasource">Options!$C$5</definedName>
    <definedName name="Slicer_Company">#N/A</definedName>
    <definedName name="Slicer_Customer_Account.Business_Segment">#N/A</definedName>
    <definedName name="Slicer_Sales_Document_Status">#N/A</definedName>
    <definedName name="TodaysDate">Options!$C$4</definedName>
  </definedNames>
  <calcPr calcId="162913"/>
  <pivotCaches>
    <pivotCache cacheId="245" r:id="rId10"/>
    <pivotCache cacheId="248" r:id="rId11"/>
    <pivotCache cacheId="251" r:id="rId12"/>
    <pivotCache cacheId="254" r:id="rId13"/>
  </pivotCaches>
  <extLst>
    <ext xmlns:x14="http://schemas.microsoft.com/office/spreadsheetml/2009/9/main" uri="{876F7934-8845-4945-9796-88D515C7AA90}">
      <x14:pivotCaches>
        <pivotCache cacheId="244" r:id="rId14"/>
      </x14:pivotCaches>
    </ext>
    <ext xmlns:x14="http://schemas.microsoft.com/office/spreadsheetml/2009/9/main" uri="{BBE1A952-AA13-448e-AADC-164F8A28A991}">
      <x14:slicerCaches>
        <x14:slicerCache r:id="rId15"/>
        <x14:slicerCache r:id="rId16"/>
        <x14:slicerCache r:id="rId17"/>
      </x14:slicerCaches>
    </ext>
    <ext xmlns:x14="http://schemas.microsoft.com/office/spreadsheetml/2009/9/main" uri="{79F54976-1DA5-4618-B147-4CDE4B953A38}">
      <x14:workbookPr/>
    </ext>
  </extLst>
</workbook>
</file>

<file path=xl/calcChain.xml><?xml version="1.0" encoding="utf-8"?>
<calcChain xmlns="http://schemas.openxmlformats.org/spreadsheetml/2006/main">
  <c r="C5" i="9" l="1"/>
  <c r="D5" i="9"/>
  <c r="D3" i="2"/>
  <c r="C4" i="32"/>
  <c r="C5" i="32"/>
  <c r="C16" i="32" s="1"/>
  <c r="C6" i="32"/>
  <c r="C17" i="32" s="1"/>
  <c r="C7" i="32"/>
  <c r="C13" i="32" s="1"/>
  <c r="C11" i="32"/>
  <c r="C12" i="32" s="1"/>
  <c r="N10" i="2"/>
  <c r="D5" i="2"/>
  <c r="C8" i="32"/>
  <c r="C9" i="32"/>
  <c r="C14" i="32"/>
  <c r="C15" i="32"/>
  <c r="D4" i="2"/>
  <c r="C18" i="32" l="1"/>
  <c r="E17" i="2"/>
  <c r="F16" i="2"/>
  <c r="K16" i="2"/>
  <c r="K17" i="2"/>
  <c r="M17" i="2" s="1"/>
  <c r="N17" i="2" s="1"/>
  <c r="L16" i="2"/>
  <c r="L17" i="2"/>
  <c r="E16" i="2"/>
  <c r="F17" i="2"/>
  <c r="C21" i="32"/>
  <c r="M16" i="2" l="1"/>
  <c r="N16" i="2" s="1"/>
  <c r="I13" i="2"/>
  <c r="D13" i="2"/>
  <c r="C26" i="32"/>
  <c r="C29" i="32" s="1"/>
  <c r="G16" i="2"/>
  <c r="H16" i="2" s="1"/>
  <c r="G17" i="2"/>
  <c r="H17" i="2" s="1"/>
  <c r="C32" i="32"/>
  <c r="D9" i="2"/>
  <c r="C23" i="32"/>
  <c r="C27" i="32" l="1"/>
  <c r="C34" i="32"/>
  <c r="C36" i="32"/>
  <c r="C33" i="32"/>
  <c r="I9" i="2"/>
  <c r="C28" i="32"/>
  <c r="C35" i="32"/>
</calcChain>
</file>

<file path=xl/comments1.xml><?xml version="1.0" encoding="utf-8"?>
<comments xmlns="http://schemas.openxmlformats.org/spreadsheetml/2006/main">
  <authors>
    <author>Stephen J. Little</author>
  </authors>
  <commentList>
    <comment ref="A1" authorId="0" shapeId="0">
      <text>
        <r>
          <rPr>
            <b/>
            <sz val="9"/>
            <color indexed="81"/>
            <rFont val="Tahoma"/>
            <family val="2"/>
          </rPr>
          <t>This cell must be changed to 
AUTO+HIDE+VALUES+DASHBOARD
to enable dashboard mode</t>
        </r>
      </text>
    </comment>
  </commentList>
</comments>
</file>

<file path=xl/connections.xml><?xml version="1.0" encoding="utf-8"?>
<connections xmlns="http://schemas.openxmlformats.org/spreadsheetml/2006/main">
  <connection id="1" keepAlive="1" name="AX 2012 Cube" description="AX 2012 Cube"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sharedStrings.xml><?xml version="1.0" encoding="utf-8"?>
<sst xmlns="http://schemas.openxmlformats.org/spreadsheetml/2006/main" count="194" uniqueCount="119">
  <si>
    <t>Grand Total</t>
  </si>
  <si>
    <t>May</t>
  </si>
  <si>
    <t>MTD Sales</t>
  </si>
  <si>
    <t>YTD Sales</t>
  </si>
  <si>
    <t>This year</t>
  </si>
  <si>
    <t>Last year</t>
  </si>
  <si>
    <t>+ / -</t>
  </si>
  <si>
    <t>Hide</t>
  </si>
  <si>
    <t>Auto+Hide</t>
  </si>
  <si>
    <t>Slicer  strings (used in filters)</t>
  </si>
  <si>
    <t>Company</t>
  </si>
  <si>
    <t>MTD</t>
  </si>
  <si>
    <t>YTD</t>
  </si>
  <si>
    <t>YoY Change</t>
  </si>
  <si>
    <t>Today's Date:</t>
  </si>
  <si>
    <t>MTD Profits</t>
  </si>
  <si>
    <t>YTD Profits</t>
  </si>
  <si>
    <t>Calendar Calculations:</t>
  </si>
  <si>
    <t>Run Date</t>
  </si>
  <si>
    <t>First of year</t>
  </si>
  <si>
    <t>Lasy day in year</t>
  </si>
  <si>
    <t>Month Start</t>
  </si>
  <si>
    <t>Run Date PY</t>
  </si>
  <si>
    <t>First of Prior year</t>
  </si>
  <si>
    <t>Start Month PY</t>
  </si>
  <si>
    <t>MTD PY</t>
  </si>
  <si>
    <t>YTD PY</t>
  </si>
  <si>
    <t>Net working days YTD</t>
  </si>
  <si>
    <t>Total Work days in Yr</t>
  </si>
  <si>
    <t>Queries to cube:</t>
  </si>
  <si>
    <t>Thermometer Chart Data</t>
  </si>
  <si>
    <t>Dark gray part if less than target to date</t>
  </si>
  <si>
    <t>Sales Prior Year YTD</t>
  </si>
  <si>
    <t>Sales YTD</t>
  </si>
  <si>
    <t>Hidden part if current year forecast exceeds Prior year</t>
  </si>
  <si>
    <t>Sales Prior Year - PY YTD</t>
  </si>
  <si>
    <t>Remaining working days in year</t>
  </si>
  <si>
    <t>Current year forecast @ current pace</t>
  </si>
  <si>
    <t>Forecast Sales for balance of Current Year</t>
  </si>
  <si>
    <t>Sales Prior Year</t>
  </si>
  <si>
    <t>Title</t>
  </si>
  <si>
    <t>Value</t>
  </si>
  <si>
    <t>Lookup</t>
  </si>
  <si>
    <t>Report Options</t>
  </si>
  <si>
    <t>Option</t>
  </si>
  <si>
    <t>Today's date</t>
  </si>
  <si>
    <t>Datasource:</t>
  </si>
  <si>
    <t>Auto+Hide+Values+Dashboard</t>
  </si>
  <si>
    <t>Column Labels</t>
  </si>
  <si>
    <t>Row Labels</t>
  </si>
  <si>
    <t>Red part if less than target for month</t>
  </si>
  <si>
    <t xml:space="preserve"> </t>
  </si>
  <si>
    <t>The sum of the totals in the two parts of the thermometer chart must match (or the secondary axis may not appear accurately)</t>
  </si>
  <si>
    <t>Sales &amp; Gross Profits</t>
  </si>
  <si>
    <t>Prerequisites for running this report:</t>
  </si>
  <si>
    <t>1)</t>
  </si>
  <si>
    <t>3)</t>
  </si>
  <si>
    <t>Before running this report</t>
  </si>
  <si>
    <t>Modifying your report</t>
  </si>
  <si>
    <t>Services</t>
  </si>
  <si>
    <t>Training</t>
  </si>
  <si>
    <t>Sales</t>
  </si>
  <si>
    <t>Copyrights</t>
  </si>
  <si>
    <t>Business Segment</t>
  </si>
  <si>
    <t>Sales Document Status</t>
  </si>
  <si>
    <t>2011</t>
  </si>
  <si>
    <t>January</t>
  </si>
  <si>
    <t>February</t>
  </si>
  <si>
    <t>March</t>
  </si>
  <si>
    <t>April</t>
  </si>
  <si>
    <t>June</t>
  </si>
  <si>
    <t>July</t>
  </si>
  <si>
    <t>August</t>
  </si>
  <si>
    <t>September</t>
  </si>
  <si>
    <t>October</t>
  </si>
  <si>
    <t>November</t>
  </si>
  <si>
    <t>December</t>
  </si>
  <si>
    <t>2)</t>
  </si>
  <si>
    <t>Update the Pivot Table data source using the "Update Data Sources" feature on the "Pivot Table"button.</t>
  </si>
  <si>
    <t>4)</t>
  </si>
  <si>
    <r>
      <t xml:space="preserve">This report was distributed in a format that allows users to see the final product, but in its released format the 'dashboard' mode is disabled.  To enable 'dashboard' mode replace the text in Cell A1 of the "Dashboard" worksheet with the words:   
</t>
    </r>
    <r>
      <rPr>
        <b/>
        <sz val="10"/>
        <color indexed="8"/>
        <rFont val="Segoe UI"/>
        <family val="2"/>
      </rPr>
      <t xml:space="preserve">AUTO+HIDE+VALUES+DASHBOARD
</t>
    </r>
    <r>
      <rPr>
        <sz val="10"/>
        <color theme="1"/>
        <rFont val="Segoe UI"/>
        <family val="2"/>
      </rPr>
      <t>This will enable the Slicers to operate after you refresh the report.</t>
    </r>
  </si>
  <si>
    <t>5)</t>
  </si>
  <si>
    <t>Run the report by clicking the Report button in the Jet tab and change the Datasource in the Report Options to match the name of your Cube datasource, as well as any other filter criteria values desired.</t>
  </si>
  <si>
    <t xml:space="preserve">Report Readme </t>
  </si>
  <si>
    <t>About the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</si>
  <si>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</si>
  <si>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</si>
  <si>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</si>
  <si>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</si>
  <si>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</si>
  <si>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Click here to contact sample reports</t>
  </si>
  <si>
    <t>Disclaimer</t>
  </si>
  <si>
    <t>This report was based on the Contoso demo database for Microsoft Dynamics AX 2012.  Please review the calculated values to make sure they are correct for your system.  The reporting dimensions can be modified to meet your needs.</t>
  </si>
  <si>
    <t>Getting Help</t>
  </si>
  <si>
    <t>2014</t>
  </si>
  <si>
    <t>2013</t>
  </si>
  <si>
    <t>2012</t>
  </si>
  <si>
    <t>Profit</t>
  </si>
  <si>
    <t>Auto+Hide+HideSheet</t>
  </si>
  <si>
    <t>Jet Hub Compatibility</t>
  </si>
  <si>
    <t>This report currently cannot be uploaded to the Jet Hub.  It contains the NP(Slicer) function as well as the +Dashboard (mode), which are currently unsupported features in the portal.  Please check back often for product updates as these will be supported in future releases.</t>
  </si>
  <si>
    <t xml:space="preserve">This report can be modified by entering into Design mode. </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</si>
  <si>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</si>
  <si>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</si>
  <si>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</si>
  <si>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</si>
  <si>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</si>
  <si>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</si>
  <si>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</si>
  <si>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</si>
  <si>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</si>
  <si>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</si>
  <si>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</si>
  <si>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</si>
  <si>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</si>
  <si>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</si>
  <si>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</si>
  <si>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This Income Statement provides data on incomes and expenses by month.  When run in 'dashboard' mode, the slicers will provide filtering on the data.
This report uses "cube queries" to return data directly from Jet Analytics Cubes.
This report was designed to operate in "dashboard" mode to allow the slicers to update all data in real time.  See the worksheet "Before Running This Report" for details on how to enable dashboard mode.</t>
  </si>
  <si>
    <t>Place the report in Design mode in order to make changes to this report.  From the Jet tab, click on the Go to Design button.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</si>
</sst>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_(* \(#,##0\);_(* &quot;-&quot;_);_(@_)"/>
    <numFmt numFmtId="44" formatCode="_(&quot;$&quot;* #,##0.00_);_(&quot;$&quot;* \(#,##0.00\);_(&quot;$&quot;* &quot;-&quot;??_);_(@_)"/>
    <numFmt numFmtId="43" formatCode="_(* #,##0.00_);_(* \(#,##0.00\);_(* &quot;-&quot;??_);_(@_)"/>
    <numFmt numFmtId="164" formatCode="#,###"/>
    <numFmt numFmtId="165" formatCode="_(* #,##0_);_(* \(#,##0\);_(* &quot;-&quot;??_);_(@_)"/>
  </numFmts>
  <fonts count="37" x14ac:knownFonts="1">
    <font>
      <sz val="11"/>
      <color theme="1"/>
      <name val="Segoe UI"/>
      <family val="2"/>
    </font>
    <font>
      <sz val="11"/>
      <color theme="1"/>
      <name val="Calibri"/>
      <family val="2"/>
      <scheme val="minor"/>
    </font>
    <font>
      <sz val="11"/>
      <color theme="1"/>
      <name val="Calibri"/>
      <family val="2"/>
      <scheme val="minor"/>
    </font>
    <font>
      <sz val="11"/>
      <color theme="1"/>
      <name val="Segoe UI"/>
      <family val="2"/>
    </font>
    <font>
      <sz val="11"/>
      <color theme="0" tint="-0.499984740745262"/>
      <name val="Segoe UI"/>
      <family val="2"/>
    </font>
    <font>
      <b/>
      <sz val="11"/>
      <color theme="0" tint="-0.499984740745262"/>
      <name val="Segoe UI"/>
      <family val="2"/>
    </font>
    <font>
      <b/>
      <sz val="14"/>
      <color theme="1"/>
      <name val="Segoe UI"/>
      <family val="2"/>
    </font>
    <font>
      <b/>
      <sz val="14"/>
      <color theme="0" tint="-0.499984740745262"/>
      <name val="Calibri"/>
      <family val="2"/>
      <scheme val="minor"/>
    </font>
    <font>
      <sz val="11"/>
      <color theme="0" tint="-0.499984740745262"/>
      <name val="Calibri"/>
      <family val="2"/>
      <scheme val="minor"/>
    </font>
    <font>
      <sz val="11"/>
      <color theme="0" tint="-0.249977111117893"/>
      <name val="Segoe UI"/>
      <family val="2"/>
    </font>
    <font>
      <sz val="11"/>
      <color theme="4" tint="-0.249977111117893"/>
      <name val="Segoe UI"/>
      <family val="2"/>
    </font>
    <font>
      <sz val="11"/>
      <color rgb="FFA6A6A6"/>
      <name val="Segoe UI"/>
      <family val="2"/>
    </font>
    <font>
      <sz val="11"/>
      <color rgb="FFFFFFFF"/>
      <name val="Segoe UI"/>
      <family val="2"/>
    </font>
    <font>
      <b/>
      <sz val="11"/>
      <color rgb="FFFFFFFF"/>
      <name val="Segoe UI"/>
      <family val="2"/>
    </font>
    <font>
      <sz val="11"/>
      <color rgb="FF000000"/>
      <name val="Segoe UI"/>
      <family val="2"/>
    </font>
    <font>
      <sz val="11"/>
      <color theme="0" tint="-0.34998626667073579"/>
      <name val="Segoe UI"/>
      <family val="2"/>
    </font>
    <font>
      <sz val="11"/>
      <color theme="3" tint="0.39997558519241921"/>
      <name val="Calibri"/>
      <family val="2"/>
      <scheme val="minor"/>
    </font>
    <font>
      <sz val="11"/>
      <color theme="0" tint="-0.249977111117893"/>
      <name val="Calibri"/>
      <family val="2"/>
      <scheme val="minor"/>
    </font>
    <font>
      <sz val="12"/>
      <color theme="1"/>
      <name val="Segoe UI"/>
      <family val="2"/>
    </font>
    <font>
      <b/>
      <sz val="12"/>
      <color theme="1"/>
      <name val="Segoe UI"/>
      <family val="2"/>
    </font>
    <font>
      <sz val="11"/>
      <color indexed="8"/>
      <name val="Segoe UI"/>
      <family val="2"/>
    </font>
    <font>
      <b/>
      <sz val="11"/>
      <color indexed="62"/>
      <name val="Segoe UI"/>
      <family val="2"/>
    </font>
    <font>
      <sz val="10"/>
      <name val="Arial"/>
      <family val="2"/>
    </font>
    <font>
      <sz val="10"/>
      <color theme="1"/>
      <name val="Arial"/>
      <family val="2"/>
    </font>
    <font>
      <u/>
      <sz val="10"/>
      <color indexed="12"/>
      <name val="Arial"/>
      <family val="2"/>
    </font>
    <font>
      <b/>
      <sz val="9"/>
      <color indexed="81"/>
      <name val="Tahoma"/>
      <family val="2"/>
    </font>
    <font>
      <b/>
      <sz val="22"/>
      <color theme="6" tint="0.59999389629810485"/>
      <name val="Segoe UI"/>
      <family val="2"/>
    </font>
    <font>
      <sz val="10"/>
      <color indexed="8"/>
      <name val="Segoe UI"/>
      <family val="2"/>
    </font>
    <font>
      <b/>
      <sz val="10"/>
      <color indexed="62"/>
      <name val="Segoe UI"/>
      <family val="2"/>
    </font>
    <font>
      <b/>
      <sz val="10"/>
      <color indexed="8"/>
      <name val="Segoe UI"/>
      <family val="2"/>
    </font>
    <font>
      <sz val="10"/>
      <color theme="1"/>
      <name val="Segoe UI"/>
      <family val="2"/>
    </font>
    <font>
      <b/>
      <sz val="10"/>
      <name val="Segoe UI"/>
      <family val="2"/>
    </font>
    <font>
      <sz val="10"/>
      <name val="Segoe UI"/>
      <family val="2"/>
    </font>
    <font>
      <b/>
      <i/>
      <sz val="10"/>
      <name val="Segoe UI"/>
      <family val="2"/>
    </font>
    <font>
      <b/>
      <sz val="20"/>
      <color rgb="FFDA4848"/>
      <name val="Segoe UI"/>
      <family val="2"/>
    </font>
    <font>
      <b/>
      <sz val="10"/>
      <color theme="1"/>
      <name val="Segoe UI"/>
      <family val="2"/>
    </font>
    <font>
      <b/>
      <sz val="10"/>
      <color rgb="FFDA4848"/>
      <name val="Segoe U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D9D9D9"/>
        <bgColor indexed="64"/>
      </patternFill>
    </fill>
    <fill>
      <patternFill patternType="solid">
        <fgColor rgb="FF76933C"/>
        <bgColor indexed="64"/>
      </patternFill>
    </fill>
    <fill>
      <patternFill patternType="solid">
        <fgColor theme="2"/>
        <bgColor indexed="64"/>
      </patternFill>
    </fill>
    <fill>
      <patternFill patternType="solid">
        <fgColor rgb="FFFFFFFF"/>
        <bgColor indexed="64"/>
      </patternFill>
    </fill>
    <fill>
      <patternFill patternType="solid">
        <fgColor indexed="9"/>
        <bgColor indexed="64"/>
      </patternFill>
    </fill>
    <fill>
      <patternFill patternType="solid">
        <fgColor theme="9" tint="0.79998168889431442"/>
        <bgColor indexed="64"/>
      </patternFill>
    </fill>
    <fill>
      <patternFill patternType="solid">
        <fgColor theme="6" tint="-0.499984740745262"/>
        <bgColor indexed="64"/>
      </patternFill>
    </fill>
  </fills>
  <borders count="6">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bottom style="thin">
        <color indexed="64"/>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s>
  <cellStyleXfs count="12">
    <xf numFmtId="0" fontId="0" fillId="0" borderId="0"/>
    <xf numFmtId="44"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0" fontId="20" fillId="0" borderId="0"/>
    <xf numFmtId="0" fontId="21" fillId="0" borderId="3" applyNumberFormat="0" applyFill="0" applyAlignment="0" applyProtection="0"/>
    <xf numFmtId="0" fontId="22" fillId="0" borderId="0"/>
    <xf numFmtId="0" fontId="23" fillId="0" borderId="0"/>
    <xf numFmtId="0" fontId="2" fillId="0" borderId="0"/>
    <xf numFmtId="0" fontId="20" fillId="0" borderId="0"/>
    <xf numFmtId="0" fontId="24" fillId="0" borderId="0" applyNumberFormat="0" applyFill="0" applyBorder="0" applyAlignment="0" applyProtection="0">
      <alignment vertical="top"/>
      <protection locked="0"/>
    </xf>
    <xf numFmtId="0" fontId="1" fillId="0" borderId="0"/>
  </cellStyleXfs>
  <cellXfs count="68">
    <xf numFmtId="0" fontId="0" fillId="0" borderId="0" xfId="0"/>
    <xf numFmtId="164" fontId="0" fillId="0" borderId="0" xfId="0" applyNumberFormat="1"/>
    <xf numFmtId="0" fontId="0" fillId="0" borderId="0" xfId="0" pivotButton="1"/>
    <xf numFmtId="0" fontId="0" fillId="0" borderId="0" xfId="0" applyAlignment="1">
      <alignment horizontal="left"/>
    </xf>
    <xf numFmtId="0" fontId="4" fillId="0" borderId="0" xfId="0" applyFont="1"/>
    <xf numFmtId="0" fontId="0" fillId="2" borderId="0" xfId="0" applyFill="1"/>
    <xf numFmtId="0" fontId="4" fillId="2" borderId="0" xfId="0" applyFont="1" applyFill="1"/>
    <xf numFmtId="0" fontId="4" fillId="3" borderId="0" xfId="0" applyFont="1" applyFill="1"/>
    <xf numFmtId="0" fontId="5" fillId="3" borderId="0" xfId="0" applyFont="1" applyFill="1"/>
    <xf numFmtId="14" fontId="6" fillId="0" borderId="0" xfId="0" applyNumberFormat="1" applyFont="1"/>
    <xf numFmtId="0" fontId="6" fillId="0" borderId="0" xfId="0" applyFont="1" applyAlignment="1">
      <alignment horizontal="right"/>
    </xf>
    <xf numFmtId="0" fontId="7" fillId="0" borderId="0" xfId="0" applyNumberFormat="1" applyFont="1" applyAlignment="1"/>
    <xf numFmtId="0" fontId="8" fillId="0" borderId="0" xfId="0" applyFont="1"/>
    <xf numFmtId="0" fontId="8" fillId="0" borderId="0" xfId="0" applyNumberFormat="1" applyFont="1" applyAlignment="1"/>
    <xf numFmtId="165" fontId="8" fillId="4" borderId="0" xfId="0" applyNumberFormat="1" applyFont="1" applyFill="1" applyAlignment="1"/>
    <xf numFmtId="0" fontId="8" fillId="5" borderId="0" xfId="0" applyNumberFormat="1" applyFont="1" applyFill="1" applyAlignment="1"/>
    <xf numFmtId="165" fontId="8" fillId="5" borderId="0" xfId="3" applyNumberFormat="1" applyFont="1" applyFill="1" applyAlignment="1"/>
    <xf numFmtId="41" fontId="8" fillId="5" borderId="0" xfId="0" applyNumberFormat="1" applyFont="1" applyFill="1" applyAlignment="1"/>
    <xf numFmtId="0" fontId="8" fillId="5" borderId="2" xfId="0" applyNumberFormat="1" applyFont="1" applyFill="1" applyBorder="1" applyAlignment="1"/>
    <xf numFmtId="41" fontId="8" fillId="5" borderId="2" xfId="0" applyNumberFormat="1" applyFont="1" applyFill="1" applyBorder="1" applyAlignment="1"/>
    <xf numFmtId="41" fontId="8" fillId="0" borderId="0" xfId="0" applyNumberFormat="1" applyFont="1"/>
    <xf numFmtId="0" fontId="0" fillId="0" borderId="0" xfId="0" applyAlignment="1">
      <alignment horizontal="right"/>
    </xf>
    <xf numFmtId="0" fontId="9" fillId="0" borderId="0" xfId="0" applyFont="1"/>
    <xf numFmtId="0" fontId="10" fillId="0" borderId="0" xfId="0" applyFont="1"/>
    <xf numFmtId="0" fontId="11" fillId="0" borderId="0" xfId="0" applyNumberFormat="1" applyFont="1" applyAlignment="1"/>
    <xf numFmtId="0" fontId="11" fillId="0" borderId="0" xfId="0" applyNumberFormat="1" applyFont="1" applyAlignment="1">
      <alignment horizontal="right"/>
    </xf>
    <xf numFmtId="0" fontId="12" fillId="6" borderId="0" xfId="0" applyNumberFormat="1" applyFont="1" applyFill="1" applyAlignment="1"/>
    <xf numFmtId="0" fontId="13" fillId="6" borderId="0" xfId="0" applyNumberFormat="1" applyFont="1" applyFill="1" applyAlignment="1">
      <alignment horizontal="right"/>
    </xf>
    <xf numFmtId="0" fontId="12" fillId="6" borderId="0" xfId="0" applyNumberFormat="1" applyFont="1" applyFill="1" applyAlignment="1">
      <alignment horizontal="right"/>
    </xf>
    <xf numFmtId="0" fontId="14" fillId="0" borderId="0" xfId="0" applyNumberFormat="1" applyFont="1" applyAlignment="1"/>
    <xf numFmtId="14" fontId="14" fillId="0" borderId="0" xfId="0" applyNumberFormat="1" applyFont="1" applyAlignment="1">
      <alignment horizontal="right"/>
    </xf>
    <xf numFmtId="0" fontId="14" fillId="0" borderId="0" xfId="0" applyNumberFormat="1" applyFont="1" applyAlignment="1">
      <alignment horizontal="right"/>
    </xf>
    <xf numFmtId="0" fontId="14" fillId="0" borderId="0" xfId="0" applyNumberFormat="1" applyFont="1" applyAlignment="1">
      <alignment horizontal="left"/>
    </xf>
    <xf numFmtId="0" fontId="15" fillId="0" borderId="0" xfId="0" applyFont="1"/>
    <xf numFmtId="0" fontId="16" fillId="0" borderId="0" xfId="0" applyFont="1" applyAlignment="1">
      <alignment horizontal="right"/>
    </xf>
    <xf numFmtId="0" fontId="17" fillId="0" borderId="0" xfId="0" applyFont="1" applyAlignment="1">
      <alignment horizontal="right"/>
    </xf>
    <xf numFmtId="0" fontId="18" fillId="0" borderId="0" xfId="0" applyFont="1"/>
    <xf numFmtId="0" fontId="19" fillId="0" borderId="0" xfId="0" applyFont="1" applyAlignment="1">
      <alignment horizontal="center"/>
    </xf>
    <xf numFmtId="0" fontId="19" fillId="0" borderId="0" xfId="0" quotePrefix="1" applyFont="1" applyAlignment="1">
      <alignment horizontal="center"/>
    </xf>
    <xf numFmtId="0" fontId="19" fillId="0" borderId="0" xfId="0" applyFont="1"/>
    <xf numFmtId="41" fontId="18" fillId="0" borderId="1" xfId="1" applyNumberFormat="1" applyFont="1" applyBorder="1"/>
    <xf numFmtId="38" fontId="18" fillId="0" borderId="1" xfId="0" applyNumberFormat="1" applyFont="1" applyBorder="1"/>
    <xf numFmtId="9" fontId="18" fillId="0" borderId="1" xfId="2" applyFont="1" applyBorder="1"/>
    <xf numFmtId="14" fontId="8" fillId="7" borderId="0" xfId="0" applyNumberFormat="1" applyFont="1" applyFill="1" applyAlignment="1"/>
    <xf numFmtId="165" fontId="8" fillId="7" borderId="0" xfId="0" applyNumberFormat="1" applyFont="1" applyFill="1" applyAlignment="1"/>
    <xf numFmtId="43" fontId="8" fillId="7" borderId="0" xfId="0" applyNumberFormat="1" applyFont="1" applyFill="1" applyAlignment="1"/>
    <xf numFmtId="0" fontId="4" fillId="10" borderId="0" xfId="0" applyFont="1" applyFill="1"/>
    <xf numFmtId="0" fontId="27" fillId="0" borderId="0" xfId="4" applyFont="1"/>
    <xf numFmtId="0" fontId="15" fillId="0" borderId="0" xfId="0" applyFont="1" applyAlignment="1">
      <alignment horizontal="right"/>
    </xf>
    <xf numFmtId="0" fontId="27" fillId="0" borderId="0" xfId="4" applyFont="1" applyAlignment="1">
      <alignment vertical="top"/>
    </xf>
    <xf numFmtId="0" fontId="29" fillId="0" borderId="0" xfId="4" applyFont="1" applyAlignment="1">
      <alignment vertical="top" wrapText="1"/>
    </xf>
    <xf numFmtId="0" fontId="29" fillId="0" borderId="0" xfId="4" applyFont="1" applyAlignment="1">
      <alignment horizontal="right" vertical="top"/>
    </xf>
    <xf numFmtId="0" fontId="29" fillId="0" borderId="0" xfId="4" applyFont="1" applyAlignment="1">
      <alignment vertical="top"/>
    </xf>
    <xf numFmtId="0" fontId="31" fillId="8" borderId="0" xfId="6" applyFont="1" applyFill="1" applyAlignment="1">
      <alignment vertical="top"/>
    </xf>
    <xf numFmtId="0" fontId="27" fillId="0" borderId="0" xfId="4" applyFont="1" applyAlignment="1">
      <alignment vertical="top" wrapText="1"/>
    </xf>
    <xf numFmtId="0" fontId="27" fillId="0" borderId="0" xfId="4" applyFont="1" applyAlignment="1">
      <alignment horizontal="right" vertical="top"/>
    </xf>
    <xf numFmtId="0" fontId="32" fillId="9" borderId="0" xfId="6" applyFont="1" applyFill="1" applyAlignment="1">
      <alignment vertical="top" wrapText="1"/>
    </xf>
    <xf numFmtId="0" fontId="33" fillId="9" borderId="4" xfId="6" applyFont="1" applyFill="1" applyBorder="1" applyAlignment="1">
      <alignment vertical="top" wrapText="1"/>
    </xf>
    <xf numFmtId="0" fontId="27" fillId="0" borderId="0" xfId="9" applyFont="1" applyAlignment="1">
      <alignment vertical="top" wrapText="1"/>
    </xf>
    <xf numFmtId="0" fontId="26" fillId="11" borderId="0" xfId="0" applyFont="1" applyFill="1" applyAlignment="1">
      <alignment horizontal="left"/>
    </xf>
    <xf numFmtId="0" fontId="30" fillId="0" borderId="0" xfId="11" applyFont="1" applyAlignment="1">
      <alignment vertical="top" wrapText="1"/>
    </xf>
    <xf numFmtId="0" fontId="30" fillId="0" borderId="0" xfId="11" applyFont="1" applyAlignment="1">
      <alignment vertical="top"/>
    </xf>
    <xf numFmtId="0" fontId="30" fillId="0" borderId="0" xfId="11" applyFont="1"/>
    <xf numFmtId="0" fontId="34" fillId="0" borderId="0" xfId="11" applyFont="1" applyAlignment="1">
      <alignment vertical="top"/>
    </xf>
    <xf numFmtId="0" fontId="35" fillId="0" borderId="0" xfId="11" applyFont="1" applyAlignment="1">
      <alignment vertical="top" wrapText="1"/>
    </xf>
    <xf numFmtId="0" fontId="24" fillId="0" borderId="0" xfId="10" applyAlignment="1" applyProtection="1">
      <alignment vertical="top"/>
    </xf>
    <xf numFmtId="0" fontId="36" fillId="0" borderId="0" xfId="11" applyFont="1" applyAlignment="1">
      <alignment vertical="top"/>
    </xf>
    <xf numFmtId="0" fontId="28" fillId="0" borderId="5" xfId="5" applyFont="1" applyFill="1" applyBorder="1" applyAlignment="1">
      <alignment vertical="top"/>
    </xf>
  </cellXfs>
  <cellStyles count="12">
    <cellStyle name="Comma" xfId="3" builtinId="3"/>
    <cellStyle name="Currency" xfId="1" builtinId="4"/>
    <cellStyle name="Heading 3 2" xfId="5"/>
    <cellStyle name="Hyperlink 3" xfId="10"/>
    <cellStyle name="Normal" xfId="0" builtinId="0"/>
    <cellStyle name="Normal 2" xfId="4"/>
    <cellStyle name="Normal 2 2" xfId="7"/>
    <cellStyle name="Normal 2 4" xfId="6"/>
    <cellStyle name="Normal 3" xfId="8"/>
    <cellStyle name="Normal 3 2" xfId="9"/>
    <cellStyle name="Normal 4" xfId="11"/>
    <cellStyle name="Percent" xfId="2" builtinId="5"/>
  </cellStyles>
  <dxfs count="0"/>
  <tableStyles count="1" defaultTableStyle="TableStyleMedium2" defaultPivotStyle="PivotStyleLight16">
    <tableStyle name="Slicer Style 1" pivot="0" table="0" count="0"/>
  </tableStyles>
  <extLst>
    <ext xmlns:x14="http://schemas.microsoft.com/office/spreadsheetml/2009/9/main" uri="{EB79DEF2-80B8-43e5-95BD-54CBDDF9020C}">
      <x14:slicerStyles defaultSlicerStyle="SlicerStyleLight1">
        <x14:slicerStyle name="Slicer Style 1"/>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microsoft.com/office/2007/relationships/slicerCache" Target="slicerCaches/slicerCache3.xml"/><Relationship Id="rId2" Type="http://schemas.openxmlformats.org/officeDocument/2006/relationships/worksheet" Target="worksheets/sheet2.xml"/><Relationship Id="rId16" Type="http://schemas.microsoft.com/office/2007/relationships/slicerCache" Target="slicerCaches/slicerCache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5" Type="http://schemas.microsoft.com/office/2007/relationships/slicerCache" Target="slicerCaches/slicerCache1.xml"/><Relationship Id="rId10" Type="http://schemas.openxmlformats.org/officeDocument/2006/relationships/pivotCacheDefinition" Target="pivotCache/pivotCacheDefinition1.xml"/><Relationship Id="rId19"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5.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
          <c:y val="0"/>
          <c:w val="0.8797996335934537"/>
          <c:h val="0.67733041398045657"/>
        </c:manualLayout>
      </c:layout>
      <c:barChart>
        <c:barDir val="bar"/>
        <c:grouping val="stacked"/>
        <c:varyColors val="0"/>
        <c:ser>
          <c:idx val="1"/>
          <c:order val="0"/>
          <c:tx>
            <c:strRef>
              <c:f>'Background Calcs'!$B$26</c:f>
              <c:strCache>
                <c:ptCount val="1"/>
                <c:pt idx="0">
                  <c:v>Sales Prior Year YTD</c:v>
                </c:pt>
              </c:strCache>
            </c:strRef>
          </c:tx>
          <c:spPr>
            <a:solidFill>
              <a:schemeClr val="bg1">
                <a:lumMod val="50000"/>
              </a:schemeClr>
            </a:solidFill>
          </c:spPr>
          <c:invertIfNegative val="0"/>
          <c:val>
            <c:numRef>
              <c:f>'Background Calcs'!$C$26</c:f>
              <c:numCache>
                <c:formatCode>_(* #,##0_);_(* \(#,##0\);_(* "-"??_);_(@_)</c:formatCode>
                <c:ptCount val="1"/>
                <c:pt idx="0">
                  <c:v>0</c:v>
                </c:pt>
              </c:numCache>
            </c:numRef>
          </c:val>
          <c:extLst>
            <c:ext xmlns:c16="http://schemas.microsoft.com/office/drawing/2014/chart" uri="{C3380CC4-5D6E-409C-BE32-E72D297353CC}">
              <c16:uniqueId val="{00000000-C56C-4F7C-8BC8-F5018A90B5C6}"/>
            </c:ext>
          </c:extLst>
        </c:ser>
        <c:ser>
          <c:idx val="0"/>
          <c:order val="1"/>
          <c:tx>
            <c:strRef>
              <c:f>'Background Calcs'!$B$27</c:f>
              <c:strCache>
                <c:ptCount val="1"/>
                <c:pt idx="0">
                  <c:v>Sales Prior Year - PY YTD</c:v>
                </c:pt>
              </c:strCache>
            </c:strRef>
          </c:tx>
          <c:spPr>
            <a:solidFill>
              <a:schemeClr val="bg1">
                <a:lumMod val="65000"/>
              </a:schemeClr>
            </a:solidFill>
          </c:spPr>
          <c:invertIfNegative val="0"/>
          <c:dPt>
            <c:idx val="0"/>
            <c:invertIfNegative val="0"/>
            <c:bubble3D val="0"/>
            <c:extLst>
              <c:ext xmlns:c16="http://schemas.microsoft.com/office/drawing/2014/chart" uri="{C3380CC4-5D6E-409C-BE32-E72D297353CC}">
                <c16:uniqueId val="{00000001-C56C-4F7C-8BC8-F5018A90B5C6}"/>
              </c:ext>
            </c:extLst>
          </c:dPt>
          <c:val>
            <c:numRef>
              <c:f>'Background Calcs'!$C$27</c:f>
              <c:numCache>
                <c:formatCode>_(* #,##0_);_(* \(#,##0\);_(* "-"_);_(@_)</c:formatCode>
                <c:ptCount val="1"/>
                <c:pt idx="0">
                  <c:v>0</c:v>
                </c:pt>
              </c:numCache>
            </c:numRef>
          </c:val>
          <c:extLst>
            <c:ext xmlns:c16="http://schemas.microsoft.com/office/drawing/2014/chart" uri="{C3380CC4-5D6E-409C-BE32-E72D297353CC}">
              <c16:uniqueId val="{00000002-C56C-4F7C-8BC8-F5018A90B5C6}"/>
            </c:ext>
          </c:extLst>
        </c:ser>
        <c:ser>
          <c:idx val="2"/>
          <c:order val="2"/>
          <c:tx>
            <c:strRef>
              <c:f>'Background Calcs'!$25:$25</c:f>
              <c:strCache>
                <c:ptCount val="16384"/>
                <c:pt idx="1">
                  <c:v>Thermometer Chart Data</c:v>
                </c:pt>
              </c:strCache>
            </c:strRef>
          </c:tx>
          <c:spPr>
            <a:noFill/>
          </c:spPr>
          <c:invertIfNegative val="0"/>
          <c:val>
            <c:numRef>
              <c:f>'Background Calcs'!$C$28</c:f>
              <c:numCache>
                <c:formatCode>_(* #,##0_);_(* \(#,##0\);_(* "-"_);_(@_)</c:formatCode>
                <c:ptCount val="1"/>
                <c:pt idx="0">
                  <c:v>0</c:v>
                </c:pt>
              </c:numCache>
            </c:numRef>
          </c:val>
          <c:extLst>
            <c:ext xmlns:c16="http://schemas.microsoft.com/office/drawing/2014/chart" uri="{C3380CC4-5D6E-409C-BE32-E72D297353CC}">
              <c16:uniqueId val="{00000003-C56C-4F7C-8BC8-F5018A90B5C6}"/>
            </c:ext>
          </c:extLst>
        </c:ser>
        <c:dLbls>
          <c:showLegendKey val="0"/>
          <c:showVal val="0"/>
          <c:showCatName val="0"/>
          <c:showSerName val="0"/>
          <c:showPercent val="0"/>
          <c:showBubbleSize val="0"/>
        </c:dLbls>
        <c:gapWidth val="126"/>
        <c:overlap val="100"/>
        <c:axId val="312977520"/>
        <c:axId val="312976736"/>
      </c:barChart>
      <c:barChart>
        <c:barDir val="bar"/>
        <c:grouping val="stacked"/>
        <c:varyColors val="0"/>
        <c:ser>
          <c:idx val="3"/>
          <c:order val="3"/>
          <c:tx>
            <c:strRef>
              <c:f>'Background Calcs'!$B$32</c:f>
              <c:strCache>
                <c:ptCount val="1"/>
                <c:pt idx="0">
                  <c:v>Sales YTD</c:v>
                </c:pt>
              </c:strCache>
            </c:strRef>
          </c:tx>
          <c:invertIfNegative val="0"/>
          <c:val>
            <c:numRef>
              <c:f>'Background Calcs'!$C$32</c:f>
              <c:numCache>
                <c:formatCode>_(* #,##0_);_(* \(#,##0\);_(* "-"_);_(@_)</c:formatCode>
                <c:ptCount val="1"/>
                <c:pt idx="0">
                  <c:v>0</c:v>
                </c:pt>
              </c:numCache>
            </c:numRef>
          </c:val>
          <c:extLst>
            <c:ext xmlns:c16="http://schemas.microsoft.com/office/drawing/2014/chart" uri="{C3380CC4-5D6E-409C-BE32-E72D297353CC}">
              <c16:uniqueId val="{00000004-C56C-4F7C-8BC8-F5018A90B5C6}"/>
            </c:ext>
          </c:extLst>
        </c:ser>
        <c:ser>
          <c:idx val="4"/>
          <c:order val="4"/>
          <c:tx>
            <c:strRef>
              <c:f>'Background Calcs'!$B$33</c:f>
              <c:strCache>
                <c:ptCount val="1"/>
                <c:pt idx="0">
                  <c:v>Forecast Sales for balance of Current Year</c:v>
                </c:pt>
              </c:strCache>
            </c:strRef>
          </c:tx>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invertIfNegative val="0"/>
          <c:dPt>
            <c:idx val="0"/>
            <c:invertIfNegative val="0"/>
            <c:bubble3D val="0"/>
            <c:extLst>
              <c:ext xmlns:c16="http://schemas.microsoft.com/office/drawing/2014/chart" uri="{C3380CC4-5D6E-409C-BE32-E72D297353CC}">
                <c16:uniqueId val="{00000005-C56C-4F7C-8BC8-F5018A90B5C6}"/>
              </c:ext>
            </c:extLst>
          </c:dPt>
          <c:val>
            <c:numRef>
              <c:f>'Background Calcs'!$C$33</c:f>
              <c:numCache>
                <c:formatCode>_(* #,##0_);_(* \(#,##0\);_(* "-"_);_(@_)</c:formatCode>
                <c:ptCount val="1"/>
                <c:pt idx="0">
                  <c:v>0</c:v>
                </c:pt>
              </c:numCache>
            </c:numRef>
          </c:val>
          <c:extLst>
            <c:ext xmlns:c16="http://schemas.microsoft.com/office/drawing/2014/chart" uri="{C3380CC4-5D6E-409C-BE32-E72D297353CC}">
              <c16:uniqueId val="{00000006-C56C-4F7C-8BC8-F5018A90B5C6}"/>
            </c:ext>
          </c:extLst>
        </c:ser>
        <c:ser>
          <c:idx val="5"/>
          <c:order val="5"/>
          <c:tx>
            <c:strRef>
              <c:f>'Background Calcs'!$B$34</c:f>
              <c:strCache>
                <c:ptCount val="1"/>
                <c:pt idx="0">
                  <c:v>Dark gray part if less than target to date</c:v>
                </c:pt>
              </c:strCache>
            </c:strRef>
          </c:tx>
          <c:invertIfNegative val="0"/>
          <c:val>
            <c:numRef>
              <c:f>'Background Calcs'!$C$34</c:f>
              <c:numCache>
                <c:formatCode>_(* #,##0_);_(* \(#,##0\);_(* "-"_);_(@_)</c:formatCode>
                <c:ptCount val="1"/>
                <c:pt idx="0">
                  <c:v>0</c:v>
                </c:pt>
              </c:numCache>
            </c:numRef>
          </c:val>
          <c:extLst>
            <c:ext xmlns:c16="http://schemas.microsoft.com/office/drawing/2014/chart" uri="{C3380CC4-5D6E-409C-BE32-E72D297353CC}">
              <c16:uniqueId val="{00000007-C56C-4F7C-8BC8-F5018A90B5C6}"/>
            </c:ext>
          </c:extLst>
        </c:ser>
        <c:ser>
          <c:idx val="6"/>
          <c:order val="6"/>
          <c:tx>
            <c:strRef>
              <c:f>'Background Calcs'!$B$35</c:f>
              <c:strCache>
                <c:ptCount val="1"/>
                <c:pt idx="0">
                  <c:v>Red part if less than target for month</c:v>
                </c:pt>
              </c:strCache>
            </c:strRef>
          </c:tx>
          <c:invertIfNegative val="0"/>
          <c:val>
            <c:numRef>
              <c:f>'Background Calcs'!$C$35</c:f>
              <c:numCache>
                <c:formatCode>_(* #,##0_);_(* \(#,##0\);_(* "-"_);_(@_)</c:formatCode>
                <c:ptCount val="1"/>
                <c:pt idx="0">
                  <c:v>0</c:v>
                </c:pt>
              </c:numCache>
            </c:numRef>
          </c:val>
          <c:extLst>
            <c:ext xmlns:c16="http://schemas.microsoft.com/office/drawing/2014/chart" uri="{C3380CC4-5D6E-409C-BE32-E72D297353CC}">
              <c16:uniqueId val="{00000008-C56C-4F7C-8BC8-F5018A90B5C6}"/>
            </c:ext>
          </c:extLst>
        </c:ser>
        <c:dLbls>
          <c:showLegendKey val="0"/>
          <c:showVal val="0"/>
          <c:showCatName val="0"/>
          <c:showSerName val="0"/>
          <c:showPercent val="0"/>
          <c:showBubbleSize val="0"/>
        </c:dLbls>
        <c:gapWidth val="428"/>
        <c:overlap val="100"/>
        <c:axId val="312979480"/>
        <c:axId val="312979088"/>
      </c:barChart>
      <c:catAx>
        <c:axId val="312977520"/>
        <c:scaling>
          <c:orientation val="minMax"/>
        </c:scaling>
        <c:delete val="1"/>
        <c:axPos val="l"/>
        <c:majorTickMark val="out"/>
        <c:minorTickMark val="none"/>
        <c:tickLblPos val="nextTo"/>
        <c:crossAx val="312976736"/>
        <c:crosses val="autoZero"/>
        <c:auto val="1"/>
        <c:lblAlgn val="ctr"/>
        <c:lblOffset val="100"/>
        <c:noMultiLvlLbl val="0"/>
      </c:catAx>
      <c:valAx>
        <c:axId val="312976736"/>
        <c:scaling>
          <c:orientation val="minMax"/>
          <c:min val="0"/>
        </c:scaling>
        <c:delete val="0"/>
        <c:axPos val="b"/>
        <c:numFmt formatCode="_(* #,##0_);_(* \(#,##0\);_(* &quot;-&quot;_);_(@_)" sourceLinked="0"/>
        <c:majorTickMark val="out"/>
        <c:minorTickMark val="none"/>
        <c:tickLblPos val="nextTo"/>
        <c:crossAx val="312977520"/>
        <c:crosses val="autoZero"/>
        <c:crossBetween val="between"/>
      </c:valAx>
      <c:valAx>
        <c:axId val="312979088"/>
        <c:scaling>
          <c:orientation val="minMax"/>
        </c:scaling>
        <c:delete val="1"/>
        <c:axPos val="t"/>
        <c:numFmt formatCode="_(* #,##0_);_(* \(#,##0\);_(* &quot;-&quot;_);_(@_)" sourceLinked="1"/>
        <c:majorTickMark val="out"/>
        <c:minorTickMark val="none"/>
        <c:tickLblPos val="nextTo"/>
        <c:crossAx val="312979480"/>
        <c:crosses val="max"/>
        <c:crossBetween val="between"/>
      </c:valAx>
      <c:catAx>
        <c:axId val="312979480"/>
        <c:scaling>
          <c:orientation val="minMax"/>
        </c:scaling>
        <c:delete val="1"/>
        <c:axPos val="l"/>
        <c:majorTickMark val="out"/>
        <c:minorTickMark val="none"/>
        <c:tickLblPos val="nextTo"/>
        <c:crossAx val="312979088"/>
        <c:crosses val="autoZero"/>
        <c:auto val="1"/>
        <c:lblAlgn val="ctr"/>
        <c:lblOffset val="100"/>
        <c:noMultiLvlLbl val="0"/>
      </c:catAx>
    </c:plotArea>
    <c:plotVisOnly val="1"/>
    <c:dispBlanksAs val="gap"/>
    <c:showDLblsOverMax val="0"/>
  </c:chart>
  <c:spPr>
    <a:ln>
      <a:noFill/>
    </a:ln>
  </c:sp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v2.0.xlsx]Monthly Sales!MonthlySales</c:name>
    <c:fmtId val="6"/>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Monthly Sales</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26"/>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27"/>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28"/>
        <c:spPr>
          <a:solidFill>
            <a:schemeClr val="accent3"/>
          </a:solidFill>
          <a:ln w="28575" cap="rnd">
            <a:solidFill>
              <a:schemeClr val="accent3"/>
            </a:solidFill>
            <a:round/>
          </a:ln>
          <a:effectLst/>
        </c:spPr>
        <c:marker>
          <c:symbol val="circle"/>
          <c:size val="5"/>
          <c:spPr>
            <a:solidFill>
              <a:schemeClr val="accent3">
                <a:shade val="53000"/>
              </a:schemeClr>
            </a:solidFill>
            <a:ln w="9525">
              <a:solidFill>
                <a:schemeClr val="accent3">
                  <a:shade val="53000"/>
                </a:schemeClr>
              </a:solidFill>
            </a:ln>
            <a:effectLst/>
          </c:spPr>
        </c:marker>
      </c:pivotFmt>
      <c:pivotFmt>
        <c:idx val="29"/>
        <c:spPr>
          <a:solidFill>
            <a:schemeClr val="accent3"/>
          </a:solidFill>
          <a:ln w="28575" cap="rnd">
            <a:solidFill>
              <a:schemeClr val="accent3"/>
            </a:solidFill>
            <a:round/>
          </a:ln>
          <a:effectLst/>
        </c:spPr>
        <c:marker>
          <c:symbol val="circle"/>
          <c:size val="5"/>
          <c:spPr>
            <a:solidFill>
              <a:schemeClr val="accent3">
                <a:shade val="76000"/>
              </a:schemeClr>
            </a:solidFill>
            <a:ln w="9525">
              <a:solidFill>
                <a:schemeClr val="accent3">
                  <a:shade val="76000"/>
                </a:schemeClr>
              </a:solidFill>
            </a:ln>
            <a:effectLst/>
          </c:spPr>
        </c:marker>
      </c:pivotFmt>
      <c:pivotFmt>
        <c:idx val="30"/>
        <c:spPr>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31"/>
        <c:spPr>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32"/>
        <c:spPr>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s>
    <c:plotArea>
      <c:layout>
        <c:manualLayout>
          <c:layoutTarget val="inner"/>
          <c:xMode val="edge"/>
          <c:yMode val="edge"/>
          <c:x val="0.16201640419947508"/>
          <c:y val="0.16069116360454946"/>
          <c:w val="0.78798359580052491"/>
          <c:h val="0.58343358121901434"/>
        </c:manualLayout>
      </c:layout>
      <c:lineChart>
        <c:grouping val="stacked"/>
        <c:varyColors val="0"/>
        <c:ser>
          <c:idx val="0"/>
          <c:order val="0"/>
          <c:tx>
            <c:strRef>
              <c:f>'Monthly Sales'!$J$3:$J$4</c:f>
              <c:strCache>
                <c:ptCount val="1"/>
                <c:pt idx="0">
                  <c:v>2013</c:v>
                </c:pt>
              </c:strCache>
            </c:strRef>
          </c:tx>
          <c:spPr>
            <a:ln w="28575" cap="rnd">
              <a:solidFill>
                <a:schemeClr val="accent3">
                  <a:shade val="65000"/>
                </a:schemeClr>
              </a:solidFill>
              <a:round/>
            </a:ln>
            <a:effectLst/>
          </c:spPr>
          <c:marker>
            <c:symbol val="circle"/>
            <c:size val="5"/>
            <c:spPr>
              <a:solidFill>
                <a:schemeClr val="accent3">
                  <a:shade val="65000"/>
                </a:schemeClr>
              </a:solidFill>
              <a:ln w="9525">
                <a:solidFill>
                  <a:schemeClr val="accent3">
                    <a:shade val="65000"/>
                  </a:schemeClr>
                </a:solidFill>
              </a:ln>
              <a:effectLst/>
            </c:spPr>
          </c:marker>
          <c:cat>
            <c:strRef>
              <c:f>'Monthly Sales'!$I$5:$I$17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Sales'!$J$5:$J$17</c:f>
              <c:numCache>
                <c:formatCode>#,###</c:formatCode>
                <c:ptCount val="12"/>
                <c:pt idx="0">
                  <c:v>7343051.9999999981</c:v>
                </c:pt>
                <c:pt idx="1">
                  <c:v>11613174.25</c:v>
                </c:pt>
                <c:pt idx="2">
                  <c:v>681584</c:v>
                </c:pt>
                <c:pt idx="3">
                  <c:v>690483.75</c:v>
                </c:pt>
                <c:pt idx="4">
                  <c:v>688140</c:v>
                </c:pt>
                <c:pt idx="5">
                  <c:v>685796.25</c:v>
                </c:pt>
                <c:pt idx="6">
                  <c:v>700483.75</c:v>
                </c:pt>
                <c:pt idx="7">
                  <c:v>698140</c:v>
                </c:pt>
                <c:pt idx="8">
                  <c:v>698140</c:v>
                </c:pt>
                <c:pt idx="9">
                  <c:v>701740</c:v>
                </c:pt>
                <c:pt idx="10">
                  <c:v>695796.25</c:v>
                </c:pt>
                <c:pt idx="11">
                  <c:v>700483.75</c:v>
                </c:pt>
              </c:numCache>
            </c:numRef>
          </c:val>
          <c:smooth val="0"/>
          <c:extLst>
            <c:ext xmlns:c16="http://schemas.microsoft.com/office/drawing/2014/chart" uri="{C3380CC4-5D6E-409C-BE32-E72D297353CC}">
              <c16:uniqueId val="{00000000-9DD9-4CEE-AC26-CF75E15B8D4A}"/>
            </c:ext>
          </c:extLst>
        </c:ser>
        <c:ser>
          <c:idx val="1"/>
          <c:order val="1"/>
          <c:tx>
            <c:strRef>
              <c:f>'Monthly Sales'!$K$3:$K$4</c:f>
              <c:strCache>
                <c:ptCount val="1"/>
                <c:pt idx="0">
                  <c:v>2012</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'Monthly Sales'!$I$5:$I$17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Sales'!$K$5:$K$17</c:f>
              <c:numCache>
                <c:formatCode>#,###</c:formatCode>
                <c:ptCount val="12"/>
                <c:pt idx="0">
                  <c:v>127198293.29000038</c:v>
                </c:pt>
                <c:pt idx="1">
                  <c:v>114993411.61000034</c:v>
                </c:pt>
                <c:pt idx="2">
                  <c:v>118543120.84000036</c:v>
                </c:pt>
                <c:pt idx="3">
                  <c:v>63119367.030000366</c:v>
                </c:pt>
                <c:pt idx="4">
                  <c:v>57552717.410000332</c:v>
                </c:pt>
                <c:pt idx="5">
                  <c:v>55174433.070000455</c:v>
                </c:pt>
                <c:pt idx="6">
                  <c:v>56370150.000000358</c:v>
                </c:pt>
                <c:pt idx="7">
                  <c:v>76052015.970000342</c:v>
                </c:pt>
                <c:pt idx="8">
                  <c:v>66120828.940000206</c:v>
                </c:pt>
                <c:pt idx="9">
                  <c:v>76957166.050000086</c:v>
                </c:pt>
                <c:pt idx="10">
                  <c:v>85113871.690000013</c:v>
                </c:pt>
                <c:pt idx="11">
                  <c:v>81152667.579999581</c:v>
                </c:pt>
              </c:numCache>
            </c:numRef>
          </c:val>
          <c:smooth val="0"/>
          <c:extLst>
            <c:ext xmlns:c16="http://schemas.microsoft.com/office/drawing/2014/chart" uri="{C3380CC4-5D6E-409C-BE32-E72D297353CC}">
              <c16:uniqueId val="{00000000-FFFC-41FC-900D-985183357723}"/>
            </c:ext>
          </c:extLst>
        </c:ser>
        <c:ser>
          <c:idx val="2"/>
          <c:order val="2"/>
          <c:tx>
            <c:strRef>
              <c:f>'Monthly Sales'!$L$3:$L$4</c:f>
              <c:strCache>
                <c:ptCount val="1"/>
                <c:pt idx="0">
                  <c:v>2011</c:v>
                </c:pt>
              </c:strCache>
            </c:strRef>
          </c:tx>
          <c:spPr>
            <a:ln w="28575" cap="rnd">
              <a:solidFill>
                <a:schemeClr val="accent3">
                  <a:tint val="65000"/>
                </a:schemeClr>
              </a:solidFill>
              <a:round/>
            </a:ln>
            <a:effectLst/>
          </c:spPr>
          <c:marker>
            <c:symbol val="circle"/>
            <c:size val="5"/>
            <c:spPr>
              <a:solidFill>
                <a:schemeClr val="accent3">
                  <a:tint val="65000"/>
                </a:schemeClr>
              </a:solidFill>
              <a:ln w="9525">
                <a:solidFill>
                  <a:schemeClr val="accent3">
                    <a:tint val="65000"/>
                  </a:schemeClr>
                </a:solidFill>
              </a:ln>
              <a:effectLst/>
            </c:spPr>
          </c:marker>
          <c:cat>
            <c:strRef>
              <c:f>'Monthly Sales'!$I$5:$I$17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Sales'!$L$5:$L$17</c:f>
              <c:numCache>
                <c:formatCode>#,###</c:formatCode>
                <c:ptCount val="12"/>
                <c:pt idx="0">
                  <c:v>33478533.470001612</c:v>
                </c:pt>
                <c:pt idx="1">
                  <c:v>36497161.580000617</c:v>
                </c:pt>
                <c:pt idx="2">
                  <c:v>36038358.690000653</c:v>
                </c:pt>
                <c:pt idx="3">
                  <c:v>100875728.79000063</c:v>
                </c:pt>
                <c:pt idx="4">
                  <c:v>64424793.370000705</c:v>
                </c:pt>
                <c:pt idx="5">
                  <c:v>93945062.650000677</c:v>
                </c:pt>
                <c:pt idx="6">
                  <c:v>95052830.930000693</c:v>
                </c:pt>
                <c:pt idx="7">
                  <c:v>98593979.170000672</c:v>
                </c:pt>
                <c:pt idx="8">
                  <c:v>102601146.88000065</c:v>
                </c:pt>
                <c:pt idx="9">
                  <c:v>107225112.97000067</c:v>
                </c:pt>
                <c:pt idx="10">
                  <c:v>112797560.97000073</c:v>
                </c:pt>
                <c:pt idx="11">
                  <c:v>120300324.03000087</c:v>
                </c:pt>
              </c:numCache>
            </c:numRef>
          </c:val>
          <c:smooth val="0"/>
          <c:extLst>
            <c:ext xmlns:c16="http://schemas.microsoft.com/office/drawing/2014/chart" uri="{C3380CC4-5D6E-409C-BE32-E72D297353CC}">
              <c16:uniqueId val="{00000002-FFFC-41FC-900D-985183357723}"/>
            </c:ext>
          </c:extLst>
        </c:ser>
        <c:dLbls>
          <c:showLegendKey val="0"/>
          <c:showVal val="0"/>
          <c:showCatName val="0"/>
          <c:showSerName val="0"/>
          <c:showPercent val="0"/>
          <c:showBubbleSize val="0"/>
        </c:dLbls>
        <c:marker val="1"/>
        <c:smooth val="0"/>
        <c:axId val="312980264"/>
        <c:axId val="456039840"/>
      </c:lineChart>
      <c:catAx>
        <c:axId val="312980264"/>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39840"/>
        <c:crosses val="autoZero"/>
        <c:auto val="1"/>
        <c:lblAlgn val="ctr"/>
        <c:lblOffset val="100"/>
        <c:noMultiLvlLbl val="0"/>
      </c:catAx>
      <c:valAx>
        <c:axId val="4560398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31298026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v2.0.xlsx]Sales YTD!SalesYTD</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YTD</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spPr>
          <a:solidFill>
            <a:schemeClr val="accent3"/>
          </a:solidFill>
          <a:ln w="28575" cap="rnd">
            <a:solidFill>
              <a:schemeClr val="accent3"/>
            </a:solidFill>
            <a:round/>
          </a:ln>
          <a:effectLst/>
        </c:spPr>
        <c:marker>
          <c:spPr>
            <a:solidFill>
              <a:schemeClr val="accent3"/>
            </a:solidFill>
            <a:ln w="9525">
              <a:solidFill>
                <a:schemeClr val="accent3"/>
              </a:solidFill>
            </a:ln>
            <a:effectLst/>
          </c:spPr>
        </c:marker>
      </c:pivotFmt>
      <c:pivotFmt>
        <c:idx val="31"/>
        <c:spPr>
          <a:solidFill>
            <a:schemeClr val="accent3"/>
          </a:solidFill>
          <a:ln w="28575" cap="rnd">
            <a:solidFill>
              <a:schemeClr val="accent3"/>
            </a:solidFill>
            <a:round/>
          </a:ln>
          <a:effectLst/>
        </c:spPr>
        <c:marker>
          <c:spPr>
            <a:solidFill>
              <a:schemeClr val="accent3"/>
            </a:solidFill>
            <a:ln w="9525">
              <a:solidFill>
                <a:schemeClr val="accent3"/>
              </a:solidFill>
            </a:ln>
            <a:effectLst/>
          </c:spPr>
        </c:marker>
      </c:pivotFmt>
      <c:pivotFmt>
        <c:idx val="32"/>
        <c:spPr>
          <a:solidFill>
            <a:schemeClr val="accent3"/>
          </a:solidFill>
          <a:ln w="28575" cap="rnd">
            <a:solidFill>
              <a:schemeClr val="accent3"/>
            </a:solidFill>
            <a:round/>
          </a:ln>
          <a:effectLst/>
        </c:spPr>
        <c:marker>
          <c:spPr>
            <a:solidFill>
              <a:schemeClr val="accent3"/>
            </a:solidFill>
            <a:ln w="9525">
              <a:solidFill>
                <a:schemeClr val="accent3"/>
              </a:solidFill>
            </a:ln>
            <a:effectLst/>
          </c:spPr>
        </c:marker>
      </c:pivotFmt>
      <c:pivotFmt>
        <c:idx val="33"/>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34"/>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35"/>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36"/>
        <c:spPr>
          <a:solidFill>
            <a:schemeClr val="accent3"/>
          </a:solidFill>
          <a:ln w="28575" cap="rnd">
            <a:solidFill>
              <a:schemeClr val="accent3"/>
            </a:solidFill>
            <a:round/>
          </a:ln>
          <a:effectLst/>
        </c:spPr>
        <c:marker>
          <c:symbol val="circle"/>
          <c:size val="5"/>
          <c:spPr>
            <a:solidFill>
              <a:schemeClr val="accent3">
                <a:shade val="53000"/>
              </a:schemeClr>
            </a:solidFill>
            <a:ln w="9525">
              <a:solidFill>
                <a:schemeClr val="accent3">
                  <a:shade val="53000"/>
                </a:schemeClr>
              </a:solidFill>
            </a:ln>
            <a:effectLst/>
          </c:spPr>
        </c:marker>
      </c:pivotFmt>
      <c:pivotFmt>
        <c:idx val="37"/>
        <c:spPr>
          <a:solidFill>
            <a:schemeClr val="accent3"/>
          </a:solidFill>
          <a:ln w="28575" cap="rnd">
            <a:solidFill>
              <a:schemeClr val="accent3"/>
            </a:solidFill>
            <a:round/>
          </a:ln>
          <a:effectLst/>
        </c:spPr>
        <c:marker>
          <c:symbol val="circle"/>
          <c:size val="5"/>
          <c:spPr>
            <a:solidFill>
              <a:schemeClr val="accent3">
                <a:shade val="76000"/>
              </a:schemeClr>
            </a:solidFill>
            <a:ln w="9525">
              <a:solidFill>
                <a:schemeClr val="accent3">
                  <a:shade val="76000"/>
                </a:schemeClr>
              </a:solidFill>
            </a:ln>
            <a:effectLst/>
          </c:spPr>
        </c:marker>
      </c:pivotFmt>
      <c:pivotFmt>
        <c:idx val="38"/>
        <c:spPr>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39"/>
        <c:spPr>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0"/>
        <c:spPr>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s>
    <c:plotArea>
      <c:layout>
        <c:manualLayout>
          <c:layoutTarget val="inner"/>
          <c:xMode val="edge"/>
          <c:yMode val="edge"/>
          <c:x val="0.18929396325459319"/>
          <c:y val="0.16532079323417903"/>
          <c:w val="0.79190048118985124"/>
          <c:h val="0.56954469233012539"/>
        </c:manualLayout>
      </c:layout>
      <c:lineChart>
        <c:grouping val="standard"/>
        <c:varyColors val="0"/>
        <c:ser>
          <c:idx val="0"/>
          <c:order val="0"/>
          <c:tx>
            <c:strRef>
              <c:f>'Sales YTD'!$J$3:$J$4</c:f>
              <c:strCache>
                <c:ptCount val="1"/>
                <c:pt idx="0">
                  <c:v>2013</c:v>
                </c:pt>
              </c:strCache>
            </c:strRef>
          </c:tx>
          <c:spPr>
            <a:ln w="28575" cap="rnd">
              <a:solidFill>
                <a:schemeClr val="accent3">
                  <a:shade val="65000"/>
                </a:schemeClr>
              </a:solidFill>
              <a:round/>
            </a:ln>
            <a:effectLst/>
          </c:spPr>
          <c:marker>
            <c:symbol val="circle"/>
            <c:size val="5"/>
            <c:spPr>
              <a:solidFill>
                <a:schemeClr val="accent3">
                  <a:shade val="65000"/>
                </a:schemeClr>
              </a:solidFill>
              <a:ln w="9525">
                <a:solidFill>
                  <a:schemeClr val="accent3">
                    <a:shade val="65000"/>
                  </a:schemeClr>
                </a:solidFill>
              </a:ln>
              <a:effectLst/>
            </c:spPr>
          </c:marker>
          <c:cat>
            <c:strRef>
              <c:f>'Sales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'Sales YTD'!$J$5:$J$17</c:f>
              <c:numCache>
                <c:formatCode>#,###</c:formatCode>
                <c:ptCount val="12"/>
                <c:pt idx="0">
                  <c:v>7343051.9999999981</c:v>
                </c:pt>
                <c:pt idx="1">
                  <c:v>18956226.25</c:v>
                </c:pt>
                <c:pt idx="2">
                  <c:v>19637810.25</c:v>
                </c:pt>
                <c:pt idx="3">
                  <c:v>20328294</c:v>
                </c:pt>
                <c:pt idx="4">
                  <c:v>21016434</c:v>
                </c:pt>
                <c:pt idx="5">
                  <c:v>21702230.25</c:v>
                </c:pt>
                <c:pt idx="6">
                  <c:v>22402714</c:v>
                </c:pt>
                <c:pt idx="7">
                  <c:v>23100854</c:v>
                </c:pt>
                <c:pt idx="8">
                  <c:v>23798994</c:v>
                </c:pt>
                <c:pt idx="9">
                  <c:v>24500734</c:v>
                </c:pt>
                <c:pt idx="10">
                  <c:v>25196530.25</c:v>
                </c:pt>
                <c:pt idx="11">
                  <c:v>25897014</c:v>
                </c:pt>
              </c:numCache>
            </c:numRef>
          </c:val>
          <c:smooth val="0"/>
          <c:extLst>
            <c:ext xmlns:c16="http://schemas.microsoft.com/office/drawing/2014/chart" uri="{C3380CC4-5D6E-409C-BE32-E72D297353CC}">
              <c16:uniqueId val="{00000000-754A-4251-B6A0-7EFDBB2B2D38}"/>
            </c:ext>
          </c:extLst>
        </c:ser>
        <c:ser>
          <c:idx val="1"/>
          <c:order val="1"/>
          <c:tx>
            <c:strRef>
              <c:f>'Sales YTD'!$K$3:$K$4</c:f>
              <c:strCache>
                <c:ptCount val="1"/>
                <c:pt idx="0">
                  <c:v>2012</c:v>
                </c:pt>
              </c:strCache>
            </c:strRef>
          </c:tx>
          <c:spPr>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cat>
            <c:strRef>
              <c:f>'Sales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'Sales YTD'!$K$5:$K$17</c:f>
              <c:numCache>
                <c:formatCode>#,###</c:formatCode>
                <c:ptCount val="12"/>
                <c:pt idx="0">
                  <c:v>127198293.29000038</c:v>
                </c:pt>
                <c:pt idx="1">
                  <c:v>242191704.90000072</c:v>
                </c:pt>
                <c:pt idx="2">
                  <c:v>360734825.74000108</c:v>
                </c:pt>
                <c:pt idx="3">
                  <c:v>423854192.77000147</c:v>
                </c:pt>
                <c:pt idx="4">
                  <c:v>481406910.1800018</c:v>
                </c:pt>
                <c:pt idx="5">
                  <c:v>536581343.25000226</c:v>
                </c:pt>
                <c:pt idx="6">
                  <c:v>592951493.25000262</c:v>
                </c:pt>
                <c:pt idx="7">
                  <c:v>669003509.22000301</c:v>
                </c:pt>
                <c:pt idx="8">
                  <c:v>735124338.16000319</c:v>
                </c:pt>
                <c:pt idx="9">
                  <c:v>812081504.21000326</c:v>
                </c:pt>
                <c:pt idx="10">
                  <c:v>897195375.90000331</c:v>
                </c:pt>
                <c:pt idx="11">
                  <c:v>978348043.48000288</c:v>
                </c:pt>
              </c:numCache>
            </c:numRef>
          </c:val>
          <c:smooth val="0"/>
          <c:extLst>
            <c:ext xmlns:c16="http://schemas.microsoft.com/office/drawing/2014/chart" uri="{C3380CC4-5D6E-409C-BE32-E72D297353CC}">
              <c16:uniqueId val="{00000000-0F96-4BCE-A58F-1D073685811F}"/>
            </c:ext>
          </c:extLst>
        </c:ser>
        <c:ser>
          <c:idx val="2"/>
          <c:order val="2"/>
          <c:tx>
            <c:strRef>
              <c:f>'Sales YTD'!$L$3:$L$4</c:f>
              <c:strCache>
                <c:ptCount val="1"/>
                <c:pt idx="0">
                  <c:v>2011</c:v>
                </c:pt>
              </c:strCache>
            </c:strRef>
          </c:tx>
          <c:spPr>
            <a:ln w="28575" cap="rnd">
              <a:solidFill>
                <a:schemeClr val="accent3">
                  <a:tint val="65000"/>
                </a:schemeClr>
              </a:solidFill>
              <a:round/>
            </a:ln>
            <a:effectLst/>
          </c:spPr>
          <c:marker>
            <c:symbol val="circle"/>
            <c:size val="5"/>
            <c:spPr>
              <a:solidFill>
                <a:schemeClr val="accent3">
                  <a:tint val="65000"/>
                </a:schemeClr>
              </a:solidFill>
              <a:ln w="9525">
                <a:solidFill>
                  <a:schemeClr val="accent3">
                    <a:tint val="65000"/>
                  </a:schemeClr>
                </a:solidFill>
              </a:ln>
              <a:effectLst/>
            </c:spPr>
          </c:marker>
          <c:cat>
            <c:strRef>
              <c:f>'Sales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'Sales YTD'!$L$5:$L$17</c:f>
              <c:numCache>
                <c:formatCode>#,###</c:formatCode>
                <c:ptCount val="12"/>
                <c:pt idx="0">
                  <c:v>33478533.470001612</c:v>
                </c:pt>
                <c:pt idx="1">
                  <c:v>69975695.050002232</c:v>
                </c:pt>
                <c:pt idx="2">
                  <c:v>106014053.74000289</c:v>
                </c:pt>
                <c:pt idx="3">
                  <c:v>206889782.53000352</c:v>
                </c:pt>
                <c:pt idx="4">
                  <c:v>271314575.90000421</c:v>
                </c:pt>
                <c:pt idx="5">
                  <c:v>365259638.5500049</c:v>
                </c:pt>
                <c:pt idx="6">
                  <c:v>460312469.48000562</c:v>
                </c:pt>
                <c:pt idx="7">
                  <c:v>558906448.65000629</c:v>
                </c:pt>
                <c:pt idx="8">
                  <c:v>661507595.53000689</c:v>
                </c:pt>
                <c:pt idx="9">
                  <c:v>768732708.50000751</c:v>
                </c:pt>
                <c:pt idx="10">
                  <c:v>881530269.47000825</c:v>
                </c:pt>
                <c:pt idx="11">
                  <c:v>1001830593.5000091</c:v>
                </c:pt>
              </c:numCache>
            </c:numRef>
          </c:val>
          <c:smooth val="0"/>
          <c:extLst>
            <c:ext xmlns:c16="http://schemas.microsoft.com/office/drawing/2014/chart" uri="{C3380CC4-5D6E-409C-BE32-E72D297353CC}">
              <c16:uniqueId val="{00000002-0F96-4BCE-A58F-1D073685811F}"/>
            </c:ext>
          </c:extLst>
        </c:ser>
        <c:dLbls>
          <c:showLegendKey val="0"/>
          <c:showVal val="0"/>
          <c:showCatName val="0"/>
          <c:showSerName val="0"/>
          <c:showPercent val="0"/>
          <c:showBubbleSize val="0"/>
        </c:dLbls>
        <c:marker val="1"/>
        <c:smooth val="0"/>
        <c:axId val="456040624"/>
        <c:axId val="456041016"/>
      </c:lineChart>
      <c:catAx>
        <c:axId val="456040624"/>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28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41016"/>
        <c:crosses val="autoZero"/>
        <c:auto val="1"/>
        <c:lblAlgn val="ctr"/>
        <c:lblOffset val="100"/>
        <c:noMultiLvlLbl val="0"/>
      </c:catAx>
      <c:valAx>
        <c:axId val="4560410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5604062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v2.0.xlsx]Gross Profit Monthly!GPMonthly</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Gross Profit - Monthly</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28"/>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29"/>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30"/>
        <c:spPr>
          <a:solidFill>
            <a:schemeClr val="accent3"/>
          </a:solidFill>
          <a:ln w="28575" cap="rnd">
            <a:solidFill>
              <a:schemeClr val="accent3"/>
            </a:solidFill>
            <a:round/>
          </a:ln>
          <a:effectLst/>
        </c:spPr>
        <c:marker>
          <c:symbol val="circle"/>
          <c:size val="5"/>
          <c:spPr>
            <a:solidFill>
              <a:schemeClr val="accent3">
                <a:shade val="53000"/>
              </a:schemeClr>
            </a:solidFill>
            <a:ln w="9525">
              <a:solidFill>
                <a:schemeClr val="accent3">
                  <a:shade val="53000"/>
                </a:schemeClr>
              </a:solidFill>
            </a:ln>
            <a:effectLst/>
          </c:spPr>
        </c:marker>
      </c:pivotFmt>
      <c:pivotFmt>
        <c:idx val="31"/>
        <c:spPr>
          <a:solidFill>
            <a:schemeClr val="accent3"/>
          </a:solidFill>
          <a:ln w="28575" cap="rnd">
            <a:solidFill>
              <a:schemeClr val="accent3"/>
            </a:solidFill>
            <a:round/>
          </a:ln>
          <a:effectLst/>
        </c:spPr>
        <c:marker>
          <c:symbol val="circle"/>
          <c:size val="5"/>
          <c:spPr>
            <a:solidFill>
              <a:schemeClr val="accent3">
                <a:shade val="76000"/>
              </a:schemeClr>
            </a:solidFill>
            <a:ln w="9525">
              <a:solidFill>
                <a:schemeClr val="accent3">
                  <a:shade val="76000"/>
                </a:schemeClr>
              </a:solidFill>
            </a:ln>
            <a:effectLst/>
          </c:spPr>
        </c:marker>
      </c:pivotFmt>
      <c:pivotFmt>
        <c:idx val="32"/>
        <c:spPr>
          <a:ln w="28575" cap="rnd">
            <a:solidFill>
              <a:schemeClr val="accent3"/>
            </a:solidFill>
            <a:round/>
          </a:ln>
          <a:effectLst/>
        </c:spPr>
        <c:marker>
          <c:symbol val="circle"/>
          <c:size val="5"/>
          <c:spPr>
            <a:solidFill>
              <a:schemeClr val="accent3">
                <a:shade val="58000"/>
              </a:schemeClr>
            </a:solidFill>
            <a:ln w="9525">
              <a:solidFill>
                <a:schemeClr val="accent3">
                  <a:shade val="58000"/>
                </a:schemeClr>
              </a:solidFill>
            </a:ln>
            <a:effectLst/>
          </c:spPr>
        </c:marker>
      </c:pivotFmt>
      <c:pivotFmt>
        <c:idx val="33"/>
        <c:spPr>
          <a:ln w="28575" cap="rnd">
            <a:solidFill>
              <a:schemeClr val="accent3"/>
            </a:solidFill>
            <a:round/>
          </a:ln>
          <a:effectLst/>
        </c:spPr>
        <c:marker>
          <c:symbol val="circle"/>
          <c:size val="5"/>
          <c:spPr>
            <a:solidFill>
              <a:schemeClr val="accent3">
                <a:shade val="86000"/>
              </a:schemeClr>
            </a:solidFill>
            <a:ln w="9525">
              <a:solidFill>
                <a:schemeClr val="accent3">
                  <a:shade val="86000"/>
                </a:schemeClr>
              </a:solidFill>
            </a:ln>
            <a:effectLst/>
          </c:spPr>
        </c:marker>
      </c:pivotFmt>
      <c:pivotFmt>
        <c:idx val="34"/>
        <c:spPr>
          <a:ln w="28575" cap="rnd">
            <a:solidFill>
              <a:schemeClr val="accent3"/>
            </a:solidFill>
            <a:round/>
          </a:ln>
          <a:effectLst/>
        </c:spPr>
        <c:marker>
          <c:symbol val="circle"/>
          <c:size val="5"/>
          <c:spPr>
            <a:solidFill>
              <a:schemeClr val="accent3">
                <a:tint val="86000"/>
              </a:schemeClr>
            </a:solidFill>
            <a:ln w="9525">
              <a:solidFill>
                <a:schemeClr val="accent3">
                  <a:tint val="86000"/>
                </a:schemeClr>
              </a:solidFill>
            </a:ln>
            <a:effectLst/>
          </c:spPr>
        </c:marker>
      </c:pivotFmt>
      <c:pivotFmt>
        <c:idx val="35"/>
        <c:spPr>
          <a:ln w="28575" cap="rnd">
            <a:solidFill>
              <a:schemeClr val="accent3"/>
            </a:solidFill>
            <a:round/>
          </a:ln>
          <a:effectLst/>
        </c:spPr>
        <c:marker>
          <c:symbol val="circle"/>
          <c:size val="5"/>
          <c:spPr>
            <a:solidFill>
              <a:schemeClr val="accent3">
                <a:tint val="58000"/>
              </a:schemeClr>
            </a:solidFill>
            <a:ln w="9525">
              <a:solidFill>
                <a:schemeClr val="accent3">
                  <a:tint val="58000"/>
                </a:schemeClr>
              </a:solidFill>
            </a:ln>
            <a:effectLst/>
          </c:spPr>
        </c:marker>
      </c:pivotFmt>
    </c:pivotFmts>
    <c:plotArea>
      <c:layout>
        <c:manualLayout>
          <c:layoutTarget val="inner"/>
          <c:xMode val="edge"/>
          <c:yMode val="edge"/>
          <c:x val="0.17491141732283463"/>
          <c:y val="0.15143190434529016"/>
          <c:w val="0.81298359580052493"/>
          <c:h val="0.55565580344123655"/>
        </c:manualLayout>
      </c:layout>
      <c:lineChart>
        <c:grouping val="standard"/>
        <c:varyColors val="0"/>
        <c:ser>
          <c:idx val="0"/>
          <c:order val="0"/>
          <c:tx>
            <c:strRef>
              <c:f>'Gross Profit Monthly'!$J$3:$J$4</c:f>
              <c:strCache>
                <c:ptCount val="1"/>
                <c:pt idx="0">
                  <c:v>2014</c:v>
                </c:pt>
              </c:strCache>
            </c:strRef>
          </c:tx>
          <c:spPr>
            <a:ln w="28575" cap="rnd">
              <a:solidFill>
                <a:schemeClr val="accent3">
                  <a:shade val="58000"/>
                </a:schemeClr>
              </a:solidFill>
              <a:round/>
            </a:ln>
            <a:effectLst/>
          </c:spPr>
          <c:marker>
            <c:symbol val="circle"/>
            <c:size val="5"/>
            <c:spPr>
              <a:solidFill>
                <a:schemeClr val="accent3">
                  <a:shade val="58000"/>
                </a:schemeClr>
              </a:solidFill>
              <a:ln w="9525">
                <a:solidFill>
                  <a:schemeClr val="accent3">
                    <a:shade val="58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Monthly'!$J$5:$J$17</c:f>
              <c:numCache>
                <c:formatCode>#,###</c:formatCode>
                <c:ptCount val="12"/>
                <c:pt idx="0">
                  <c:v>688765</c:v>
                </c:pt>
                <c:pt idx="1">
                  <c:v>688765</c:v>
                </c:pt>
                <c:pt idx="2">
                  <c:v>688765</c:v>
                </c:pt>
                <c:pt idx="3">
                  <c:v>416000</c:v>
                </c:pt>
                <c:pt idx="4">
                  <c:v>416000</c:v>
                </c:pt>
                <c:pt idx="5">
                  <c:v>416000</c:v>
                </c:pt>
              </c:numCache>
            </c:numRef>
          </c:val>
          <c:smooth val="0"/>
          <c:extLst>
            <c:ext xmlns:c16="http://schemas.microsoft.com/office/drawing/2014/chart" uri="{C3380CC4-5D6E-409C-BE32-E72D297353CC}">
              <c16:uniqueId val="{00000000-B03D-44D8-BD80-9ACDAB24126B}"/>
            </c:ext>
          </c:extLst>
        </c:ser>
        <c:ser>
          <c:idx val="1"/>
          <c:order val="1"/>
          <c:tx>
            <c:strRef>
              <c:f>'Gross Profit Monthly'!$K$3:$K$4</c:f>
              <c:strCache>
                <c:ptCount val="1"/>
                <c:pt idx="0">
                  <c:v>2013</c:v>
                </c:pt>
              </c:strCache>
            </c:strRef>
          </c:tx>
          <c:spPr>
            <a:ln w="28575" cap="rnd">
              <a:solidFill>
                <a:schemeClr val="accent3">
                  <a:shade val="86000"/>
                </a:schemeClr>
              </a:solidFill>
              <a:round/>
            </a:ln>
            <a:effectLst/>
          </c:spPr>
          <c:marker>
            <c:symbol val="circle"/>
            <c:size val="5"/>
            <c:spPr>
              <a:solidFill>
                <a:schemeClr val="accent3">
                  <a:shade val="86000"/>
                </a:schemeClr>
              </a:solidFill>
              <a:ln w="9525">
                <a:solidFill>
                  <a:schemeClr val="accent3">
                    <a:shade val="86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Monthly'!$K$5:$K$17</c:f>
              <c:numCache>
                <c:formatCode>#,###</c:formatCode>
                <c:ptCount val="12"/>
                <c:pt idx="0">
                  <c:v>3530138.3900000029</c:v>
                </c:pt>
                <c:pt idx="1">
                  <c:v>5339032.2799999993</c:v>
                </c:pt>
                <c:pt idx="2">
                  <c:v>681584</c:v>
                </c:pt>
                <c:pt idx="3">
                  <c:v>690483.75</c:v>
                </c:pt>
                <c:pt idx="4">
                  <c:v>688140</c:v>
                </c:pt>
                <c:pt idx="5">
                  <c:v>685796.25</c:v>
                </c:pt>
                <c:pt idx="6">
                  <c:v>700483.75</c:v>
                </c:pt>
                <c:pt idx="7">
                  <c:v>698140</c:v>
                </c:pt>
                <c:pt idx="8">
                  <c:v>698140</c:v>
                </c:pt>
                <c:pt idx="9">
                  <c:v>701740</c:v>
                </c:pt>
                <c:pt idx="10">
                  <c:v>695796.25</c:v>
                </c:pt>
                <c:pt idx="11">
                  <c:v>700483.75</c:v>
                </c:pt>
              </c:numCache>
            </c:numRef>
          </c:val>
          <c:smooth val="0"/>
          <c:extLst>
            <c:ext xmlns:c16="http://schemas.microsoft.com/office/drawing/2014/chart" uri="{C3380CC4-5D6E-409C-BE32-E72D297353CC}">
              <c16:uniqueId val="{00000000-418D-4EA8-9A41-DA7EC9EB6874}"/>
            </c:ext>
          </c:extLst>
        </c:ser>
        <c:ser>
          <c:idx val="2"/>
          <c:order val="2"/>
          <c:tx>
            <c:strRef>
              <c:f>'Gross Profit Monthly'!$L$3:$L$4</c:f>
              <c:strCache>
                <c:ptCount val="1"/>
                <c:pt idx="0">
                  <c:v>2012</c:v>
                </c:pt>
              </c:strCache>
            </c:strRef>
          </c:tx>
          <c:spPr>
            <a:ln w="28575" cap="rnd">
              <a:solidFill>
                <a:schemeClr val="accent3">
                  <a:tint val="86000"/>
                </a:schemeClr>
              </a:solidFill>
              <a:round/>
            </a:ln>
            <a:effectLst/>
          </c:spPr>
          <c:marker>
            <c:symbol val="circle"/>
            <c:size val="5"/>
            <c:spPr>
              <a:solidFill>
                <a:schemeClr val="accent3">
                  <a:tint val="86000"/>
                </a:schemeClr>
              </a:solidFill>
              <a:ln w="9525">
                <a:solidFill>
                  <a:schemeClr val="accent3">
                    <a:tint val="86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Monthly'!$L$5:$L$17</c:f>
              <c:numCache>
                <c:formatCode>#,###</c:formatCode>
                <c:ptCount val="12"/>
                <c:pt idx="0">
                  <c:v>41381290.110000238</c:v>
                </c:pt>
                <c:pt idx="1">
                  <c:v>40029592.280000195</c:v>
                </c:pt>
                <c:pt idx="2">
                  <c:v>41437786.720000193</c:v>
                </c:pt>
                <c:pt idx="3">
                  <c:v>20407404.890000217</c:v>
                </c:pt>
                <c:pt idx="4">
                  <c:v>18164055.170000173</c:v>
                </c:pt>
                <c:pt idx="5">
                  <c:v>16719149.090000302</c:v>
                </c:pt>
                <c:pt idx="6">
                  <c:v>16862174.700000204</c:v>
                </c:pt>
                <c:pt idx="7">
                  <c:v>22934077.420000188</c:v>
                </c:pt>
                <c:pt idx="8">
                  <c:v>19040535.32000009</c:v>
                </c:pt>
                <c:pt idx="9">
                  <c:v>21615064.689999953</c:v>
                </c:pt>
                <c:pt idx="10">
                  <c:v>24212798.370000109</c:v>
                </c:pt>
                <c:pt idx="11">
                  <c:v>20409840.379999749</c:v>
                </c:pt>
              </c:numCache>
            </c:numRef>
          </c:val>
          <c:smooth val="0"/>
          <c:extLst>
            <c:ext xmlns:c16="http://schemas.microsoft.com/office/drawing/2014/chart" uri="{C3380CC4-5D6E-409C-BE32-E72D297353CC}">
              <c16:uniqueId val="{00000003-418D-4EA8-9A41-DA7EC9EB6874}"/>
            </c:ext>
          </c:extLst>
        </c:ser>
        <c:ser>
          <c:idx val="3"/>
          <c:order val="3"/>
          <c:tx>
            <c:strRef>
              <c:f>'Gross Profit Monthly'!$M$3:$M$4</c:f>
              <c:strCache>
                <c:ptCount val="1"/>
                <c:pt idx="0">
                  <c:v>2011</c:v>
                </c:pt>
              </c:strCache>
            </c:strRef>
          </c:tx>
          <c:spPr>
            <a:ln w="28575" cap="rnd">
              <a:solidFill>
                <a:schemeClr val="accent3">
                  <a:tint val="58000"/>
                </a:schemeClr>
              </a:solidFill>
              <a:round/>
            </a:ln>
            <a:effectLst/>
          </c:spPr>
          <c:marker>
            <c:symbol val="circle"/>
            <c:size val="5"/>
            <c:spPr>
              <a:solidFill>
                <a:schemeClr val="accent3">
                  <a:tint val="58000"/>
                </a:schemeClr>
              </a:solidFill>
              <a:ln w="9525">
                <a:solidFill>
                  <a:schemeClr val="accent3">
                    <a:tint val="58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Monthly'!$M$5:$M$17</c:f>
              <c:numCache>
                <c:formatCode>#,###</c:formatCode>
                <c:ptCount val="12"/>
                <c:pt idx="0">
                  <c:v>14556518.180000853</c:v>
                </c:pt>
                <c:pt idx="1">
                  <c:v>10945214.03000031</c:v>
                </c:pt>
                <c:pt idx="2">
                  <c:v>10785576.900000364</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numCache>
            </c:numRef>
          </c:val>
          <c:smooth val="0"/>
          <c:extLst>
            <c:ext xmlns:c16="http://schemas.microsoft.com/office/drawing/2014/chart" uri="{C3380CC4-5D6E-409C-BE32-E72D297353CC}">
              <c16:uniqueId val="{00000004-418D-4EA8-9A41-DA7EC9EB6874}"/>
            </c:ext>
          </c:extLst>
        </c:ser>
        <c:dLbls>
          <c:showLegendKey val="0"/>
          <c:showVal val="0"/>
          <c:showCatName val="0"/>
          <c:showSerName val="0"/>
          <c:showPercent val="0"/>
          <c:showBubbleSize val="0"/>
        </c:dLbls>
        <c:marker val="1"/>
        <c:smooth val="0"/>
        <c:axId val="456041800"/>
        <c:axId val="456042192"/>
      </c:lineChart>
      <c:catAx>
        <c:axId val="45604180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28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42192"/>
        <c:crosses val="autoZero"/>
        <c:auto val="1"/>
        <c:lblAlgn val="ctr"/>
        <c:lblOffset val="100"/>
        <c:noMultiLvlLbl val="0"/>
      </c:catAx>
      <c:valAx>
        <c:axId val="4560421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4560418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v2.0.xlsx]Gross Profit YTD!GPYTD</c:name>
    <c:fmtId val="4"/>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Gross Profit YTD</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pivotFmt>
      <c:pivotFmt>
        <c:idx val="44"/>
      </c:pivotFmt>
      <c:pivotFmt>
        <c:idx val="45"/>
      </c:pivotFmt>
      <c:pivotFmt>
        <c:idx val="46"/>
      </c:pivotFmt>
      <c:pivotFmt>
        <c:idx val="47"/>
      </c:pivotFmt>
      <c:pivotFmt>
        <c:idx val="48"/>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9"/>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0"/>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51"/>
        <c:spPr>
          <a:solidFill>
            <a:schemeClr val="accent3"/>
          </a:solidFill>
          <a:ln w="28575" cap="rnd">
            <a:solidFill>
              <a:schemeClr val="accent3"/>
            </a:solidFill>
            <a:round/>
          </a:ln>
          <a:effectLst/>
        </c:spPr>
        <c:marker>
          <c:symbol val="circle"/>
          <c:size val="5"/>
          <c:spPr>
            <a:solidFill>
              <a:schemeClr val="accent3">
                <a:shade val="53000"/>
              </a:schemeClr>
            </a:solidFill>
            <a:ln w="9525">
              <a:solidFill>
                <a:schemeClr val="accent3">
                  <a:shade val="53000"/>
                </a:schemeClr>
              </a:solidFill>
            </a:ln>
            <a:effectLst/>
          </c:spPr>
        </c:marker>
      </c:pivotFmt>
      <c:pivotFmt>
        <c:idx val="52"/>
        <c:spPr>
          <a:solidFill>
            <a:schemeClr val="accent3"/>
          </a:solidFill>
          <a:ln w="28575" cap="rnd">
            <a:solidFill>
              <a:schemeClr val="accent3"/>
            </a:solidFill>
            <a:round/>
          </a:ln>
          <a:effectLst/>
        </c:spPr>
        <c:marker>
          <c:symbol val="circle"/>
          <c:size val="5"/>
          <c:spPr>
            <a:solidFill>
              <a:schemeClr val="accent3">
                <a:shade val="76000"/>
              </a:schemeClr>
            </a:solidFill>
            <a:ln w="9525">
              <a:solidFill>
                <a:schemeClr val="accent3">
                  <a:shade val="76000"/>
                </a:schemeClr>
              </a:solidFill>
            </a:ln>
            <a:effectLst/>
          </c:spPr>
        </c:marker>
      </c:pivotFmt>
      <c:pivotFmt>
        <c:idx val="53"/>
        <c:spPr>
          <a:ln w="28575" cap="rnd">
            <a:solidFill>
              <a:schemeClr val="accent3"/>
            </a:solidFill>
            <a:round/>
          </a:ln>
          <a:effectLst/>
        </c:spPr>
        <c:marker>
          <c:symbol val="circle"/>
          <c:size val="5"/>
          <c:spPr>
            <a:solidFill>
              <a:schemeClr val="accent3">
                <a:shade val="58000"/>
              </a:schemeClr>
            </a:solidFill>
            <a:ln w="9525">
              <a:solidFill>
                <a:schemeClr val="accent3">
                  <a:shade val="58000"/>
                </a:schemeClr>
              </a:solidFill>
            </a:ln>
            <a:effectLst/>
          </c:spPr>
        </c:marker>
      </c:pivotFmt>
      <c:pivotFmt>
        <c:idx val="54"/>
        <c:spPr>
          <a:ln w="28575" cap="rnd">
            <a:solidFill>
              <a:schemeClr val="accent3"/>
            </a:solidFill>
            <a:round/>
          </a:ln>
          <a:effectLst/>
        </c:spPr>
        <c:marker>
          <c:symbol val="circle"/>
          <c:size val="5"/>
          <c:spPr>
            <a:solidFill>
              <a:schemeClr val="accent3">
                <a:shade val="58000"/>
              </a:schemeClr>
            </a:solidFill>
            <a:ln w="9525">
              <a:solidFill>
                <a:schemeClr val="accent3">
                  <a:shade val="58000"/>
                </a:schemeClr>
              </a:solidFill>
            </a:ln>
            <a:effectLst/>
          </c:spPr>
        </c:marker>
      </c:pivotFmt>
      <c:pivotFmt>
        <c:idx val="55"/>
        <c:spPr>
          <a:ln w="28575" cap="rnd">
            <a:solidFill>
              <a:schemeClr val="accent3"/>
            </a:solidFill>
            <a:round/>
          </a:ln>
          <a:effectLst/>
        </c:spPr>
        <c:marker>
          <c:symbol val="circle"/>
          <c:size val="5"/>
          <c:spPr>
            <a:solidFill>
              <a:schemeClr val="accent3">
                <a:shade val="86000"/>
              </a:schemeClr>
            </a:solidFill>
            <a:ln w="9525">
              <a:solidFill>
                <a:schemeClr val="accent3">
                  <a:shade val="86000"/>
                </a:schemeClr>
              </a:solidFill>
            </a:ln>
            <a:effectLst/>
          </c:spPr>
        </c:marker>
      </c:pivotFmt>
      <c:pivotFmt>
        <c:idx val="56"/>
        <c:spPr>
          <a:ln w="28575" cap="rnd">
            <a:solidFill>
              <a:schemeClr val="accent3"/>
            </a:solidFill>
            <a:round/>
          </a:ln>
          <a:effectLst/>
        </c:spPr>
        <c:marker>
          <c:symbol val="circle"/>
          <c:size val="5"/>
          <c:spPr>
            <a:solidFill>
              <a:schemeClr val="accent3">
                <a:tint val="58000"/>
              </a:schemeClr>
            </a:solidFill>
            <a:ln w="9525">
              <a:solidFill>
                <a:schemeClr val="accent3">
                  <a:tint val="58000"/>
                </a:schemeClr>
              </a:solidFill>
            </a:ln>
            <a:effectLst/>
          </c:spPr>
        </c:marker>
      </c:pivotFmt>
    </c:pivotFmts>
    <c:plotArea>
      <c:layout>
        <c:manualLayout>
          <c:layoutTarget val="inner"/>
          <c:xMode val="edge"/>
          <c:yMode val="edge"/>
          <c:x val="0.17636811023622048"/>
          <c:y val="0.13291338582677167"/>
          <c:w val="0.80706342957130361"/>
          <c:h val="0.59732247010790318"/>
        </c:manualLayout>
      </c:layout>
      <c:lineChart>
        <c:grouping val="standard"/>
        <c:varyColors val="0"/>
        <c:ser>
          <c:idx val="0"/>
          <c:order val="0"/>
          <c:tx>
            <c:strRef>
              <c:f>'Gross Profit YTD'!$J$3:$J$4</c:f>
              <c:strCache>
                <c:ptCount val="1"/>
                <c:pt idx="0">
                  <c:v>2014</c:v>
                </c:pt>
              </c:strCache>
            </c:strRef>
          </c:tx>
          <c:spPr>
            <a:ln w="28575" cap="rnd">
              <a:solidFill>
                <a:schemeClr val="accent3">
                  <a:shade val="58000"/>
                </a:schemeClr>
              </a:solidFill>
              <a:round/>
            </a:ln>
            <a:effectLst/>
          </c:spPr>
          <c:marker>
            <c:symbol val="circle"/>
            <c:size val="5"/>
            <c:spPr>
              <a:solidFill>
                <a:schemeClr val="accent3">
                  <a:shade val="58000"/>
                </a:schemeClr>
              </a:solidFill>
              <a:ln w="9525">
                <a:solidFill>
                  <a:schemeClr val="accent3">
                    <a:shade val="58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YTD'!$J$5:$J$17</c:f>
              <c:numCache>
                <c:formatCode>#,###</c:formatCode>
                <c:ptCount val="12"/>
                <c:pt idx="0">
                  <c:v>688765</c:v>
                </c:pt>
                <c:pt idx="1">
                  <c:v>1377530</c:v>
                </c:pt>
                <c:pt idx="2">
                  <c:v>2066295</c:v>
                </c:pt>
                <c:pt idx="3">
                  <c:v>2482295</c:v>
                </c:pt>
                <c:pt idx="4">
                  <c:v>2898295</c:v>
                </c:pt>
                <c:pt idx="5">
                  <c:v>3314295</c:v>
                </c:pt>
                <c:pt idx="6">
                  <c:v>3314295</c:v>
                </c:pt>
                <c:pt idx="7">
                  <c:v>3314295</c:v>
                </c:pt>
                <c:pt idx="8">
                  <c:v>3314295</c:v>
                </c:pt>
                <c:pt idx="9">
                  <c:v>3314295</c:v>
                </c:pt>
                <c:pt idx="10">
                  <c:v>3314295</c:v>
                </c:pt>
                <c:pt idx="11">
                  <c:v>3314295</c:v>
                </c:pt>
              </c:numCache>
            </c:numRef>
          </c:val>
          <c:smooth val="0"/>
          <c:extLst>
            <c:ext xmlns:c16="http://schemas.microsoft.com/office/drawing/2014/chart" uri="{C3380CC4-5D6E-409C-BE32-E72D297353CC}">
              <c16:uniqueId val="{00000000-7B43-4679-AAC0-7B3D91294F7F}"/>
            </c:ext>
          </c:extLst>
        </c:ser>
        <c:ser>
          <c:idx val="1"/>
          <c:order val="1"/>
          <c:tx>
            <c:strRef>
              <c:f>'Gross Profit YTD'!$K$3:$K$4</c:f>
              <c:strCache>
                <c:ptCount val="1"/>
                <c:pt idx="0">
                  <c:v>2013</c:v>
                </c:pt>
              </c:strCache>
            </c:strRef>
          </c:tx>
          <c:spPr>
            <a:ln w="28575" cap="rnd">
              <a:solidFill>
                <a:schemeClr val="accent3">
                  <a:shade val="86000"/>
                </a:schemeClr>
              </a:solidFill>
              <a:round/>
            </a:ln>
            <a:effectLst/>
          </c:spPr>
          <c:marker>
            <c:symbol val="circle"/>
            <c:size val="5"/>
            <c:spPr>
              <a:solidFill>
                <a:schemeClr val="accent3">
                  <a:shade val="86000"/>
                </a:schemeClr>
              </a:solidFill>
              <a:ln w="9525">
                <a:solidFill>
                  <a:schemeClr val="accent3">
                    <a:shade val="86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YTD'!$K$5:$K$17</c:f>
              <c:numCache>
                <c:formatCode>#,###</c:formatCode>
                <c:ptCount val="12"/>
                <c:pt idx="0">
                  <c:v>3530138.3900000029</c:v>
                </c:pt>
                <c:pt idx="1">
                  <c:v>8869170.6700000018</c:v>
                </c:pt>
                <c:pt idx="2">
                  <c:v>9550754.6700000018</c:v>
                </c:pt>
                <c:pt idx="3">
                  <c:v>10241238.420000002</c:v>
                </c:pt>
                <c:pt idx="4">
                  <c:v>10929378.420000002</c:v>
                </c:pt>
                <c:pt idx="5">
                  <c:v>11615174.670000002</c:v>
                </c:pt>
                <c:pt idx="6">
                  <c:v>12315658.420000002</c:v>
                </c:pt>
                <c:pt idx="7">
                  <c:v>13013798.420000002</c:v>
                </c:pt>
                <c:pt idx="8">
                  <c:v>13711938.420000002</c:v>
                </c:pt>
                <c:pt idx="9">
                  <c:v>14413678.420000002</c:v>
                </c:pt>
                <c:pt idx="10">
                  <c:v>15109474.670000002</c:v>
                </c:pt>
                <c:pt idx="11">
                  <c:v>15809958.420000002</c:v>
                </c:pt>
              </c:numCache>
            </c:numRef>
          </c:val>
          <c:smooth val="0"/>
          <c:extLst>
            <c:ext xmlns:c16="http://schemas.microsoft.com/office/drawing/2014/chart" uri="{C3380CC4-5D6E-409C-BE32-E72D297353CC}">
              <c16:uniqueId val="{00000000-3650-4B74-88B3-6320847FC141}"/>
            </c:ext>
          </c:extLst>
        </c:ser>
        <c:ser>
          <c:idx val="2"/>
          <c:order val="2"/>
          <c:tx>
            <c:strRef>
              <c:f>'Gross Profit YTD'!$L$3:$L$4</c:f>
              <c:strCache>
                <c:ptCount val="1"/>
                <c:pt idx="0">
                  <c:v>2012</c:v>
                </c:pt>
              </c:strCache>
            </c:strRef>
          </c:tx>
          <c:spPr>
            <a:ln w="28575" cap="rnd">
              <a:solidFill>
                <a:schemeClr val="accent3">
                  <a:tint val="86000"/>
                </a:schemeClr>
              </a:solidFill>
              <a:round/>
            </a:ln>
            <a:effectLst/>
          </c:spPr>
          <c:marker>
            <c:symbol val="circle"/>
            <c:size val="5"/>
            <c:spPr>
              <a:solidFill>
                <a:schemeClr val="accent3">
                  <a:shade val="58000"/>
                </a:schemeClr>
              </a:solidFill>
              <a:ln w="9525">
                <a:solidFill>
                  <a:schemeClr val="accent3">
                    <a:shade val="58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YTD'!$L$5:$L$17</c:f>
              <c:numCache>
                <c:formatCode>#,###</c:formatCode>
                <c:ptCount val="12"/>
                <c:pt idx="0">
                  <c:v>41381290.110000238</c:v>
                </c:pt>
                <c:pt idx="1">
                  <c:v>81410882.390000433</c:v>
                </c:pt>
                <c:pt idx="2">
                  <c:v>122848669.11000063</c:v>
                </c:pt>
                <c:pt idx="3">
                  <c:v>143256074.00000083</c:v>
                </c:pt>
                <c:pt idx="4">
                  <c:v>161420129.170001</c:v>
                </c:pt>
                <c:pt idx="5">
                  <c:v>178139278.2600013</c:v>
                </c:pt>
                <c:pt idx="6">
                  <c:v>195001452.9600015</c:v>
                </c:pt>
                <c:pt idx="7">
                  <c:v>217935530.38000169</c:v>
                </c:pt>
                <c:pt idx="8">
                  <c:v>236976065.70000178</c:v>
                </c:pt>
                <c:pt idx="9">
                  <c:v>258591130.39000171</c:v>
                </c:pt>
                <c:pt idx="10">
                  <c:v>282803928.76000184</c:v>
                </c:pt>
                <c:pt idx="11">
                  <c:v>303213769.1400016</c:v>
                </c:pt>
              </c:numCache>
            </c:numRef>
          </c:val>
          <c:smooth val="0"/>
          <c:extLst>
            <c:ext xmlns:c16="http://schemas.microsoft.com/office/drawing/2014/chart" uri="{C3380CC4-5D6E-409C-BE32-E72D297353CC}">
              <c16:uniqueId val="{00000003-3650-4B74-88B3-6320847FC141}"/>
            </c:ext>
          </c:extLst>
        </c:ser>
        <c:ser>
          <c:idx val="3"/>
          <c:order val="3"/>
          <c:tx>
            <c:strRef>
              <c:f>'Gross Profit YTD'!$M$3:$M$4</c:f>
              <c:strCache>
                <c:ptCount val="1"/>
                <c:pt idx="0">
                  <c:v>2011</c:v>
                </c:pt>
              </c:strCache>
            </c:strRef>
          </c:tx>
          <c:spPr>
            <a:ln w="28575" cap="rnd">
              <a:solidFill>
                <a:schemeClr val="accent3">
                  <a:tint val="58000"/>
                </a:schemeClr>
              </a:solidFill>
              <a:round/>
            </a:ln>
            <a:effectLst/>
          </c:spPr>
          <c:marker>
            <c:symbol val="circle"/>
            <c:size val="5"/>
            <c:spPr>
              <a:solidFill>
                <a:schemeClr val="accent3">
                  <a:tint val="58000"/>
                </a:schemeClr>
              </a:solidFill>
              <a:ln w="9525">
                <a:solidFill>
                  <a:schemeClr val="accent3">
                    <a:tint val="58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YTD'!$M$5:$M$17</c:f>
              <c:numCache>
                <c:formatCode>#,###</c:formatCode>
                <c:ptCount val="12"/>
                <c:pt idx="0">
                  <c:v>14556518.180000853</c:v>
                </c:pt>
                <c:pt idx="1">
                  <c:v>25501732.210001163</c:v>
                </c:pt>
                <c:pt idx="2">
                  <c:v>36287309.110001527</c:v>
                </c:pt>
                <c:pt idx="3">
                  <c:v>72729916.140001863</c:v>
                </c:pt>
                <c:pt idx="4">
                  <c:v>95193008.470002264</c:v>
                </c:pt>
                <c:pt idx="5">
                  <c:v>128795425.66000265</c:v>
                </c:pt>
                <c:pt idx="6">
                  <c:v>162808833.27000305</c:v>
                </c:pt>
                <c:pt idx="7">
                  <c:v>197219889.28000346</c:v>
                </c:pt>
                <c:pt idx="8">
                  <c:v>232365679.40000385</c:v>
                </c:pt>
                <c:pt idx="9">
                  <c:v>268557339.41000426</c:v>
                </c:pt>
                <c:pt idx="10">
                  <c:v>306269965.90000463</c:v>
                </c:pt>
                <c:pt idx="11">
                  <c:v>346026443.76000518</c:v>
                </c:pt>
              </c:numCache>
            </c:numRef>
          </c:val>
          <c:smooth val="0"/>
          <c:extLst>
            <c:ext xmlns:c16="http://schemas.microsoft.com/office/drawing/2014/chart" uri="{C3380CC4-5D6E-409C-BE32-E72D297353CC}">
              <c16:uniqueId val="{00000004-3650-4B74-88B3-6320847FC141}"/>
            </c:ext>
          </c:extLst>
        </c:ser>
        <c:dLbls>
          <c:showLegendKey val="0"/>
          <c:showVal val="0"/>
          <c:showCatName val="0"/>
          <c:showSerName val="0"/>
          <c:showPercent val="0"/>
          <c:showBubbleSize val="0"/>
        </c:dLbls>
        <c:marker val="1"/>
        <c:smooth val="0"/>
        <c:axId val="456049368"/>
        <c:axId val="456049760"/>
      </c:lineChart>
      <c:catAx>
        <c:axId val="45604936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28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49760"/>
        <c:crosses val="autoZero"/>
        <c:auto val="1"/>
        <c:lblAlgn val="ctr"/>
        <c:lblOffset val="100"/>
        <c:noMultiLvlLbl val="0"/>
      </c:catAx>
      <c:valAx>
        <c:axId val="4560497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493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v2.0.xlsx]Monthly Sales!MonthlySales</c:name>
    <c:fmtId val="1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Monthly Sales</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spPr>
          <a:solidFill>
            <a:schemeClr val="accent3"/>
          </a:solidFill>
          <a:ln w="28575" cap="rnd">
            <a:solidFill>
              <a:schemeClr val="accent3">
                <a:shade val="65000"/>
              </a:schemeClr>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32"/>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33"/>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34"/>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35"/>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36"/>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37"/>
        <c:spPr>
          <a:solidFill>
            <a:schemeClr val="accent3"/>
          </a:solidFill>
          <a:ln w="28575" cap="rnd">
            <a:solidFill>
              <a:schemeClr val="accent3"/>
            </a:solidFill>
            <a:round/>
          </a:ln>
          <a:effectLst/>
        </c:spPr>
        <c:marker>
          <c:symbol val="circle"/>
          <c:size val="5"/>
          <c:spPr>
            <a:solidFill>
              <a:schemeClr val="accent3">
                <a:tint val="77000"/>
              </a:schemeClr>
            </a:solidFill>
            <a:ln w="9525">
              <a:solidFill>
                <a:schemeClr val="accent3">
                  <a:tint val="77000"/>
                </a:schemeClr>
              </a:solidFill>
            </a:ln>
            <a:effectLst/>
          </c:spPr>
        </c:marker>
      </c:pivotFmt>
      <c:pivotFmt>
        <c:idx val="38"/>
        <c:spPr>
          <a:solidFill>
            <a:schemeClr val="accent3"/>
          </a:solidFill>
          <a:ln w="28575" cap="rnd">
            <a:solidFill>
              <a:schemeClr val="accent3"/>
            </a:solidFill>
            <a:round/>
          </a:ln>
          <a:effectLst/>
        </c:spPr>
        <c:marker>
          <c:symbol val="circle"/>
          <c:size val="5"/>
          <c:spPr>
            <a:solidFill>
              <a:schemeClr val="accent3">
                <a:tint val="54000"/>
              </a:schemeClr>
            </a:solidFill>
            <a:ln w="9525">
              <a:solidFill>
                <a:schemeClr val="accent3">
                  <a:tint val="54000"/>
                </a:schemeClr>
              </a:solidFill>
            </a:ln>
            <a:effectLst/>
          </c:spPr>
        </c:marker>
      </c:pivotFmt>
      <c:pivotFmt>
        <c:idx val="39"/>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0"/>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1"/>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2"/>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3"/>
        <c:spPr>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4"/>
        <c:spPr>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5"/>
        <c:spPr>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s>
    <c:plotArea>
      <c:layout>
        <c:manualLayout>
          <c:layoutTarget val="inner"/>
          <c:xMode val="edge"/>
          <c:yMode val="edge"/>
          <c:x val="0.16201640419947508"/>
          <c:y val="0.16069116360454946"/>
          <c:w val="0.78798359580052491"/>
          <c:h val="0.58343358121901434"/>
        </c:manualLayout>
      </c:layout>
      <c:lineChart>
        <c:grouping val="stacked"/>
        <c:varyColors val="0"/>
        <c:ser>
          <c:idx val="0"/>
          <c:order val="0"/>
          <c:tx>
            <c:strRef>
              <c:f>'Monthly Sales'!$J$3:$J$4</c:f>
              <c:strCache>
                <c:ptCount val="1"/>
                <c:pt idx="0">
                  <c:v>2013</c:v>
                </c:pt>
              </c:strCache>
            </c:strRef>
          </c:tx>
          <c:spPr>
            <a:ln w="28575" cap="rnd">
              <a:solidFill>
                <a:schemeClr val="accent3">
                  <a:shade val="65000"/>
                </a:schemeClr>
              </a:solidFill>
              <a:round/>
            </a:ln>
            <a:effectLst/>
          </c:spPr>
          <c:marker>
            <c:symbol val="circle"/>
            <c:size val="5"/>
            <c:spPr>
              <a:solidFill>
                <a:schemeClr val="accent3">
                  <a:shade val="65000"/>
                </a:schemeClr>
              </a:solidFill>
              <a:ln w="9525">
                <a:solidFill>
                  <a:schemeClr val="accent3">
                    <a:shade val="65000"/>
                  </a:schemeClr>
                </a:solidFill>
              </a:ln>
              <a:effectLst/>
            </c:spPr>
          </c:marker>
          <c:cat>
            <c:strRef>
              <c:f>'Monthly Sales'!$I$5:$I$17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Sales'!$J$5:$J$17</c:f>
              <c:numCache>
                <c:formatCode>#,###</c:formatCode>
                <c:ptCount val="12"/>
                <c:pt idx="0">
                  <c:v>7343051.9999999981</c:v>
                </c:pt>
                <c:pt idx="1">
                  <c:v>11613174.25</c:v>
                </c:pt>
                <c:pt idx="2">
                  <c:v>681584</c:v>
                </c:pt>
                <c:pt idx="3">
                  <c:v>690483.75</c:v>
                </c:pt>
                <c:pt idx="4">
                  <c:v>688140</c:v>
                </c:pt>
                <c:pt idx="5">
                  <c:v>685796.25</c:v>
                </c:pt>
                <c:pt idx="6">
                  <c:v>700483.75</c:v>
                </c:pt>
                <c:pt idx="7">
                  <c:v>698140</c:v>
                </c:pt>
                <c:pt idx="8">
                  <c:v>698140</c:v>
                </c:pt>
                <c:pt idx="9">
                  <c:v>701740</c:v>
                </c:pt>
                <c:pt idx="10">
                  <c:v>695796.25</c:v>
                </c:pt>
                <c:pt idx="11">
                  <c:v>700483.75</c:v>
                </c:pt>
              </c:numCache>
            </c:numRef>
          </c:val>
          <c:smooth val="0"/>
          <c:extLst>
            <c:ext xmlns:c16="http://schemas.microsoft.com/office/drawing/2014/chart" uri="{C3380CC4-5D6E-409C-BE32-E72D297353CC}">
              <c16:uniqueId val="{00000000-DBB9-4EAA-8A76-D3F3206BC82D}"/>
            </c:ext>
          </c:extLst>
        </c:ser>
        <c:ser>
          <c:idx val="1"/>
          <c:order val="1"/>
          <c:tx>
            <c:strRef>
              <c:f>'Monthly Sales'!$K$3:$K$4</c:f>
              <c:strCache>
                <c:ptCount val="1"/>
                <c:pt idx="0">
                  <c:v>2012</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'Monthly Sales'!$I$5:$I$17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Sales'!$K$5:$K$17</c:f>
              <c:numCache>
                <c:formatCode>#,###</c:formatCode>
                <c:ptCount val="12"/>
                <c:pt idx="0">
                  <c:v>127198293.29000038</c:v>
                </c:pt>
                <c:pt idx="1">
                  <c:v>114993411.61000034</c:v>
                </c:pt>
                <c:pt idx="2">
                  <c:v>118543120.84000036</c:v>
                </c:pt>
                <c:pt idx="3">
                  <c:v>63119367.030000366</c:v>
                </c:pt>
                <c:pt idx="4">
                  <c:v>57552717.410000332</c:v>
                </c:pt>
                <c:pt idx="5">
                  <c:v>55174433.070000455</c:v>
                </c:pt>
                <c:pt idx="6">
                  <c:v>56370150.000000358</c:v>
                </c:pt>
                <c:pt idx="7">
                  <c:v>76052015.970000342</c:v>
                </c:pt>
                <c:pt idx="8">
                  <c:v>66120828.940000206</c:v>
                </c:pt>
                <c:pt idx="9">
                  <c:v>76957166.050000086</c:v>
                </c:pt>
                <c:pt idx="10">
                  <c:v>85113871.690000013</c:v>
                </c:pt>
                <c:pt idx="11">
                  <c:v>81152667.579999581</c:v>
                </c:pt>
              </c:numCache>
            </c:numRef>
          </c:val>
          <c:smooth val="0"/>
          <c:extLst>
            <c:ext xmlns:c16="http://schemas.microsoft.com/office/drawing/2014/chart" uri="{C3380CC4-5D6E-409C-BE32-E72D297353CC}">
              <c16:uniqueId val="{00000000-43DA-4C24-874E-252CFDA73AE0}"/>
            </c:ext>
          </c:extLst>
        </c:ser>
        <c:ser>
          <c:idx val="2"/>
          <c:order val="2"/>
          <c:tx>
            <c:strRef>
              <c:f>'Monthly Sales'!$L$3:$L$4</c:f>
              <c:strCache>
                <c:ptCount val="1"/>
                <c:pt idx="0">
                  <c:v>2011</c:v>
                </c:pt>
              </c:strCache>
            </c:strRef>
          </c:tx>
          <c:spPr>
            <a:ln w="28575" cap="rnd">
              <a:solidFill>
                <a:schemeClr val="accent3">
                  <a:tint val="65000"/>
                </a:schemeClr>
              </a:solidFill>
              <a:round/>
            </a:ln>
            <a:effectLst/>
          </c:spPr>
          <c:marker>
            <c:symbol val="circle"/>
            <c:size val="5"/>
            <c:spPr>
              <a:solidFill>
                <a:schemeClr val="accent3">
                  <a:tint val="65000"/>
                </a:schemeClr>
              </a:solidFill>
              <a:ln w="9525">
                <a:solidFill>
                  <a:schemeClr val="accent3">
                    <a:tint val="65000"/>
                  </a:schemeClr>
                </a:solidFill>
              </a:ln>
              <a:effectLst/>
            </c:spPr>
          </c:marker>
          <c:cat>
            <c:strRef>
              <c:f>'Monthly Sales'!$I$5:$I$17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'Monthly Sales'!$L$5:$L$17</c:f>
              <c:numCache>
                <c:formatCode>#,###</c:formatCode>
                <c:ptCount val="12"/>
                <c:pt idx="0">
                  <c:v>33478533.470001612</c:v>
                </c:pt>
                <c:pt idx="1">
                  <c:v>36497161.580000617</c:v>
                </c:pt>
                <c:pt idx="2">
                  <c:v>36038358.690000653</c:v>
                </c:pt>
                <c:pt idx="3">
                  <c:v>100875728.79000063</c:v>
                </c:pt>
                <c:pt idx="4">
                  <c:v>64424793.370000705</c:v>
                </c:pt>
                <c:pt idx="5">
                  <c:v>93945062.650000677</c:v>
                </c:pt>
                <c:pt idx="6">
                  <c:v>95052830.930000693</c:v>
                </c:pt>
                <c:pt idx="7">
                  <c:v>98593979.170000672</c:v>
                </c:pt>
                <c:pt idx="8">
                  <c:v>102601146.88000065</c:v>
                </c:pt>
                <c:pt idx="9">
                  <c:v>107225112.97000067</c:v>
                </c:pt>
                <c:pt idx="10">
                  <c:v>112797560.97000073</c:v>
                </c:pt>
                <c:pt idx="11">
                  <c:v>120300324.03000087</c:v>
                </c:pt>
              </c:numCache>
            </c:numRef>
          </c:val>
          <c:smooth val="0"/>
          <c:extLst>
            <c:ext xmlns:c16="http://schemas.microsoft.com/office/drawing/2014/chart" uri="{C3380CC4-5D6E-409C-BE32-E72D297353CC}">
              <c16:uniqueId val="{00000002-43DA-4C24-874E-252CFDA73AE0}"/>
            </c:ext>
          </c:extLst>
        </c:ser>
        <c:dLbls>
          <c:showLegendKey val="0"/>
          <c:showVal val="0"/>
          <c:showCatName val="0"/>
          <c:showSerName val="0"/>
          <c:showPercent val="0"/>
          <c:showBubbleSize val="0"/>
        </c:dLbls>
        <c:marker val="1"/>
        <c:smooth val="0"/>
        <c:axId val="456051328"/>
        <c:axId val="456051720"/>
      </c:lineChart>
      <c:catAx>
        <c:axId val="456051328"/>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51720"/>
        <c:crosses val="autoZero"/>
        <c:auto val="1"/>
        <c:lblAlgn val="ctr"/>
        <c:lblOffset val="100"/>
        <c:noMultiLvlLbl val="0"/>
      </c:catAx>
      <c:valAx>
        <c:axId val="4560517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5132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v2.0.xlsx]Sales YTD!SalesYTD</c:name>
    <c:fmtId val="6"/>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YTD</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spPr>
          <a:solidFill>
            <a:schemeClr val="accent3"/>
          </a:solidFill>
          <a:ln w="28575" cap="rnd">
            <a:solidFill>
              <a:schemeClr val="accent3"/>
            </a:solidFill>
            <a:round/>
          </a:ln>
          <a:effectLst/>
        </c:spPr>
        <c:marker>
          <c:spPr>
            <a:solidFill>
              <a:schemeClr val="accent3"/>
            </a:solidFill>
            <a:ln w="9525">
              <a:solidFill>
                <a:schemeClr val="accent3"/>
              </a:solidFill>
            </a:ln>
            <a:effectLst/>
          </c:spPr>
        </c:marker>
      </c:pivotFmt>
      <c:pivotFmt>
        <c:idx val="37"/>
        <c:spPr>
          <a:solidFill>
            <a:schemeClr val="accent3"/>
          </a:solidFill>
          <a:ln w="28575" cap="rnd">
            <a:solidFill>
              <a:schemeClr val="accent3"/>
            </a:solidFill>
            <a:round/>
          </a:ln>
          <a:effectLst/>
        </c:spPr>
        <c:marker>
          <c:spPr>
            <a:solidFill>
              <a:schemeClr val="accent3"/>
            </a:solidFill>
            <a:ln w="9525">
              <a:solidFill>
                <a:schemeClr val="accent3"/>
              </a:solidFill>
            </a:ln>
            <a:effectLst/>
          </c:spPr>
        </c:marker>
      </c:pivotFmt>
      <c:pivotFmt>
        <c:idx val="38"/>
        <c:spPr>
          <a:solidFill>
            <a:schemeClr val="accent3"/>
          </a:solidFill>
          <a:ln w="28575" cap="rnd">
            <a:solidFill>
              <a:schemeClr val="accent3"/>
            </a:solidFill>
            <a:round/>
          </a:ln>
          <a:effectLst/>
        </c:spPr>
        <c:marker>
          <c:spPr>
            <a:solidFill>
              <a:schemeClr val="accent3"/>
            </a:solidFill>
            <a:ln w="9525">
              <a:solidFill>
                <a:schemeClr val="accent3"/>
              </a:solidFill>
            </a:ln>
            <a:effectLst/>
          </c:spPr>
        </c:marker>
      </c:pivotFmt>
      <c:pivotFmt>
        <c:idx val="39"/>
        <c:spPr>
          <a:solidFill>
            <a:schemeClr val="accent3"/>
          </a:solidFill>
          <a:ln w="28575" cap="rnd">
            <a:solidFill>
              <a:schemeClr val="accent3">
                <a:shade val="65000"/>
              </a:schemeClr>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0"/>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1"/>
        <c:spPr>
          <a:solidFill>
            <a:schemeClr val="accent3"/>
          </a:solidFill>
          <a:ln w="28575" cap="rnd">
            <a:solidFill>
              <a:schemeClr val="accent3">
                <a:tint val="65000"/>
              </a:schemeClr>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42"/>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3"/>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4"/>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45"/>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46"/>
        <c:spPr>
          <a:solidFill>
            <a:schemeClr val="accent3"/>
          </a:solidFill>
          <a:ln w="28575" cap="rnd">
            <a:solidFill>
              <a:schemeClr val="accent3"/>
            </a:solidFill>
            <a:round/>
          </a:ln>
          <a:effectLst/>
        </c:spPr>
        <c:marker>
          <c:symbol val="circle"/>
          <c:size val="5"/>
          <c:spPr>
            <a:solidFill>
              <a:schemeClr val="accent3">
                <a:tint val="77000"/>
              </a:schemeClr>
            </a:solidFill>
            <a:ln w="9525">
              <a:solidFill>
                <a:schemeClr val="accent3">
                  <a:tint val="77000"/>
                </a:schemeClr>
              </a:solidFill>
            </a:ln>
            <a:effectLst/>
          </c:spPr>
        </c:marker>
      </c:pivotFmt>
      <c:pivotFmt>
        <c:idx val="47"/>
        <c:spPr>
          <a:solidFill>
            <a:schemeClr val="accent3"/>
          </a:solidFill>
          <a:ln w="28575" cap="rnd">
            <a:solidFill>
              <a:schemeClr val="accent3"/>
            </a:solidFill>
            <a:round/>
          </a:ln>
          <a:effectLst/>
        </c:spPr>
        <c:marker>
          <c:symbol val="circle"/>
          <c:size val="5"/>
          <c:spPr>
            <a:solidFill>
              <a:schemeClr val="accent3">
                <a:tint val="54000"/>
              </a:schemeClr>
            </a:solidFill>
            <a:ln w="9525">
              <a:solidFill>
                <a:schemeClr val="accent3">
                  <a:tint val="54000"/>
                </a:schemeClr>
              </a:solidFill>
            </a:ln>
            <a:effectLst/>
          </c:spPr>
        </c:marker>
      </c:pivotFmt>
      <c:pivotFmt>
        <c:idx val="48"/>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9"/>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0"/>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1"/>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2"/>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3"/>
        <c:spPr>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54"/>
        <c:spPr>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5"/>
        <c:spPr>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s>
    <c:plotArea>
      <c:layout>
        <c:manualLayout>
          <c:layoutTarget val="inner"/>
          <c:xMode val="edge"/>
          <c:yMode val="edge"/>
          <c:x val="0.18929396325459319"/>
          <c:y val="0.16532079323417903"/>
          <c:w val="0.79190048118985124"/>
          <c:h val="0.56954469233012539"/>
        </c:manualLayout>
      </c:layout>
      <c:lineChart>
        <c:grouping val="standard"/>
        <c:varyColors val="0"/>
        <c:ser>
          <c:idx val="0"/>
          <c:order val="0"/>
          <c:tx>
            <c:strRef>
              <c:f>'Sales YTD'!$J$3:$J$4</c:f>
              <c:strCache>
                <c:ptCount val="1"/>
                <c:pt idx="0">
                  <c:v>2013</c:v>
                </c:pt>
              </c:strCache>
            </c:strRef>
          </c:tx>
          <c:spPr>
            <a:ln w="28575" cap="rnd">
              <a:solidFill>
                <a:schemeClr val="accent3">
                  <a:shade val="65000"/>
                </a:schemeClr>
              </a:solidFill>
              <a:round/>
            </a:ln>
            <a:effectLst/>
          </c:spPr>
          <c:marker>
            <c:symbol val="circle"/>
            <c:size val="5"/>
            <c:spPr>
              <a:solidFill>
                <a:schemeClr val="accent3">
                  <a:shade val="65000"/>
                </a:schemeClr>
              </a:solidFill>
              <a:ln w="9525">
                <a:solidFill>
                  <a:schemeClr val="accent3">
                    <a:shade val="65000"/>
                  </a:schemeClr>
                </a:solidFill>
              </a:ln>
              <a:effectLst/>
            </c:spPr>
          </c:marker>
          <c:cat>
            <c:strRef>
              <c:f>'Sales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'Sales YTD'!$J$5:$J$17</c:f>
              <c:numCache>
                <c:formatCode>#,###</c:formatCode>
                <c:ptCount val="12"/>
                <c:pt idx="0">
                  <c:v>7343051.9999999981</c:v>
                </c:pt>
                <c:pt idx="1">
                  <c:v>18956226.25</c:v>
                </c:pt>
                <c:pt idx="2">
                  <c:v>19637810.25</c:v>
                </c:pt>
                <c:pt idx="3">
                  <c:v>20328294</c:v>
                </c:pt>
                <c:pt idx="4">
                  <c:v>21016434</c:v>
                </c:pt>
                <c:pt idx="5">
                  <c:v>21702230.25</c:v>
                </c:pt>
                <c:pt idx="6">
                  <c:v>22402714</c:v>
                </c:pt>
                <c:pt idx="7">
                  <c:v>23100854</c:v>
                </c:pt>
                <c:pt idx="8">
                  <c:v>23798994</c:v>
                </c:pt>
                <c:pt idx="9">
                  <c:v>24500734</c:v>
                </c:pt>
                <c:pt idx="10">
                  <c:v>25196530.25</c:v>
                </c:pt>
                <c:pt idx="11">
                  <c:v>25897014</c:v>
                </c:pt>
              </c:numCache>
            </c:numRef>
          </c:val>
          <c:smooth val="0"/>
          <c:extLst>
            <c:ext xmlns:c16="http://schemas.microsoft.com/office/drawing/2014/chart" uri="{C3380CC4-5D6E-409C-BE32-E72D297353CC}">
              <c16:uniqueId val="{00000000-0415-4959-9E0B-F5401F3FF2D6}"/>
            </c:ext>
          </c:extLst>
        </c:ser>
        <c:ser>
          <c:idx val="1"/>
          <c:order val="1"/>
          <c:tx>
            <c:strRef>
              <c:f>'Sales YTD'!$K$3:$K$4</c:f>
              <c:strCache>
                <c:ptCount val="1"/>
                <c:pt idx="0">
                  <c:v>2012</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'Sales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'Sales YTD'!$K$5:$K$17</c:f>
              <c:numCache>
                <c:formatCode>#,###</c:formatCode>
                <c:ptCount val="12"/>
                <c:pt idx="0">
                  <c:v>127198293.29000038</c:v>
                </c:pt>
                <c:pt idx="1">
                  <c:v>242191704.90000072</c:v>
                </c:pt>
                <c:pt idx="2">
                  <c:v>360734825.74000108</c:v>
                </c:pt>
                <c:pt idx="3">
                  <c:v>423854192.77000147</c:v>
                </c:pt>
                <c:pt idx="4">
                  <c:v>481406910.1800018</c:v>
                </c:pt>
                <c:pt idx="5">
                  <c:v>536581343.25000226</c:v>
                </c:pt>
                <c:pt idx="6">
                  <c:v>592951493.25000262</c:v>
                </c:pt>
                <c:pt idx="7">
                  <c:v>669003509.22000301</c:v>
                </c:pt>
                <c:pt idx="8">
                  <c:v>735124338.16000319</c:v>
                </c:pt>
                <c:pt idx="9">
                  <c:v>812081504.21000326</c:v>
                </c:pt>
                <c:pt idx="10">
                  <c:v>897195375.90000331</c:v>
                </c:pt>
                <c:pt idx="11">
                  <c:v>978348043.48000288</c:v>
                </c:pt>
              </c:numCache>
            </c:numRef>
          </c:val>
          <c:smooth val="0"/>
          <c:extLst>
            <c:ext xmlns:c16="http://schemas.microsoft.com/office/drawing/2014/chart" uri="{C3380CC4-5D6E-409C-BE32-E72D297353CC}">
              <c16:uniqueId val="{00000000-866E-40CF-BC22-5FE9E5CE4A33}"/>
            </c:ext>
          </c:extLst>
        </c:ser>
        <c:ser>
          <c:idx val="2"/>
          <c:order val="2"/>
          <c:tx>
            <c:strRef>
              <c:f>'Sales YTD'!$L$3:$L$4</c:f>
              <c:strCache>
                <c:ptCount val="1"/>
                <c:pt idx="0">
                  <c:v>2011</c:v>
                </c:pt>
              </c:strCache>
            </c:strRef>
          </c:tx>
          <c:spPr>
            <a:ln w="28575" cap="rnd">
              <a:solidFill>
                <a:schemeClr val="accent3">
                  <a:tint val="65000"/>
                </a:schemeClr>
              </a:solidFill>
              <a:round/>
            </a:ln>
            <a:effectLst/>
          </c:spPr>
          <c:marker>
            <c:symbol val="circle"/>
            <c:size val="5"/>
            <c:spPr>
              <a:solidFill>
                <a:schemeClr val="accent3">
                  <a:tint val="65000"/>
                </a:schemeClr>
              </a:solidFill>
              <a:ln w="9525">
                <a:solidFill>
                  <a:schemeClr val="accent3">
                    <a:tint val="65000"/>
                  </a:schemeClr>
                </a:solidFill>
              </a:ln>
              <a:effectLst/>
            </c:spPr>
          </c:marker>
          <c:cat>
            <c:strRef>
              <c:f>'Sales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'Sales YTD'!$L$5:$L$17</c:f>
              <c:numCache>
                <c:formatCode>#,###</c:formatCode>
                <c:ptCount val="12"/>
                <c:pt idx="0">
                  <c:v>33478533.470001612</c:v>
                </c:pt>
                <c:pt idx="1">
                  <c:v>69975695.050002232</c:v>
                </c:pt>
                <c:pt idx="2">
                  <c:v>106014053.74000289</c:v>
                </c:pt>
                <c:pt idx="3">
                  <c:v>206889782.53000352</c:v>
                </c:pt>
                <c:pt idx="4">
                  <c:v>271314575.90000421</c:v>
                </c:pt>
                <c:pt idx="5">
                  <c:v>365259638.5500049</c:v>
                </c:pt>
                <c:pt idx="6">
                  <c:v>460312469.48000562</c:v>
                </c:pt>
                <c:pt idx="7">
                  <c:v>558906448.65000629</c:v>
                </c:pt>
                <c:pt idx="8">
                  <c:v>661507595.53000689</c:v>
                </c:pt>
                <c:pt idx="9">
                  <c:v>768732708.50000751</c:v>
                </c:pt>
                <c:pt idx="10">
                  <c:v>881530269.47000825</c:v>
                </c:pt>
                <c:pt idx="11">
                  <c:v>1001830593.5000091</c:v>
                </c:pt>
              </c:numCache>
            </c:numRef>
          </c:val>
          <c:smooth val="0"/>
          <c:extLst>
            <c:ext xmlns:c16="http://schemas.microsoft.com/office/drawing/2014/chart" uri="{C3380CC4-5D6E-409C-BE32-E72D297353CC}">
              <c16:uniqueId val="{00000002-866E-40CF-BC22-5FE9E5CE4A33}"/>
            </c:ext>
          </c:extLst>
        </c:ser>
        <c:dLbls>
          <c:showLegendKey val="0"/>
          <c:showVal val="0"/>
          <c:showCatName val="0"/>
          <c:showSerName val="0"/>
          <c:showPercent val="0"/>
          <c:showBubbleSize val="0"/>
        </c:dLbls>
        <c:marker val="1"/>
        <c:smooth val="0"/>
        <c:axId val="455836560"/>
        <c:axId val="455836952"/>
      </c:lineChart>
      <c:catAx>
        <c:axId val="45583656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28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5836952"/>
        <c:crosses val="autoZero"/>
        <c:auto val="1"/>
        <c:lblAlgn val="ctr"/>
        <c:lblOffset val="100"/>
        <c:noMultiLvlLbl val="0"/>
      </c:catAx>
      <c:valAx>
        <c:axId val="4558369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583656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v2.0.xlsx]Gross Profit Monthly!GPMonthly</c:name>
    <c:fmtId val="8"/>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Gross Profit - Monthly</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spPr>
          <a:solidFill>
            <a:schemeClr val="accent3"/>
          </a:solidFill>
          <a:ln w="28575" cap="rnd">
            <a:solidFill>
              <a:schemeClr val="accent3">
                <a:shade val="65000"/>
              </a:schemeClr>
            </a:solidFill>
            <a:round/>
          </a:ln>
          <a:effectLst/>
        </c:spPr>
        <c:marker>
          <c:symbol val="circle"/>
          <c:size val="5"/>
          <c:spPr>
            <a:solidFill>
              <a:schemeClr val="accent3"/>
            </a:solidFill>
            <a:ln w="9525">
              <a:solidFill>
                <a:schemeClr val="accent3"/>
              </a:solidFill>
            </a:ln>
            <a:effectLst/>
          </c:spPr>
        </c:marker>
      </c:pivotFmt>
      <c:pivotFmt>
        <c:idx val="34"/>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35"/>
        <c:spPr>
          <a:solidFill>
            <a:schemeClr val="accent3"/>
          </a:solidFill>
          <a:ln w="28575" cap="rnd">
            <a:solidFill>
              <a:schemeClr val="accent3">
                <a:tint val="65000"/>
              </a:schemeClr>
            </a:solidFill>
            <a:round/>
          </a:ln>
          <a:effectLst/>
        </c:spPr>
        <c:marker>
          <c:symbol val="circle"/>
          <c:size val="5"/>
          <c:spPr>
            <a:solidFill>
              <a:schemeClr val="accent3"/>
            </a:solidFill>
            <a:ln w="9525">
              <a:solidFill>
                <a:schemeClr val="accent3"/>
              </a:solidFill>
            </a:ln>
            <a:effectLst/>
          </c:spPr>
        </c:marker>
      </c:pivotFmt>
      <c:pivotFmt>
        <c:idx val="36"/>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37"/>
        <c:spPr>
          <a:solidFill>
            <a:schemeClr val="accent3"/>
          </a:solidFill>
          <a:ln w="28575" cap="rnd">
            <a:solidFill>
              <a:schemeClr val="accent3"/>
            </a:solidFill>
            <a:round/>
          </a:ln>
          <a:effectLst/>
        </c:spPr>
        <c:marker>
          <c:symbol val="circle"/>
          <c:size val="5"/>
          <c:spPr>
            <a:solidFill>
              <a:schemeClr val="accent3">
                <a:tint val="77000"/>
              </a:schemeClr>
            </a:solidFill>
            <a:ln w="9525">
              <a:solidFill>
                <a:schemeClr val="accent3">
                  <a:tint val="77000"/>
                </a:schemeClr>
              </a:solidFill>
            </a:ln>
            <a:effectLst/>
          </c:spPr>
        </c:marker>
      </c:pivotFmt>
      <c:pivotFmt>
        <c:idx val="38"/>
        <c:spPr>
          <a:solidFill>
            <a:schemeClr val="accent3"/>
          </a:solidFill>
          <a:ln w="28575" cap="rnd">
            <a:solidFill>
              <a:schemeClr val="accent3"/>
            </a:solidFill>
            <a:round/>
          </a:ln>
          <a:effectLst/>
        </c:spPr>
        <c:marker>
          <c:symbol val="circle"/>
          <c:size val="5"/>
          <c:spPr>
            <a:solidFill>
              <a:schemeClr val="accent3">
                <a:tint val="54000"/>
              </a:schemeClr>
            </a:solidFill>
            <a:ln w="9525">
              <a:solidFill>
                <a:schemeClr val="accent3">
                  <a:tint val="54000"/>
                </a:schemeClr>
              </a:solidFill>
            </a:ln>
            <a:effectLst/>
          </c:spPr>
        </c:marker>
      </c:pivotFmt>
      <c:pivotFmt>
        <c:idx val="39"/>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0"/>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1"/>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42"/>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43"/>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44"/>
        <c:spPr>
          <a:solidFill>
            <a:schemeClr val="accent3"/>
          </a:solidFill>
          <a:ln w="28575" cap="rnd">
            <a:solidFill>
              <a:schemeClr val="accent3"/>
            </a:solidFill>
            <a:round/>
          </a:ln>
          <a:effectLst/>
        </c:spPr>
        <c:marker>
          <c:symbol val="circle"/>
          <c:size val="5"/>
          <c:spPr>
            <a:solidFill>
              <a:schemeClr val="accent3">
                <a:tint val="77000"/>
              </a:schemeClr>
            </a:solidFill>
            <a:ln w="9525">
              <a:solidFill>
                <a:schemeClr val="accent3">
                  <a:tint val="77000"/>
                </a:schemeClr>
              </a:solidFill>
            </a:ln>
            <a:effectLst/>
          </c:spPr>
        </c:marker>
      </c:pivotFmt>
      <c:pivotFmt>
        <c:idx val="45"/>
        <c:spPr>
          <a:ln w="28575" cap="rnd">
            <a:solidFill>
              <a:schemeClr val="accent3"/>
            </a:solidFill>
            <a:round/>
          </a:ln>
          <a:effectLst/>
        </c:spPr>
        <c:marker>
          <c:symbol val="circle"/>
          <c:size val="5"/>
          <c:spPr>
            <a:solidFill>
              <a:schemeClr val="accent3">
                <a:shade val="58000"/>
              </a:schemeClr>
            </a:solidFill>
            <a:ln w="9525">
              <a:solidFill>
                <a:schemeClr val="accent3">
                  <a:shade val="58000"/>
                </a:schemeClr>
              </a:solidFill>
            </a:ln>
            <a:effectLst/>
          </c:spPr>
        </c:marker>
      </c:pivotFmt>
      <c:pivotFmt>
        <c:idx val="46"/>
        <c:spPr>
          <a:ln w="28575" cap="rnd">
            <a:solidFill>
              <a:schemeClr val="accent3"/>
            </a:solidFill>
            <a:round/>
          </a:ln>
          <a:effectLst/>
        </c:spPr>
        <c:marker>
          <c:symbol val="circle"/>
          <c:size val="5"/>
          <c:spPr>
            <a:solidFill>
              <a:schemeClr val="accent3">
                <a:shade val="86000"/>
              </a:schemeClr>
            </a:solidFill>
            <a:ln w="9525">
              <a:solidFill>
                <a:schemeClr val="accent3">
                  <a:shade val="86000"/>
                </a:schemeClr>
              </a:solidFill>
            </a:ln>
            <a:effectLst/>
          </c:spPr>
        </c:marker>
      </c:pivotFmt>
      <c:pivotFmt>
        <c:idx val="47"/>
        <c:spPr>
          <a:ln w="28575" cap="rnd">
            <a:solidFill>
              <a:schemeClr val="accent3"/>
            </a:solidFill>
            <a:round/>
          </a:ln>
          <a:effectLst/>
        </c:spPr>
        <c:marker>
          <c:symbol val="circle"/>
          <c:size val="5"/>
          <c:spPr>
            <a:solidFill>
              <a:schemeClr val="accent3">
                <a:tint val="86000"/>
              </a:schemeClr>
            </a:solidFill>
            <a:ln w="9525">
              <a:solidFill>
                <a:schemeClr val="accent3">
                  <a:tint val="86000"/>
                </a:schemeClr>
              </a:solidFill>
            </a:ln>
            <a:effectLst/>
          </c:spPr>
        </c:marker>
      </c:pivotFmt>
      <c:pivotFmt>
        <c:idx val="48"/>
        <c:spPr>
          <a:ln w="28575" cap="rnd">
            <a:solidFill>
              <a:schemeClr val="accent3"/>
            </a:solidFill>
            <a:round/>
          </a:ln>
          <a:effectLst/>
        </c:spPr>
        <c:marker>
          <c:symbol val="circle"/>
          <c:size val="5"/>
          <c:spPr>
            <a:solidFill>
              <a:schemeClr val="accent3">
                <a:tint val="58000"/>
              </a:schemeClr>
            </a:solidFill>
            <a:ln w="9525">
              <a:solidFill>
                <a:schemeClr val="accent3">
                  <a:tint val="58000"/>
                </a:schemeClr>
              </a:solidFill>
            </a:ln>
            <a:effectLst/>
          </c:spPr>
        </c:marker>
      </c:pivotFmt>
    </c:pivotFmts>
    <c:plotArea>
      <c:layout>
        <c:manualLayout>
          <c:layoutTarget val="inner"/>
          <c:xMode val="edge"/>
          <c:yMode val="edge"/>
          <c:x val="0.17491141732283463"/>
          <c:y val="0.15143190434529016"/>
          <c:w val="0.81298359580052493"/>
          <c:h val="0.55565580344123655"/>
        </c:manualLayout>
      </c:layout>
      <c:lineChart>
        <c:grouping val="standard"/>
        <c:varyColors val="0"/>
        <c:ser>
          <c:idx val="0"/>
          <c:order val="0"/>
          <c:tx>
            <c:strRef>
              <c:f>'Gross Profit Monthly'!$J$3:$J$4</c:f>
              <c:strCache>
                <c:ptCount val="1"/>
                <c:pt idx="0">
                  <c:v>2014</c:v>
                </c:pt>
              </c:strCache>
            </c:strRef>
          </c:tx>
          <c:spPr>
            <a:ln w="28575" cap="rnd">
              <a:solidFill>
                <a:schemeClr val="accent3">
                  <a:shade val="58000"/>
                </a:schemeClr>
              </a:solidFill>
              <a:round/>
            </a:ln>
            <a:effectLst/>
          </c:spPr>
          <c:marker>
            <c:symbol val="circle"/>
            <c:size val="5"/>
            <c:spPr>
              <a:solidFill>
                <a:schemeClr val="accent3">
                  <a:shade val="58000"/>
                </a:schemeClr>
              </a:solidFill>
              <a:ln w="9525">
                <a:solidFill>
                  <a:schemeClr val="accent3">
                    <a:shade val="58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Monthly'!$J$5:$J$17</c:f>
              <c:numCache>
                <c:formatCode>#,###</c:formatCode>
                <c:ptCount val="12"/>
                <c:pt idx="0">
                  <c:v>688765</c:v>
                </c:pt>
                <c:pt idx="1">
                  <c:v>688765</c:v>
                </c:pt>
                <c:pt idx="2">
                  <c:v>688765</c:v>
                </c:pt>
                <c:pt idx="3">
                  <c:v>416000</c:v>
                </c:pt>
                <c:pt idx="4">
                  <c:v>416000</c:v>
                </c:pt>
                <c:pt idx="5">
                  <c:v>416000</c:v>
                </c:pt>
              </c:numCache>
            </c:numRef>
          </c:val>
          <c:smooth val="0"/>
          <c:extLst>
            <c:ext xmlns:c16="http://schemas.microsoft.com/office/drawing/2014/chart" uri="{C3380CC4-5D6E-409C-BE32-E72D297353CC}">
              <c16:uniqueId val="{00000000-7056-41D4-82D2-C27FFA7FBA1F}"/>
            </c:ext>
          </c:extLst>
        </c:ser>
        <c:ser>
          <c:idx val="1"/>
          <c:order val="1"/>
          <c:tx>
            <c:strRef>
              <c:f>'Gross Profit Monthly'!$K$3:$K$4</c:f>
              <c:strCache>
                <c:ptCount val="1"/>
                <c:pt idx="0">
                  <c:v>2013</c:v>
                </c:pt>
              </c:strCache>
            </c:strRef>
          </c:tx>
          <c:spPr>
            <a:ln w="28575" cap="rnd">
              <a:solidFill>
                <a:schemeClr val="accent3">
                  <a:shade val="86000"/>
                </a:schemeClr>
              </a:solidFill>
              <a:round/>
            </a:ln>
            <a:effectLst/>
          </c:spPr>
          <c:marker>
            <c:symbol val="circle"/>
            <c:size val="5"/>
            <c:spPr>
              <a:solidFill>
                <a:schemeClr val="accent3">
                  <a:shade val="86000"/>
                </a:schemeClr>
              </a:solidFill>
              <a:ln w="9525">
                <a:solidFill>
                  <a:schemeClr val="accent3">
                    <a:shade val="86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Monthly'!$K$5:$K$17</c:f>
              <c:numCache>
                <c:formatCode>#,###</c:formatCode>
                <c:ptCount val="12"/>
                <c:pt idx="0">
                  <c:v>3530138.3900000029</c:v>
                </c:pt>
                <c:pt idx="1">
                  <c:v>5339032.2799999993</c:v>
                </c:pt>
                <c:pt idx="2">
                  <c:v>681584</c:v>
                </c:pt>
                <c:pt idx="3">
                  <c:v>690483.75</c:v>
                </c:pt>
                <c:pt idx="4">
                  <c:v>688140</c:v>
                </c:pt>
                <c:pt idx="5">
                  <c:v>685796.25</c:v>
                </c:pt>
                <c:pt idx="6">
                  <c:v>700483.75</c:v>
                </c:pt>
                <c:pt idx="7">
                  <c:v>698140</c:v>
                </c:pt>
                <c:pt idx="8">
                  <c:v>698140</c:v>
                </c:pt>
                <c:pt idx="9">
                  <c:v>701740</c:v>
                </c:pt>
                <c:pt idx="10">
                  <c:v>695796.25</c:v>
                </c:pt>
                <c:pt idx="11">
                  <c:v>700483.75</c:v>
                </c:pt>
              </c:numCache>
            </c:numRef>
          </c:val>
          <c:smooth val="0"/>
          <c:extLst>
            <c:ext xmlns:c16="http://schemas.microsoft.com/office/drawing/2014/chart" uri="{C3380CC4-5D6E-409C-BE32-E72D297353CC}">
              <c16:uniqueId val="{00000000-A77F-4A10-A454-7424C3206FF4}"/>
            </c:ext>
          </c:extLst>
        </c:ser>
        <c:ser>
          <c:idx val="2"/>
          <c:order val="2"/>
          <c:tx>
            <c:strRef>
              <c:f>'Gross Profit Monthly'!$L$3:$L$4</c:f>
              <c:strCache>
                <c:ptCount val="1"/>
                <c:pt idx="0">
                  <c:v>2012</c:v>
                </c:pt>
              </c:strCache>
            </c:strRef>
          </c:tx>
          <c:spPr>
            <a:ln w="28575" cap="rnd">
              <a:solidFill>
                <a:schemeClr val="accent3">
                  <a:tint val="86000"/>
                </a:schemeClr>
              </a:solidFill>
              <a:round/>
            </a:ln>
            <a:effectLst/>
          </c:spPr>
          <c:marker>
            <c:symbol val="circle"/>
            <c:size val="5"/>
            <c:spPr>
              <a:solidFill>
                <a:schemeClr val="accent3">
                  <a:tint val="86000"/>
                </a:schemeClr>
              </a:solidFill>
              <a:ln w="9525">
                <a:solidFill>
                  <a:schemeClr val="accent3">
                    <a:tint val="86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Monthly'!$L$5:$L$17</c:f>
              <c:numCache>
                <c:formatCode>#,###</c:formatCode>
                <c:ptCount val="12"/>
                <c:pt idx="0">
                  <c:v>41381290.110000238</c:v>
                </c:pt>
                <c:pt idx="1">
                  <c:v>40029592.280000195</c:v>
                </c:pt>
                <c:pt idx="2">
                  <c:v>41437786.720000193</c:v>
                </c:pt>
                <c:pt idx="3">
                  <c:v>20407404.890000217</c:v>
                </c:pt>
                <c:pt idx="4">
                  <c:v>18164055.170000173</c:v>
                </c:pt>
                <c:pt idx="5">
                  <c:v>16719149.090000302</c:v>
                </c:pt>
                <c:pt idx="6">
                  <c:v>16862174.700000204</c:v>
                </c:pt>
                <c:pt idx="7">
                  <c:v>22934077.420000188</c:v>
                </c:pt>
                <c:pt idx="8">
                  <c:v>19040535.32000009</c:v>
                </c:pt>
                <c:pt idx="9">
                  <c:v>21615064.689999953</c:v>
                </c:pt>
                <c:pt idx="10">
                  <c:v>24212798.370000109</c:v>
                </c:pt>
                <c:pt idx="11">
                  <c:v>20409840.379999749</c:v>
                </c:pt>
              </c:numCache>
            </c:numRef>
          </c:val>
          <c:smooth val="0"/>
          <c:extLst>
            <c:ext xmlns:c16="http://schemas.microsoft.com/office/drawing/2014/chart" uri="{C3380CC4-5D6E-409C-BE32-E72D297353CC}">
              <c16:uniqueId val="{00000003-A77F-4A10-A454-7424C3206FF4}"/>
            </c:ext>
          </c:extLst>
        </c:ser>
        <c:ser>
          <c:idx val="3"/>
          <c:order val="3"/>
          <c:tx>
            <c:strRef>
              <c:f>'Gross Profit Monthly'!$M$3:$M$4</c:f>
              <c:strCache>
                <c:ptCount val="1"/>
                <c:pt idx="0">
                  <c:v>2011</c:v>
                </c:pt>
              </c:strCache>
            </c:strRef>
          </c:tx>
          <c:spPr>
            <a:ln w="28575" cap="rnd">
              <a:solidFill>
                <a:schemeClr val="accent3">
                  <a:tint val="58000"/>
                </a:schemeClr>
              </a:solidFill>
              <a:round/>
            </a:ln>
            <a:effectLst/>
          </c:spPr>
          <c:marker>
            <c:symbol val="circle"/>
            <c:size val="5"/>
            <c:spPr>
              <a:solidFill>
                <a:schemeClr val="accent3">
                  <a:tint val="58000"/>
                </a:schemeClr>
              </a:solidFill>
              <a:ln w="9525">
                <a:solidFill>
                  <a:schemeClr val="accent3">
                    <a:tint val="58000"/>
                  </a:schemeClr>
                </a:solidFill>
              </a:ln>
              <a:effectLst/>
            </c:spPr>
          </c:marker>
          <c:cat>
            <c:strRef>
              <c:f>'Gross Profit Monthly'!$I$5:$I$17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Monthly'!$M$5:$M$17</c:f>
              <c:numCache>
                <c:formatCode>#,###</c:formatCode>
                <c:ptCount val="12"/>
                <c:pt idx="0">
                  <c:v>14556518.180000853</c:v>
                </c:pt>
                <c:pt idx="1">
                  <c:v>10945214.03000031</c:v>
                </c:pt>
                <c:pt idx="2">
                  <c:v>10785576.900000364</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numCache>
            </c:numRef>
          </c:val>
          <c:smooth val="0"/>
          <c:extLst>
            <c:ext xmlns:c16="http://schemas.microsoft.com/office/drawing/2014/chart" uri="{C3380CC4-5D6E-409C-BE32-E72D297353CC}">
              <c16:uniqueId val="{00000004-A77F-4A10-A454-7424C3206FF4}"/>
            </c:ext>
          </c:extLst>
        </c:ser>
        <c:dLbls>
          <c:showLegendKey val="0"/>
          <c:showVal val="0"/>
          <c:showCatName val="0"/>
          <c:showSerName val="0"/>
          <c:showPercent val="0"/>
          <c:showBubbleSize val="0"/>
        </c:dLbls>
        <c:marker val="1"/>
        <c:smooth val="0"/>
        <c:axId val="456048976"/>
        <c:axId val="456048584"/>
      </c:lineChart>
      <c:catAx>
        <c:axId val="456048976"/>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28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48584"/>
        <c:crosses val="autoZero"/>
        <c:auto val="1"/>
        <c:lblAlgn val="ctr"/>
        <c:lblOffset val="100"/>
        <c:noMultiLvlLbl val="0"/>
      </c:catAx>
      <c:valAx>
        <c:axId val="4560485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489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pivotSource>
    <c:name>[AX023 - Enterprise - Sales Dashboard 2 v2.0.xlsx]Gross Profit YTD!GPYTD</c:name>
    <c:fmtId val="8"/>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Gross Profit YTD</a:t>
            </a:r>
          </a:p>
        </c:rich>
      </c:tx>
      <c:layout>
        <c:manualLayout>
          <c:xMode val="edge"/>
          <c:yMode val="edge"/>
          <c:x val="0.82840970566752548"/>
          <c:y val="2.0705745115193962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pivotFmt>
      <c:pivotFmt>
        <c:idx val="44"/>
      </c:pivotFmt>
      <c:pivotFmt>
        <c:idx val="45"/>
      </c:pivotFmt>
      <c:pivotFmt>
        <c:idx val="46"/>
      </c:pivotFmt>
      <c:pivotFmt>
        <c:idx val="47"/>
      </c:pivotFmt>
      <c:pivotFmt>
        <c:idx val="48"/>
      </c:pivotFmt>
      <c:pivotFmt>
        <c:idx val="49"/>
      </c:pivotFmt>
      <c:pivotFmt>
        <c:idx val="50"/>
      </c:pivotFmt>
      <c:pivotFmt>
        <c:idx val="51"/>
      </c:pivotFmt>
      <c:pivotFmt>
        <c:idx val="52"/>
      </c:pivotFmt>
      <c:pivotFmt>
        <c:idx val="53"/>
      </c:pivotFmt>
      <c:pivotFmt>
        <c:idx val="54"/>
        <c:spPr>
          <a:solidFill>
            <a:schemeClr val="accent3"/>
          </a:solidFill>
          <a:ln w="28575" cap="rnd">
            <a:solidFill>
              <a:schemeClr val="accent3">
                <a:shade val="65000"/>
              </a:schemeClr>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55"/>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6"/>
        <c:spPr>
          <a:solidFill>
            <a:schemeClr val="accent3"/>
          </a:solidFill>
          <a:ln w="28575" cap="rnd">
            <a:solidFill>
              <a:schemeClr val="accent3">
                <a:tint val="65000"/>
              </a:schemeClr>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57"/>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58"/>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59"/>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60"/>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61"/>
        <c:spPr>
          <a:solidFill>
            <a:schemeClr val="accent3"/>
          </a:solidFill>
          <a:ln w="28575" cap="rnd">
            <a:solidFill>
              <a:schemeClr val="accent3"/>
            </a:solidFill>
            <a:round/>
          </a:ln>
          <a:effectLst/>
        </c:spPr>
        <c:marker>
          <c:symbol val="circle"/>
          <c:size val="5"/>
          <c:spPr>
            <a:solidFill>
              <a:schemeClr val="accent3">
                <a:tint val="77000"/>
              </a:schemeClr>
            </a:solidFill>
            <a:ln w="9525">
              <a:solidFill>
                <a:schemeClr val="accent3">
                  <a:tint val="77000"/>
                </a:schemeClr>
              </a:solidFill>
            </a:ln>
            <a:effectLst/>
          </c:spPr>
        </c:marker>
      </c:pivotFmt>
      <c:pivotFmt>
        <c:idx val="62"/>
        <c:spPr>
          <a:solidFill>
            <a:schemeClr val="accent3"/>
          </a:solidFill>
          <a:ln w="28575" cap="rnd">
            <a:solidFill>
              <a:schemeClr val="accent3"/>
            </a:solidFill>
            <a:round/>
          </a:ln>
          <a:effectLst/>
        </c:spPr>
        <c:marker>
          <c:symbol val="circle"/>
          <c:size val="5"/>
          <c:spPr>
            <a:solidFill>
              <a:schemeClr val="accent3">
                <a:tint val="54000"/>
              </a:schemeClr>
            </a:solidFill>
            <a:ln w="9525">
              <a:solidFill>
                <a:schemeClr val="accent3">
                  <a:tint val="54000"/>
                </a:schemeClr>
              </a:solidFill>
            </a:ln>
            <a:effectLst/>
          </c:spPr>
        </c:marker>
      </c:pivotFmt>
      <c:pivotFmt>
        <c:idx val="63"/>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64"/>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65"/>
        <c:spPr>
          <a:solidFill>
            <a:schemeClr val="accent3"/>
          </a:solidFill>
          <a:ln w="28575" cap="rnd">
            <a:solidFill>
              <a:schemeClr val="accent3"/>
            </a:solidFill>
            <a:round/>
          </a:ln>
          <a:effectLst/>
        </c:spPr>
        <c:marker>
          <c:symbol val="circle"/>
          <c:size val="5"/>
          <c:spPr>
            <a:solidFill>
              <a:schemeClr val="accent3">
                <a:shade val="65000"/>
              </a:schemeClr>
            </a:solidFill>
            <a:ln w="9525">
              <a:solidFill>
                <a:schemeClr val="accent3">
                  <a:shade val="65000"/>
                </a:schemeClr>
              </a:solidFill>
            </a:ln>
            <a:effectLst/>
          </c:spPr>
        </c:marker>
      </c:pivotFmt>
      <c:pivotFmt>
        <c:idx val="66"/>
        <c:spPr>
          <a:solidFill>
            <a:schemeClr val="accent3"/>
          </a:solidFill>
          <a:ln w="28575" cap="rnd">
            <a:solidFill>
              <a:schemeClr val="accent3"/>
            </a:solidFill>
            <a:round/>
          </a:ln>
          <a:effectLst/>
        </c:spPr>
        <c:marker>
          <c:symbol val="circle"/>
          <c:size val="5"/>
          <c:spPr>
            <a:solidFill>
              <a:schemeClr val="accent3"/>
            </a:solidFill>
            <a:ln w="9525">
              <a:solidFill>
                <a:schemeClr val="accent3"/>
              </a:solidFill>
            </a:ln>
            <a:effectLst/>
          </c:spPr>
        </c:marker>
      </c:pivotFmt>
      <c:pivotFmt>
        <c:idx val="67"/>
        <c:spPr>
          <a:solidFill>
            <a:schemeClr val="accent3"/>
          </a:solidFill>
          <a:ln w="28575" cap="rnd">
            <a:solidFill>
              <a:schemeClr val="accent3"/>
            </a:solidFill>
            <a:round/>
          </a:ln>
          <a:effectLst/>
        </c:spPr>
        <c:marker>
          <c:symbol val="circle"/>
          <c:size val="5"/>
          <c:spPr>
            <a:solidFill>
              <a:schemeClr val="accent3">
                <a:tint val="65000"/>
              </a:schemeClr>
            </a:solidFill>
            <a:ln w="9525">
              <a:solidFill>
                <a:schemeClr val="accent3">
                  <a:tint val="65000"/>
                </a:schemeClr>
              </a:solidFill>
            </a:ln>
            <a:effectLst/>
          </c:spPr>
        </c:marker>
      </c:pivotFmt>
      <c:pivotFmt>
        <c:idx val="68"/>
        <c:spPr>
          <a:solidFill>
            <a:schemeClr val="accent3"/>
          </a:solidFill>
          <a:ln w="28575" cap="rnd">
            <a:solidFill>
              <a:schemeClr val="accent3"/>
            </a:solidFill>
            <a:round/>
          </a:ln>
          <a:effectLst/>
        </c:spPr>
        <c:marker>
          <c:symbol val="circle"/>
          <c:size val="5"/>
          <c:spPr>
            <a:solidFill>
              <a:schemeClr val="accent3">
                <a:tint val="77000"/>
              </a:schemeClr>
            </a:solidFill>
            <a:ln w="9525">
              <a:solidFill>
                <a:schemeClr val="accent3">
                  <a:tint val="77000"/>
                </a:schemeClr>
              </a:solidFill>
            </a:ln>
            <a:effectLst/>
          </c:spPr>
        </c:marker>
      </c:pivotFmt>
      <c:pivotFmt>
        <c:idx val="69"/>
        <c:spPr>
          <a:ln w="28575" cap="rnd">
            <a:solidFill>
              <a:schemeClr val="accent3"/>
            </a:solidFill>
            <a:round/>
          </a:ln>
          <a:effectLst/>
        </c:spPr>
        <c:marker>
          <c:symbol val="circle"/>
          <c:size val="5"/>
          <c:spPr>
            <a:solidFill>
              <a:schemeClr val="accent3">
                <a:shade val="58000"/>
              </a:schemeClr>
            </a:solidFill>
            <a:ln w="9525">
              <a:solidFill>
                <a:schemeClr val="accent3">
                  <a:shade val="58000"/>
                </a:schemeClr>
              </a:solidFill>
            </a:ln>
            <a:effectLst/>
          </c:spPr>
        </c:marker>
      </c:pivotFmt>
      <c:pivotFmt>
        <c:idx val="70"/>
        <c:spPr>
          <a:ln w="28575" cap="rnd">
            <a:solidFill>
              <a:schemeClr val="accent3"/>
            </a:solidFill>
            <a:round/>
          </a:ln>
          <a:effectLst/>
        </c:spPr>
        <c:marker>
          <c:symbol val="circle"/>
          <c:size val="5"/>
          <c:spPr>
            <a:solidFill>
              <a:schemeClr val="accent3">
                <a:shade val="86000"/>
              </a:schemeClr>
            </a:solidFill>
            <a:ln w="9525">
              <a:solidFill>
                <a:schemeClr val="accent3">
                  <a:shade val="86000"/>
                </a:schemeClr>
              </a:solidFill>
            </a:ln>
            <a:effectLst/>
          </c:spPr>
        </c:marker>
      </c:pivotFmt>
      <c:pivotFmt>
        <c:idx val="71"/>
        <c:spPr>
          <a:ln w="28575" cap="rnd">
            <a:solidFill>
              <a:schemeClr val="accent3"/>
            </a:solidFill>
            <a:round/>
          </a:ln>
          <a:effectLst/>
        </c:spPr>
        <c:marker>
          <c:symbol val="circle"/>
          <c:size val="5"/>
          <c:spPr>
            <a:solidFill>
              <a:schemeClr val="accent3">
                <a:tint val="86000"/>
              </a:schemeClr>
            </a:solidFill>
            <a:ln w="9525">
              <a:solidFill>
                <a:schemeClr val="accent3">
                  <a:tint val="86000"/>
                </a:schemeClr>
              </a:solidFill>
            </a:ln>
            <a:effectLst/>
          </c:spPr>
        </c:marker>
      </c:pivotFmt>
      <c:pivotFmt>
        <c:idx val="72"/>
        <c:spPr>
          <a:ln w="28575" cap="rnd">
            <a:solidFill>
              <a:schemeClr val="accent3"/>
            </a:solidFill>
            <a:round/>
          </a:ln>
          <a:effectLst/>
        </c:spPr>
        <c:marker>
          <c:symbol val="circle"/>
          <c:size val="5"/>
          <c:spPr>
            <a:solidFill>
              <a:schemeClr val="accent3">
                <a:tint val="58000"/>
              </a:schemeClr>
            </a:solidFill>
            <a:ln w="9525">
              <a:solidFill>
                <a:schemeClr val="accent3">
                  <a:tint val="58000"/>
                </a:schemeClr>
              </a:solidFill>
            </a:ln>
            <a:effectLst/>
          </c:spPr>
        </c:marker>
      </c:pivotFmt>
    </c:pivotFmts>
    <c:plotArea>
      <c:layout>
        <c:manualLayout>
          <c:layoutTarget val="inner"/>
          <c:xMode val="edge"/>
          <c:yMode val="edge"/>
          <c:x val="0.17636811023622048"/>
          <c:y val="0.13291338582677167"/>
          <c:w val="0.80706342957130361"/>
          <c:h val="0.59732247010790318"/>
        </c:manualLayout>
      </c:layout>
      <c:lineChart>
        <c:grouping val="standard"/>
        <c:varyColors val="0"/>
        <c:ser>
          <c:idx val="0"/>
          <c:order val="0"/>
          <c:tx>
            <c:strRef>
              <c:f>'Gross Profit YTD'!$J$3:$J$4</c:f>
              <c:strCache>
                <c:ptCount val="1"/>
                <c:pt idx="0">
                  <c:v>2014</c:v>
                </c:pt>
              </c:strCache>
            </c:strRef>
          </c:tx>
          <c:spPr>
            <a:ln w="28575" cap="rnd">
              <a:solidFill>
                <a:schemeClr val="accent3">
                  <a:shade val="58000"/>
                </a:schemeClr>
              </a:solidFill>
              <a:round/>
            </a:ln>
            <a:effectLst/>
          </c:spPr>
          <c:marker>
            <c:symbol val="circle"/>
            <c:size val="5"/>
            <c:spPr>
              <a:solidFill>
                <a:schemeClr val="accent3">
                  <a:shade val="58000"/>
                </a:schemeClr>
              </a:solidFill>
              <a:ln w="9525">
                <a:solidFill>
                  <a:schemeClr val="accent3">
                    <a:shade val="58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YTD'!$J$5:$J$17</c:f>
              <c:numCache>
                <c:formatCode>#,###</c:formatCode>
                <c:ptCount val="12"/>
                <c:pt idx="0">
                  <c:v>688765</c:v>
                </c:pt>
                <c:pt idx="1">
                  <c:v>1377530</c:v>
                </c:pt>
                <c:pt idx="2">
                  <c:v>2066295</c:v>
                </c:pt>
                <c:pt idx="3">
                  <c:v>2482295</c:v>
                </c:pt>
                <c:pt idx="4">
                  <c:v>2898295</c:v>
                </c:pt>
                <c:pt idx="5">
                  <c:v>3314295</c:v>
                </c:pt>
                <c:pt idx="6">
                  <c:v>3314295</c:v>
                </c:pt>
                <c:pt idx="7">
                  <c:v>3314295</c:v>
                </c:pt>
                <c:pt idx="8">
                  <c:v>3314295</c:v>
                </c:pt>
                <c:pt idx="9">
                  <c:v>3314295</c:v>
                </c:pt>
                <c:pt idx="10">
                  <c:v>3314295</c:v>
                </c:pt>
                <c:pt idx="11">
                  <c:v>3314295</c:v>
                </c:pt>
              </c:numCache>
            </c:numRef>
          </c:val>
          <c:smooth val="0"/>
          <c:extLst>
            <c:ext xmlns:c16="http://schemas.microsoft.com/office/drawing/2014/chart" uri="{C3380CC4-5D6E-409C-BE32-E72D297353CC}">
              <c16:uniqueId val="{00000000-A5E2-4842-8F42-8D6A885268AC}"/>
            </c:ext>
          </c:extLst>
        </c:ser>
        <c:ser>
          <c:idx val="1"/>
          <c:order val="1"/>
          <c:tx>
            <c:strRef>
              <c:f>'Gross Profit YTD'!$K$3:$K$4</c:f>
              <c:strCache>
                <c:ptCount val="1"/>
                <c:pt idx="0">
                  <c:v>2013</c:v>
                </c:pt>
              </c:strCache>
            </c:strRef>
          </c:tx>
          <c:spPr>
            <a:ln w="28575" cap="rnd">
              <a:solidFill>
                <a:schemeClr val="accent3">
                  <a:shade val="86000"/>
                </a:schemeClr>
              </a:solidFill>
              <a:round/>
            </a:ln>
            <a:effectLst/>
          </c:spPr>
          <c:marker>
            <c:symbol val="circle"/>
            <c:size val="5"/>
            <c:spPr>
              <a:solidFill>
                <a:schemeClr val="accent3">
                  <a:shade val="86000"/>
                </a:schemeClr>
              </a:solidFill>
              <a:ln w="9525">
                <a:solidFill>
                  <a:schemeClr val="accent3">
                    <a:shade val="86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YTD'!$K$5:$K$17</c:f>
              <c:numCache>
                <c:formatCode>#,###</c:formatCode>
                <c:ptCount val="12"/>
                <c:pt idx="0">
                  <c:v>3530138.3900000029</c:v>
                </c:pt>
                <c:pt idx="1">
                  <c:v>8869170.6700000018</c:v>
                </c:pt>
                <c:pt idx="2">
                  <c:v>9550754.6700000018</c:v>
                </c:pt>
                <c:pt idx="3">
                  <c:v>10241238.420000002</c:v>
                </c:pt>
                <c:pt idx="4">
                  <c:v>10929378.420000002</c:v>
                </c:pt>
                <c:pt idx="5">
                  <c:v>11615174.670000002</c:v>
                </c:pt>
                <c:pt idx="6">
                  <c:v>12315658.420000002</c:v>
                </c:pt>
                <c:pt idx="7">
                  <c:v>13013798.420000002</c:v>
                </c:pt>
                <c:pt idx="8">
                  <c:v>13711938.420000002</c:v>
                </c:pt>
                <c:pt idx="9">
                  <c:v>14413678.420000002</c:v>
                </c:pt>
                <c:pt idx="10">
                  <c:v>15109474.670000002</c:v>
                </c:pt>
                <c:pt idx="11">
                  <c:v>15809958.420000002</c:v>
                </c:pt>
              </c:numCache>
            </c:numRef>
          </c:val>
          <c:smooth val="0"/>
          <c:extLst>
            <c:ext xmlns:c16="http://schemas.microsoft.com/office/drawing/2014/chart" uri="{C3380CC4-5D6E-409C-BE32-E72D297353CC}">
              <c16:uniqueId val="{00000000-111F-4A38-8D8C-0172EF773BE5}"/>
            </c:ext>
          </c:extLst>
        </c:ser>
        <c:ser>
          <c:idx val="2"/>
          <c:order val="2"/>
          <c:tx>
            <c:strRef>
              <c:f>'Gross Profit YTD'!$L$3:$L$4</c:f>
              <c:strCache>
                <c:ptCount val="1"/>
                <c:pt idx="0">
                  <c:v>2012</c:v>
                </c:pt>
              </c:strCache>
            </c:strRef>
          </c:tx>
          <c:spPr>
            <a:ln w="28575" cap="rnd">
              <a:solidFill>
                <a:schemeClr val="accent3">
                  <a:tint val="86000"/>
                </a:schemeClr>
              </a:solidFill>
              <a:round/>
            </a:ln>
            <a:effectLst/>
          </c:spPr>
          <c:marker>
            <c:symbol val="circle"/>
            <c:size val="5"/>
            <c:spPr>
              <a:solidFill>
                <a:schemeClr val="accent3">
                  <a:tint val="86000"/>
                </a:schemeClr>
              </a:solidFill>
              <a:ln w="9525">
                <a:solidFill>
                  <a:schemeClr val="accent3">
                    <a:tint val="86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YTD'!$L$5:$L$17</c:f>
              <c:numCache>
                <c:formatCode>#,###</c:formatCode>
                <c:ptCount val="12"/>
                <c:pt idx="0">
                  <c:v>41381290.110000238</c:v>
                </c:pt>
                <c:pt idx="1">
                  <c:v>81410882.390000433</c:v>
                </c:pt>
                <c:pt idx="2">
                  <c:v>122848669.11000063</c:v>
                </c:pt>
                <c:pt idx="3">
                  <c:v>143256074.00000083</c:v>
                </c:pt>
                <c:pt idx="4">
                  <c:v>161420129.170001</c:v>
                </c:pt>
                <c:pt idx="5">
                  <c:v>178139278.2600013</c:v>
                </c:pt>
                <c:pt idx="6">
                  <c:v>195001452.9600015</c:v>
                </c:pt>
                <c:pt idx="7">
                  <c:v>217935530.38000169</c:v>
                </c:pt>
                <c:pt idx="8">
                  <c:v>236976065.70000178</c:v>
                </c:pt>
                <c:pt idx="9">
                  <c:v>258591130.39000171</c:v>
                </c:pt>
                <c:pt idx="10">
                  <c:v>282803928.76000184</c:v>
                </c:pt>
                <c:pt idx="11">
                  <c:v>303213769.1400016</c:v>
                </c:pt>
              </c:numCache>
            </c:numRef>
          </c:val>
          <c:smooth val="0"/>
          <c:extLst>
            <c:ext xmlns:c16="http://schemas.microsoft.com/office/drawing/2014/chart" uri="{C3380CC4-5D6E-409C-BE32-E72D297353CC}">
              <c16:uniqueId val="{00000003-111F-4A38-8D8C-0172EF773BE5}"/>
            </c:ext>
          </c:extLst>
        </c:ser>
        <c:ser>
          <c:idx val="3"/>
          <c:order val="3"/>
          <c:tx>
            <c:strRef>
              <c:f>'Gross Profit YTD'!$M$3:$M$4</c:f>
              <c:strCache>
                <c:ptCount val="1"/>
                <c:pt idx="0">
                  <c:v>2011</c:v>
                </c:pt>
              </c:strCache>
            </c:strRef>
          </c:tx>
          <c:spPr>
            <a:ln w="28575" cap="rnd">
              <a:solidFill>
                <a:schemeClr val="accent3">
                  <a:tint val="58000"/>
                </a:schemeClr>
              </a:solidFill>
              <a:round/>
            </a:ln>
            <a:effectLst/>
          </c:spPr>
          <c:marker>
            <c:symbol val="circle"/>
            <c:size val="5"/>
            <c:spPr>
              <a:solidFill>
                <a:schemeClr val="accent3">
                  <a:tint val="58000"/>
                </a:schemeClr>
              </a:solidFill>
              <a:ln w="9525">
                <a:solidFill>
                  <a:schemeClr val="accent3">
                    <a:tint val="58000"/>
                  </a:schemeClr>
                </a:solidFill>
              </a:ln>
              <a:effectLst/>
            </c:spPr>
          </c:marker>
          <c:cat>
            <c:strRef>
              <c:f>'Gross Profit YTD'!$I$5:$I$17</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'Gross Profit YTD'!$M$5:$M$17</c:f>
              <c:numCache>
                <c:formatCode>#,###</c:formatCode>
                <c:ptCount val="12"/>
                <c:pt idx="0">
                  <c:v>14556518.180000853</c:v>
                </c:pt>
                <c:pt idx="1">
                  <c:v>25501732.210001163</c:v>
                </c:pt>
                <c:pt idx="2">
                  <c:v>36287309.110001527</c:v>
                </c:pt>
                <c:pt idx="3">
                  <c:v>72729916.140001863</c:v>
                </c:pt>
                <c:pt idx="4">
                  <c:v>95193008.470002264</c:v>
                </c:pt>
                <c:pt idx="5">
                  <c:v>128795425.66000265</c:v>
                </c:pt>
                <c:pt idx="6">
                  <c:v>162808833.27000305</c:v>
                </c:pt>
                <c:pt idx="7">
                  <c:v>197219889.28000346</c:v>
                </c:pt>
                <c:pt idx="8">
                  <c:v>232365679.40000385</c:v>
                </c:pt>
                <c:pt idx="9">
                  <c:v>268557339.41000426</c:v>
                </c:pt>
                <c:pt idx="10">
                  <c:v>306269965.90000463</c:v>
                </c:pt>
                <c:pt idx="11">
                  <c:v>346026443.76000518</c:v>
                </c:pt>
              </c:numCache>
            </c:numRef>
          </c:val>
          <c:smooth val="0"/>
          <c:extLst>
            <c:ext xmlns:c16="http://schemas.microsoft.com/office/drawing/2014/chart" uri="{C3380CC4-5D6E-409C-BE32-E72D297353CC}">
              <c16:uniqueId val="{00000004-111F-4A38-8D8C-0172EF773BE5}"/>
            </c:ext>
          </c:extLst>
        </c:ser>
        <c:dLbls>
          <c:showLegendKey val="0"/>
          <c:showVal val="0"/>
          <c:showCatName val="0"/>
          <c:showSerName val="0"/>
          <c:showPercent val="0"/>
          <c:showBubbleSize val="0"/>
        </c:dLbls>
        <c:marker val="1"/>
        <c:smooth val="0"/>
        <c:axId val="456050936"/>
        <c:axId val="456982504"/>
      </c:lineChart>
      <c:catAx>
        <c:axId val="456050936"/>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28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982504"/>
        <c:crosses val="autoZero"/>
        <c:auto val="1"/>
        <c:lblAlgn val="ctr"/>
        <c:lblOffset val="100"/>
        <c:noMultiLvlLbl val="0"/>
      </c:catAx>
      <c:valAx>
        <c:axId val="456982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60509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withinLinear" id="16">
  <a:schemeClr val="accent3"/>
</cs:colorStyle>
</file>

<file path=xl/charts/colors2.xml><?xml version="1.0" encoding="utf-8"?>
<cs:colorStyle xmlns:cs="http://schemas.microsoft.com/office/drawing/2012/chartStyle" xmlns:a="http://schemas.openxmlformats.org/drawingml/2006/main" meth="withinLinear" id="16">
  <a:schemeClr val="accent3"/>
</cs:colorStyle>
</file>

<file path=xl/charts/colors3.xml><?xml version="1.0" encoding="utf-8"?>
<cs:colorStyle xmlns:cs="http://schemas.microsoft.com/office/drawing/2012/chartStyle" xmlns:a="http://schemas.openxmlformats.org/drawingml/2006/main" meth="withinLinear" id="16">
  <a:schemeClr val="accent3"/>
</cs:colorStyle>
</file>

<file path=xl/charts/colors4.xml><?xml version="1.0" encoding="utf-8"?>
<cs:colorStyle xmlns:cs="http://schemas.microsoft.com/office/drawing/2012/chartStyle" xmlns:a="http://schemas.openxmlformats.org/drawingml/2006/main" meth="withinLinear" id="16">
  <a:schemeClr val="accent3"/>
</cs:colorStyle>
</file>

<file path=xl/charts/colors5.xml><?xml version="1.0" encoding="utf-8"?>
<cs:colorStyle xmlns:cs="http://schemas.microsoft.com/office/drawing/2012/chartStyle" xmlns:a="http://schemas.openxmlformats.org/drawingml/2006/main" meth="withinLinear" id="16">
  <a:schemeClr val="accent3"/>
</cs:colorStyle>
</file>

<file path=xl/charts/colors6.xml><?xml version="1.0" encoding="utf-8"?>
<cs:colorStyle xmlns:cs="http://schemas.microsoft.com/office/drawing/2012/chartStyle" xmlns:a="http://schemas.openxmlformats.org/drawingml/2006/main" meth="withinLinear" id="16">
  <a:schemeClr val="accent3"/>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9</xdr:row>
      <xdr:rowOff>133350</xdr:rowOff>
    </xdr:from>
    <xdr:to>
      <xdr:col>11</xdr:col>
      <xdr:colOff>257175</xdr:colOff>
      <xdr:row>19</xdr:row>
      <xdr:rowOff>77512</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01125" y="17811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27215</xdr:colOff>
      <xdr:row>8</xdr:row>
      <xdr:rowOff>176893</xdr:rowOff>
    </xdr:from>
    <xdr:to>
      <xdr:col>7</xdr:col>
      <xdr:colOff>1143001</xdr:colOff>
      <xdr:row>11</xdr:row>
      <xdr:rowOff>163285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42560</xdr:colOff>
      <xdr:row>17</xdr:row>
      <xdr:rowOff>206373</xdr:rowOff>
    </xdr:from>
    <xdr:to>
      <xdr:col>7</xdr:col>
      <xdr:colOff>1083960</xdr:colOff>
      <xdr:row>32</xdr:row>
      <xdr:rowOff>9205</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42561</xdr:colOff>
      <xdr:row>32</xdr:row>
      <xdr:rowOff>98122</xdr:rowOff>
    </xdr:from>
    <xdr:to>
      <xdr:col>7</xdr:col>
      <xdr:colOff>960136</xdr:colOff>
      <xdr:row>46</xdr:row>
      <xdr:rowOff>115267</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47296</xdr:colOff>
      <xdr:row>17</xdr:row>
      <xdr:rowOff>206373</xdr:rowOff>
    </xdr:from>
    <xdr:to>
      <xdr:col>14</xdr:col>
      <xdr:colOff>4449</xdr:colOff>
      <xdr:row>32</xdr:row>
      <xdr:rowOff>9205</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xdr:col>
      <xdr:colOff>0</xdr:colOff>
      <xdr:row>9</xdr:row>
      <xdr:rowOff>188799</xdr:rowOff>
    </xdr:from>
    <xdr:to>
      <xdr:col>2</xdr:col>
      <xdr:colOff>2286000</xdr:colOff>
      <xdr:row>16</xdr:row>
      <xdr:rowOff>197069</xdr:rowOff>
    </xdr:to>
    <mc:AlternateContent xmlns:mc="http://schemas.openxmlformats.org/markup-compatibility/2006" xmlns:a14="http://schemas.microsoft.com/office/drawing/2010/main">
      <mc:Choice Requires="a14">
        <xdr:graphicFrame macro="">
          <xdr:nvGraphicFramePr>
            <xdr:cNvPr id="29"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251810" y="1316471"/>
              <a:ext cx="2286000" cy="182568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9</xdr:col>
      <xdr:colOff>47295</xdr:colOff>
      <xdr:row>32</xdr:row>
      <xdr:rowOff>98123</xdr:rowOff>
    </xdr:from>
    <xdr:to>
      <xdr:col>14</xdr:col>
      <xdr:colOff>4448</xdr:colOff>
      <xdr:row>46</xdr:row>
      <xdr:rowOff>115268</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2</xdr:col>
      <xdr:colOff>0</xdr:colOff>
      <xdr:row>18</xdr:row>
      <xdr:rowOff>9149</xdr:rowOff>
    </xdr:from>
    <xdr:to>
      <xdr:col>2</xdr:col>
      <xdr:colOff>2286000</xdr:colOff>
      <xdr:row>32</xdr:row>
      <xdr:rowOff>0</xdr:rowOff>
    </xdr:to>
    <mc:AlternateContent xmlns:mc="http://schemas.openxmlformats.org/markup-compatibility/2006" xmlns:a14="http://schemas.microsoft.com/office/drawing/2010/main">
      <mc:Choice Requires="a14">
        <xdr:graphicFrame macro="">
          <xdr:nvGraphicFramePr>
            <xdr:cNvPr id="2" name="Sales Document Status"/>
            <xdr:cNvGraphicFramePr/>
          </xdr:nvGraphicFramePr>
          <xdr:xfrm>
            <a:off x="0" y="0"/>
            <a:ext cx="0" cy="0"/>
          </xdr:xfrm>
          <a:graphic>
            <a:graphicData uri="http://schemas.microsoft.com/office/drawing/2010/slicer">
              <sle:slicer xmlns:sle="http://schemas.microsoft.com/office/drawing/2010/slicer" name="Sales Document Status"/>
            </a:graphicData>
          </a:graphic>
        </xdr:graphicFrame>
      </mc:Choice>
      <mc:Fallback xmlns="">
        <xdr:sp macro="" textlink="">
          <xdr:nvSpPr>
            <xdr:cNvPr id="0" name=""/>
            <xdr:cNvSpPr>
              <a:spLocks noTextEdit="1"/>
            </xdr:cNvSpPr>
          </xdr:nvSpPr>
          <xdr:spPr>
            <a:xfrm>
              <a:off x="251810" y="3381218"/>
              <a:ext cx="2286000" cy="290309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32</xdr:row>
      <xdr:rowOff>98122</xdr:rowOff>
    </xdr:from>
    <xdr:to>
      <xdr:col>2</xdr:col>
      <xdr:colOff>2286000</xdr:colOff>
      <xdr:row>46</xdr:row>
      <xdr:rowOff>120431</xdr:rowOff>
    </xdr:to>
    <mc:AlternateContent xmlns:mc="http://schemas.openxmlformats.org/markup-compatibility/2006" xmlns:a14="http://schemas.microsoft.com/office/drawing/2010/main">
      <mc:Choice Requires="a14">
        <xdr:graphicFrame macro="">
          <xdr:nvGraphicFramePr>
            <xdr:cNvPr id="4" name="Business Segment"/>
            <xdr:cNvGraphicFramePr/>
          </xdr:nvGraphicFramePr>
          <xdr:xfrm>
            <a:off x="0" y="0"/>
            <a:ext cx="0" cy="0"/>
          </xdr:xfrm>
          <a:graphic>
            <a:graphicData uri="http://schemas.microsoft.com/office/drawing/2010/slicer">
              <sle:slicer xmlns:sle="http://schemas.microsoft.com/office/drawing/2010/slicer" name="Business Segment"/>
            </a:graphicData>
          </a:graphic>
        </xdr:graphicFrame>
      </mc:Choice>
      <mc:Fallback xmlns="">
        <xdr:sp macro="" textlink="">
          <xdr:nvSpPr>
            <xdr:cNvPr id="0" name=""/>
            <xdr:cNvSpPr>
              <a:spLocks noTextEdit="1"/>
            </xdr:cNvSpPr>
          </xdr:nvSpPr>
          <xdr:spPr>
            <a:xfrm>
              <a:off x="251810" y="6382432"/>
              <a:ext cx="2286000" cy="29345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c:userShapes xmlns:c="http://schemas.openxmlformats.org/drawingml/2006/chart">
  <cdr:relSizeAnchor xmlns:cdr="http://schemas.openxmlformats.org/drawingml/2006/chartDrawing">
    <cdr:from>
      <cdr:x>0.08125</cdr:x>
      <cdr:y>0.60896</cdr:y>
    </cdr:from>
    <cdr:to>
      <cdr:x>0.28125</cdr:x>
      <cdr:y>1</cdr:y>
    </cdr:to>
    <cdr:sp macro="" textlink="">
      <cdr:nvSpPr>
        <cdr:cNvPr id="3" name="TextBox 2"/>
        <cdr:cNvSpPr txBox="1"/>
      </cdr:nvSpPr>
      <cdr:spPr>
        <a:xfrm xmlns:a="http://schemas.openxmlformats.org/drawingml/2006/main">
          <a:off x="371475" y="2105026"/>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2</xdr:row>
      <xdr:rowOff>0</xdr:rowOff>
    </xdr:from>
    <xdr:to>
      <xdr:col>7</xdr:col>
      <xdr:colOff>180975</xdr:colOff>
      <xdr:row>16</xdr:row>
      <xdr:rowOff>83819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104775</xdr:colOff>
      <xdr:row>2</xdr:row>
      <xdr:rowOff>66675</xdr:rowOff>
    </xdr:from>
    <xdr:to>
      <xdr:col>7</xdr:col>
      <xdr:colOff>285750</xdr:colOff>
      <xdr:row>16</xdr:row>
      <xdr:rowOff>150495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38100</xdr:colOff>
      <xdr:row>2</xdr:row>
      <xdr:rowOff>19050</xdr:rowOff>
    </xdr:from>
    <xdr:to>
      <xdr:col>7</xdr:col>
      <xdr:colOff>76200</xdr:colOff>
      <xdr:row>16</xdr:row>
      <xdr:rowOff>102869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xdr:row>
      <xdr:rowOff>0</xdr:rowOff>
    </xdr:from>
    <xdr:to>
      <xdr:col>7</xdr:col>
      <xdr:colOff>180975</xdr:colOff>
      <xdr:row>16</xdr:row>
      <xdr:rowOff>83820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xdr:col>
      <xdr:colOff>150395</xdr:colOff>
      <xdr:row>28</xdr:row>
      <xdr:rowOff>150395</xdr:rowOff>
    </xdr:from>
    <xdr:to>
      <xdr:col>4</xdr:col>
      <xdr:colOff>889836</xdr:colOff>
      <xdr:row>30</xdr:row>
      <xdr:rowOff>162927</xdr:rowOff>
    </xdr:to>
    <xdr:cxnSp macro="">
      <xdr:nvCxnSpPr>
        <xdr:cNvPr id="2" name="Straight Arrow Connector 1"/>
        <xdr:cNvCxnSpPr/>
      </xdr:nvCxnSpPr>
      <xdr:spPr>
        <a:xfrm flipH="1" flipV="1">
          <a:off x="4855745" y="19209920"/>
          <a:ext cx="1663366" cy="431632"/>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225592</xdr:colOff>
      <xdr:row>32</xdr:row>
      <xdr:rowOff>35718</xdr:rowOff>
    </xdr:from>
    <xdr:to>
      <xdr:col>4</xdr:col>
      <xdr:colOff>642938</xdr:colOff>
      <xdr:row>35</xdr:row>
      <xdr:rowOff>25066</xdr:rowOff>
    </xdr:to>
    <xdr:cxnSp macro="">
      <xdr:nvCxnSpPr>
        <xdr:cNvPr id="3" name="Straight Arrow Connector 2"/>
        <xdr:cNvCxnSpPr/>
      </xdr:nvCxnSpPr>
      <xdr:spPr>
        <a:xfrm flipH="1">
          <a:off x="4930942" y="19933443"/>
          <a:ext cx="1341271" cy="61799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7.500521643517" createdVersion="3" refreshedVersion="6" minRefreshableVersion="3" recordCount="0" supportSubquery="1" supportAdvancedDrill="1">
  <cacheSource type="external" connectionId="1"/>
  <cacheFields count="6">
    <cacheField name="[Document Date].[Month].[Month]" caption="Month" numFmtId="0" hierarchy="21" level="1">
      <sharedItems count="12">
        <s v="[Document Date].[Month].&amp;[1]" c="January"/>
        <s v="[Document Date].[Month].&amp;[2]" c="February"/>
        <s v="[Document Date].[Month].&amp;[3]" c="March"/>
        <s v="[Document Date].[Month].&amp;[4]" c="April"/>
        <s v="[Document Date].[Month].&amp;[5]" c="May"/>
        <s v="[Document Date].[Month].&amp;[6]" c="June"/>
        <s v="[Document Date].[Month].&amp;[7]" c="July"/>
        <s v="[Document Date].[Month].&amp;[8]" c="August"/>
        <s v="[Document Date].[Month].&amp;[9]" c="September"/>
        <s v="[Document Date].[Month].&amp;[10]" c="October"/>
        <s v="[Document Date].[Month].&amp;[11]" c="November"/>
        <s v="[Document Date].[Month].&amp;[12]" c="December"/>
      </sharedItems>
    </cacheField>
    <cacheField name="[Document Date].[Year].[Year]" caption="Year" numFmtId="0" hierarchy="23" level="1">
      <sharedItems count="7">
        <s v="[Document Date].[Year].&amp;[2011]" c="2011"/>
        <s v="[Document Date].[Year].&amp;[2012]" c="2012"/>
        <s v="[Document Date].[Year].&amp;[2013]" c="2013"/>
        <s v="[Document Date].[Year].&amp;[2006]" u="1" c="2006"/>
        <s v="[Document Date].[Year].&amp;[2007]" u="1" c="2007"/>
        <s v="[Document Date].[Year].&amp;[2008]" u="1" c="2008"/>
        <s v="[Document Date].[Year].&amp;[2010]" u="1" c="2010"/>
      </sharedItems>
    </cacheField>
    <cacheField name="[Measures].[Sales]" caption="Sales" numFmtId="0" hierarchy="55" level="32767"/>
    <cacheField name="[Customer Account].[Business Segment].[Business Segment]" caption="Business Segment" numFmtId="0" hierarchy="2" level="1">
      <sharedItems containsSemiMixedTypes="0" containsString="0"/>
    </cacheField>
    <cacheField name="[Company].[Company].[Company]" caption="Company" numFmtId="0" level="1">
      <sharedItems containsSemiMixedTypes="0" containsString="0"/>
    </cacheField>
    <cacheField name="[Sales Document Status].[Sales Document Status].[Sales Document Status]" caption="Sales Document Status" numFmtId="0" hierarchy="44"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4"/>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fieldsUsage count="2">
        <fieldUsage x="-1"/>
        <fieldUsage x="3"/>
      </fieldsUsage>
    </cacheHierarchy>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2" unbalanced="0">
      <fieldsUsage count="2">
        <fieldUsage x="-1"/>
        <fieldUsage x="0"/>
      </fieldsUsage>
    </cacheHierarchy>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2" unbalanced="0">
      <fieldsUsage count="2">
        <fieldUsage x="-1"/>
        <fieldUsage x="1"/>
      </fieldsUsage>
    </cacheHierarchy>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5"/>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2"/>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7.500522685186" createdVersion="3" refreshedVersion="6" minRefreshableVersion="3" recordCount="0" supportSubquery="1" supportAdvancedDrill="1">
  <cacheSource type="external" connectionId="1"/>
  <cacheFields count="6">
    <cacheField name="[Document Date].[Month].[Month]" caption="Month" numFmtId="0" hierarchy="21" level="1">
      <sharedItems count="12">
        <s v="[Document Date].[Month].&amp;[1]" c="January"/>
        <s v="[Document Date].[Month].&amp;[2]" c="February"/>
        <s v="[Document Date].[Month].&amp;[3]" c="March"/>
        <s v="[Document Date].[Month].&amp;[4]" c="April"/>
        <s v="[Document Date].[Month].&amp;[5]" c="May"/>
        <s v="[Document Date].[Month].&amp;[6]" c="June"/>
        <s v="[Document Date].[Month].&amp;[7]" c="July"/>
        <s v="[Document Date].[Month].&amp;[8]" c="August"/>
        <s v="[Document Date].[Month].&amp;[9]" c="September"/>
        <s v="[Document Date].[Month].&amp;[10]" c="October"/>
        <s v="[Document Date].[Month].&amp;[11]" c="November"/>
        <s v="[Document Date].[Month].&amp;[12]" c="December"/>
      </sharedItems>
    </cacheField>
    <cacheField name="[Document Date].[Year].[Year]" caption="Year" numFmtId="0" hierarchy="23" level="1">
      <sharedItems count="7">
        <s v="[Document Date].[Year].&amp;[2011]" c="2011"/>
        <s v="[Document Date].[Year].&amp;[2012]" c="2012"/>
        <s v="[Document Date].[Year].&amp;[2013]" c="2013"/>
        <s v="[Document Date].[Year].&amp;[2006]" u="1" c="2006"/>
        <s v="[Document Date].[Year].&amp;[2007]" u="1" c="2007"/>
        <s v="[Document Date].[Year].&amp;[2008]" u="1" c="2008"/>
        <s v="[Document Date].[Year].&amp;[2010]" u="1" c="2010"/>
      </sharedItems>
    </cacheField>
    <cacheField name="[Measures].[Sales]" caption="Sales" numFmtId="0" hierarchy="55" level="32767"/>
    <cacheField name="[Customer Account].[Business Segment].[Business Segment]" caption="Business Segment" numFmtId="0" hierarchy="2" level="1">
      <sharedItems containsSemiMixedTypes="0" containsString="0"/>
    </cacheField>
    <cacheField name="[Company].[Company].[Company]" caption="Company" numFmtId="0" level="1">
      <sharedItems containsSemiMixedTypes="0" containsString="0"/>
    </cacheField>
    <cacheField name="[Sales Document Status].[Sales Document Status].[Sales Document Status]" caption="Sales Document Status" numFmtId="0" hierarchy="44"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4"/>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fieldsUsage count="2">
        <fieldUsage x="-1"/>
        <fieldUsage x="3"/>
      </fieldsUsage>
    </cacheHierarchy>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2" unbalanced="0">
      <fieldsUsage count="2">
        <fieldUsage x="-1"/>
        <fieldUsage x="0"/>
      </fieldsUsage>
    </cacheHierarchy>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2" unbalanced="0">
      <fieldsUsage count="2">
        <fieldUsage x="-1"/>
        <fieldUsage x="1"/>
      </fieldsUsage>
    </cacheHierarchy>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5"/>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2"/>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367.50052361111" createdVersion="3" refreshedVersion="6" minRefreshableVersion="3" recordCount="0" supportSubquery="1" supportAdvancedDrill="1">
  <cacheSource type="external" connectionId="1"/>
  <cacheFields count="6">
    <cacheField name="[Document Date].[Year].[Year]" caption="Year" numFmtId="0" hierarchy="23" level="1">
      <sharedItems count="6">
        <s v="[Document Date].[Year].&amp;[2011]" c="2011"/>
        <s v="[Document Date].[Year].&amp;[2012]" c="2012"/>
        <s v="[Document Date].[Year].&amp;[2013]" c="2013"/>
        <s v="[Document Date].[Year].&amp;[2014]" c="2014"/>
        <s v="[Document Date].[Year].&amp;[2007]" u="1" c="2007"/>
        <s v="[Document Date].[Year].&amp;[2008]" u="1" c="2008"/>
      </sharedItems>
    </cacheField>
    <cacheField name="[Document Date].[Month].[Month]" caption="Month" numFmtId="0" hierarchy="21" level="1">
      <sharedItems count="12">
        <s v="[Document Date].[Month].&amp;[1]" c="January"/>
        <s v="[Document Date].[Month].&amp;[2]" c="February"/>
        <s v="[Document Date].[Month].&amp;[3]" c="March"/>
        <s v="[Document Date].[Month].&amp;[4]" c="April"/>
        <s v="[Document Date].[Month].&amp;[5]" c="May"/>
        <s v="[Document Date].[Month].&amp;[6]" c="June"/>
        <s v="[Document Date].[Month].&amp;[7]" c="July"/>
        <s v="[Document Date].[Month].&amp;[8]" c="August"/>
        <s v="[Document Date].[Month].&amp;[9]" c="September"/>
        <s v="[Document Date].[Month].&amp;[10]" c="October"/>
        <s v="[Document Date].[Month].&amp;[11]" c="November"/>
        <s v="[Document Date].[Month].&amp;[12]" c="December"/>
      </sharedItems>
    </cacheField>
    <cacheField name="[Measures].[Profit]" caption="Profit" numFmtId="0" hierarchy="64" level="32767"/>
    <cacheField name="[Customer Account].[Business Segment].[Business Segment]" caption="Business Segment" numFmtId="0" hierarchy="2" level="1">
      <sharedItems containsSemiMixedTypes="0" containsString="0"/>
    </cacheField>
    <cacheField name="[Company].[Company].[Company]" caption="Company" numFmtId="0" level="1">
      <sharedItems containsSemiMixedTypes="0" containsString="0"/>
    </cacheField>
    <cacheField name="[Sales Document Status].[Sales Document Status].[Sales Document Status]" caption="Sales Document Status" numFmtId="0" hierarchy="44"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4"/>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fieldsUsage count="2">
        <fieldUsage x="-1"/>
        <fieldUsage x="3"/>
      </fieldsUsage>
    </cacheHierarchy>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2" unbalanced="0">
      <fieldsUsage count="2">
        <fieldUsage x="-1"/>
        <fieldUsage x="1"/>
      </fieldsUsage>
    </cacheHierarchy>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2" unbalanced="0">
      <fieldsUsage count="2">
        <fieldUsage x="-1"/>
        <fieldUsage x="0"/>
      </fieldsUsage>
    </cacheHierarchy>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5"/>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2"/>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367.50052465278" createdVersion="3" refreshedVersion="6" minRefreshableVersion="3" recordCount="0" supportSubquery="1" supportAdvancedDrill="1">
  <cacheSource type="external" connectionId="1"/>
  <cacheFields count="6">
    <cacheField name="[Document Date].[Month].[Month]" caption="Month" numFmtId="0" hierarchy="21" level="1">
      <sharedItems count="12">
        <s v="[Document Date].[Month].&amp;[1]" c="January"/>
        <s v="[Document Date].[Month].&amp;[2]" c="February"/>
        <s v="[Document Date].[Month].&amp;[3]" c="March"/>
        <s v="[Document Date].[Month].&amp;[4]" c="April"/>
        <s v="[Document Date].[Month].&amp;[5]" c="May"/>
        <s v="[Document Date].[Month].&amp;[6]" c="June"/>
        <s v="[Document Date].[Month].&amp;[7]" c="July"/>
        <s v="[Document Date].[Month].&amp;[8]" c="August"/>
        <s v="[Document Date].[Month].&amp;[9]" c="September"/>
        <s v="[Document Date].[Month].&amp;[10]" c="October"/>
        <s v="[Document Date].[Month].&amp;[11]" c="November"/>
        <s v="[Document Date].[Month].&amp;[12]" c="December"/>
      </sharedItems>
    </cacheField>
    <cacheField name="[Document Date].[Year].[Year]" caption="Year" numFmtId="0" hierarchy="23" level="1">
      <sharedItems count="7">
        <s v="[Document Date].[Year].&amp;[2011]" c="2011"/>
        <s v="[Document Date].[Year].&amp;[2012]" c="2012"/>
        <s v="[Document Date].[Year].&amp;[2013]" c="2013"/>
        <s v="[Document Date].[Year].&amp;[2014]" c="2014"/>
        <s v="[Document Date].[Year].&amp;[2006]" u="1" c="2006"/>
        <s v="[Document Date].[Year].&amp;[2007]" u="1" c="2007"/>
        <s v="[Document Date].[Year].&amp;[2008]" u="1" c="2008"/>
      </sharedItems>
    </cacheField>
    <cacheField name="[Measures].[Profit]" caption="Profit" numFmtId="0" hierarchy="64" level="32767"/>
    <cacheField name="[Customer Account].[Business Segment].[Business Segment]" caption="Business Segment" numFmtId="0" hierarchy="2" level="1">
      <sharedItems containsSemiMixedTypes="0" containsString="0"/>
    </cacheField>
    <cacheField name="[Company].[Company].[Company]" caption="Company" numFmtId="0" level="1">
      <sharedItems containsSemiMixedTypes="0" containsString="0"/>
    </cacheField>
    <cacheField name="[Sales Document Status].[Sales Document Status].[Sales Document Status]" caption="Sales Document Status" numFmtId="0" hierarchy="44"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4"/>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fieldsUsage count="2">
        <fieldUsage x="-1"/>
        <fieldUsage x="3"/>
      </fieldsUsage>
    </cacheHierarchy>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2" unbalanced="0">
      <fieldsUsage count="2">
        <fieldUsage x="-1"/>
        <fieldUsage x="0"/>
      </fieldsUsage>
    </cacheHierarchy>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2" unbalanced="0">
      <fieldsUsage count="2">
        <fieldUsage x="-1"/>
        <fieldUsage x="1"/>
      </fieldsUsage>
    </cacheHierarchy>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5"/>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2"/>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367.500520023146"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12 Cube"/>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34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MonthlySales" cacheId="245"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3" fieldListSortAscending="1">
  <location ref="I3:M17" firstHeaderRow="1" firstDataRow="2" firstDataCol="1"/>
  <pivotFields count="6">
    <pivotField axis="axisRow" allDrilled="1" showAll="0" dataSourceSort="1" defaultAttributeDrillState="1">
      <items count="13">
        <item x="0"/>
        <item x="1"/>
        <item x="2"/>
        <item x="3"/>
        <item x="4"/>
        <item x="5"/>
        <item x="6"/>
        <item x="7"/>
        <item x="8"/>
        <item x="9"/>
        <item x="10"/>
        <item x="11"/>
        <item t="default"/>
      </items>
    </pivotField>
    <pivotField axis="axisCol" allDrilled="1" showAll="0" sortType="descending" defaultAttributeDrillState="1">
      <items count="8">
        <item s="1" x="2"/>
        <item s="1" x="1"/>
        <item s="1" x="0"/>
        <item s="1" x="6"/>
        <item s="1" x="5"/>
        <item s="1" x="4"/>
        <item s="1" x="3"/>
        <item t="default"/>
      </items>
    </pivotField>
    <pivotField dataField="1" showAll="0"/>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13">
    <i>
      <x/>
    </i>
    <i>
      <x v="1"/>
    </i>
    <i>
      <x v="2"/>
    </i>
    <i>
      <x v="3"/>
    </i>
    <i>
      <x v="4"/>
    </i>
    <i>
      <x v="5"/>
    </i>
    <i>
      <x v="6"/>
    </i>
    <i>
      <x v="7"/>
    </i>
    <i>
      <x v="8"/>
    </i>
    <i>
      <x v="9"/>
    </i>
    <i>
      <x v="10"/>
    </i>
    <i>
      <x v="11"/>
    </i>
    <i t="grand">
      <x/>
    </i>
  </rowItems>
  <colFields count="1">
    <field x="1"/>
  </colFields>
  <colItems count="4">
    <i>
      <x/>
    </i>
    <i>
      <x v="1"/>
    </i>
    <i>
      <x v="2"/>
    </i>
    <i t="grand">
      <x/>
    </i>
  </colItems>
  <dataFields count="1">
    <dataField fld="2" baseField="0" baseItem="0"/>
  </dataFields>
  <chartFormats count="13">
    <chartFormat chart="10" format="31" series="1">
      <pivotArea type="data" outline="0" fieldPosition="0">
        <references count="1">
          <reference field="1" count="1" selected="0">
            <x v="5"/>
          </reference>
        </references>
      </pivotArea>
    </chartFormat>
    <chartFormat chart="10" format="32" series="1">
      <pivotArea type="data" outline="0" fieldPosition="0">
        <references count="1">
          <reference field="1" count="1" selected="0">
            <x v="6"/>
          </reference>
        </references>
      </pivotArea>
    </chartFormat>
    <chartFormat chart="10" format="33" series="1">
      <pivotArea type="data" outline="0" fieldPosition="0">
        <references count="1">
          <reference field="1" count="1" selected="0">
            <x v="2"/>
          </reference>
        </references>
      </pivotArea>
    </chartFormat>
    <chartFormat chart="10" format="34" series="1">
      <pivotArea type="data" outline="0" fieldPosition="0">
        <references count="1">
          <reference field="1" count="1" selected="0">
            <x v="3"/>
          </reference>
        </references>
      </pivotArea>
    </chartFormat>
    <chartFormat chart="10" format="35" series="1">
      <pivotArea type="data" outline="0" fieldPosition="0">
        <references count="1">
          <reference field="1" count="1" selected="0">
            <x v="4"/>
          </reference>
        </references>
      </pivotArea>
    </chartFormat>
    <chartFormat chart="10" format="41" series="1">
      <pivotArea type="data" outline="0" fieldPosition="0">
        <references count="1">
          <reference field="1" count="1" selected="0">
            <x v="0"/>
          </reference>
        </references>
      </pivotArea>
    </chartFormat>
    <chartFormat chart="10" format="42" series="1">
      <pivotArea type="data" outline="0" fieldPosition="0">
        <references count="1">
          <reference field="1" count="1" selected="0">
            <x v="1"/>
          </reference>
        </references>
      </pivotArea>
    </chartFormat>
    <chartFormat chart="6" format="30" series="1">
      <pivotArea type="data" outline="0" fieldPosition="0">
        <references count="2">
          <reference field="4294967294" count="1" selected="0">
            <x v="0"/>
          </reference>
          <reference field="1" count="1" selected="0">
            <x v="0"/>
          </reference>
        </references>
      </pivotArea>
    </chartFormat>
    <chartFormat chart="6" format="31" series="1">
      <pivotArea type="data" outline="0" fieldPosition="0">
        <references count="2">
          <reference field="4294967294" count="1" selected="0">
            <x v="0"/>
          </reference>
          <reference field="1" count="1" selected="0">
            <x v="1"/>
          </reference>
        </references>
      </pivotArea>
    </chartFormat>
    <chartFormat chart="6" format="32" series="1">
      <pivotArea type="data" outline="0" fieldPosition="0">
        <references count="2">
          <reference field="4294967294" count="1" selected="0">
            <x v="0"/>
          </reference>
          <reference field="1" count="1" selected="0">
            <x v="2"/>
          </reference>
        </references>
      </pivotArea>
    </chartFormat>
    <chartFormat chart="10" format="43" series="1">
      <pivotArea type="data" outline="0" fieldPosition="0">
        <references count="2">
          <reference field="4294967294" count="1" selected="0">
            <x v="0"/>
          </reference>
          <reference field="1" count="1" selected="0">
            <x v="0"/>
          </reference>
        </references>
      </pivotArea>
    </chartFormat>
    <chartFormat chart="10" format="44" series="1">
      <pivotArea type="data" outline="0" fieldPosition="0">
        <references count="2">
          <reference field="4294967294" count="1" selected="0">
            <x v="0"/>
          </reference>
          <reference field="1" count="1" selected="0">
            <x v="1"/>
          </reference>
        </references>
      </pivotArea>
    </chartFormat>
    <chartFormat chart="10" format="45" series="1">
      <pivotArea type="data" outline="0" fieldPosition="0">
        <references count="2">
          <reference field="4294967294" count="1" selected="0">
            <x v="0"/>
          </reference>
          <reference field="1" count="1" selected="0">
            <x v="2"/>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embers count="9" level="1">
        <member name=""/>
        <member name=""/>
        <member name=""/>
        <member name="[Document Date].[Year].&amp;[2009]"/>
        <member name=""/>
        <member name=""/>
        <member name=""/>
        <member name=""/>
        <member name="[Document Date].[Year].[All Date].UNKNOWNMEMBER"/>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1" showRowHeaders="1" showColHeaders="1" showRowStripes="0" showColStripes="0" showLastColumn="1"/>
  <rowHierarchiesUsage count="1">
    <rowHierarchyUsage hierarchyUsage="21"/>
  </rowHierarchiesUsage>
  <colHierarchiesUsage count="1">
    <colHierarchyUsage hierarchyUsage="23"/>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SalesYTD" cacheId="248" applyNumberFormats="0" applyBorderFormats="0" applyFontFormats="0" applyPatternFormats="0" applyAlignmentFormats="0" applyWidthHeightFormats="1" dataCaption="Values" updatedVersion="6" minRefreshableVersion="3" useAutoFormatting="1" itemPrintTitles="1" createdVersion="3" indent="0" showHeaders="0" outline="1" outlineData="1" multipleFieldFilters="0" chartFormat="11" fieldListSortAscending="1">
  <location ref="I3:M17" firstHeaderRow="1" firstDataRow="2" firstDataCol="1"/>
  <pivotFields count="6">
    <pivotField axis="axisRow" allDrilled="1" showAll="0" dataSourceSort="1" defaultAttributeDrillState="1">
      <items count="13">
        <item x="0"/>
        <item x="1"/>
        <item x="2"/>
        <item x="3"/>
        <item x="4"/>
        <item x="5"/>
        <item x="6"/>
        <item x="7"/>
        <item x="8"/>
        <item x="9"/>
        <item x="10"/>
        <item x="11"/>
        <item t="default"/>
      </items>
    </pivotField>
    <pivotField axis="axisCol" allDrilled="1" showAll="0" sortType="descending" defaultAttributeDrillState="1">
      <items count="8">
        <item s="1" x="2"/>
        <item s="1" x="1"/>
        <item s="1" x="0"/>
        <item s="1" x="6"/>
        <item s="1" x="5"/>
        <item s="1" x="4"/>
        <item s="1" x="3"/>
        <item t="default"/>
      </items>
    </pivotField>
    <pivotField dataField="1" showAll="0"/>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13">
    <i>
      <x/>
    </i>
    <i>
      <x v="1"/>
    </i>
    <i>
      <x v="2"/>
    </i>
    <i>
      <x v="3"/>
    </i>
    <i>
      <x v="4"/>
    </i>
    <i>
      <x v="5"/>
    </i>
    <i>
      <x v="6"/>
    </i>
    <i>
      <x v="7"/>
    </i>
    <i>
      <x v="8"/>
    </i>
    <i>
      <x v="9"/>
    </i>
    <i>
      <x v="10"/>
    </i>
    <i>
      <x v="11"/>
    </i>
    <i t="grand">
      <x/>
    </i>
  </rowItems>
  <colFields count="1">
    <field x="1"/>
  </colFields>
  <colItems count="4">
    <i>
      <x/>
    </i>
    <i>
      <x v="1"/>
    </i>
    <i>
      <x v="2"/>
    </i>
    <i t="grand">
      <x/>
    </i>
  </colItems>
  <dataFields count="1">
    <dataField fld="2" showDataAs="runTotal" baseField="0" baseItem="0"/>
  </dataFields>
  <chartFormats count="12">
    <chartFormat chart="6" format="36" series="1">
      <pivotArea type="data" outline="0" fieldPosition="0">
        <references count="1">
          <reference field="1" count="1" selected="0">
            <x v="4"/>
          </reference>
        </references>
      </pivotArea>
    </chartFormat>
    <chartFormat chart="6" format="37" series="1">
      <pivotArea type="data" outline="0" fieldPosition="0">
        <references count="1">
          <reference field="1" count="1" selected="0">
            <x v="5"/>
          </reference>
        </references>
      </pivotArea>
    </chartFormat>
    <chartFormat chart="6" format="38" series="1">
      <pivotArea type="data" outline="0" fieldPosition="0">
        <references count="1">
          <reference field="1" count="1" selected="0">
            <x v="6"/>
          </reference>
        </references>
      </pivotArea>
    </chartFormat>
    <chartFormat chart="6" format="50" series="1">
      <pivotArea type="data" outline="0" fieldPosition="0">
        <references count="1">
          <reference field="1" count="1" selected="0">
            <x v="0"/>
          </reference>
        </references>
      </pivotArea>
    </chartFormat>
    <chartFormat chart="6" format="51" series="1">
      <pivotArea type="data" outline="0" fieldPosition="0">
        <references count="1">
          <reference field="1" count="1" selected="0">
            <x v="1"/>
          </reference>
        </references>
      </pivotArea>
    </chartFormat>
    <chartFormat chart="6" format="52" series="1">
      <pivotArea type="data" outline="0" fieldPosition="0">
        <references count="1">
          <reference field="1" count="1" selected="0">
            <x v="2"/>
          </reference>
        </references>
      </pivotArea>
    </chartFormat>
    <chartFormat chart="6" format="53" series="1">
      <pivotArea type="data" outline="0" fieldPosition="0">
        <references count="2">
          <reference field="4294967294" count="1" selected="0">
            <x v="0"/>
          </reference>
          <reference field="1" count="1" selected="0">
            <x v="0"/>
          </reference>
        </references>
      </pivotArea>
    </chartFormat>
    <chartFormat chart="6" format="54" series="1">
      <pivotArea type="data" outline="0" fieldPosition="0">
        <references count="2">
          <reference field="4294967294" count="1" selected="0">
            <x v="0"/>
          </reference>
          <reference field="1" count="1" selected="0">
            <x v="1"/>
          </reference>
        </references>
      </pivotArea>
    </chartFormat>
    <chartFormat chart="6" format="55" series="1">
      <pivotArea type="data" outline="0" fieldPosition="0">
        <references count="2">
          <reference field="4294967294" count="1" selected="0">
            <x v="0"/>
          </reference>
          <reference field="1" count="1" selected="0">
            <x v="2"/>
          </reference>
        </references>
      </pivotArea>
    </chartFormat>
    <chartFormat chart="3" format="38" series="1">
      <pivotArea type="data" outline="0" fieldPosition="0">
        <references count="2">
          <reference field="4294967294" count="1" selected="0">
            <x v="0"/>
          </reference>
          <reference field="1" count="1" selected="0">
            <x v="1"/>
          </reference>
        </references>
      </pivotArea>
    </chartFormat>
    <chartFormat chart="3" format="39" series="1">
      <pivotArea type="data" outline="0" fieldPosition="0">
        <references count="2">
          <reference field="4294967294" count="1" selected="0">
            <x v="0"/>
          </reference>
          <reference field="1" count="1" selected="0">
            <x v="0"/>
          </reference>
        </references>
      </pivotArea>
    </chartFormat>
    <chartFormat chart="3" format="40" series="1">
      <pivotArea type="data" outline="0" fieldPosition="0">
        <references count="2">
          <reference field="4294967294" count="1" selected="0">
            <x v="0"/>
          </reference>
          <reference field="1" count="1" selected="0">
            <x v="2"/>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embers count="9" level="1">
        <member name=""/>
        <member name=""/>
        <member name=""/>
        <member name="[Document Date].[Year].&amp;[2009]"/>
        <member name=""/>
        <member name=""/>
        <member name=""/>
        <member name=""/>
        <member name="[Document Date].[Year].[All Date].UNKNOWNMEMBER"/>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1" showRowHeaders="1" showColHeaders="1" showRowStripes="0" showColStripes="0" showLastColumn="1"/>
  <rowHierarchiesUsage count="1">
    <rowHierarchyUsage hierarchyUsage="21"/>
  </rowHierarchiesUsage>
  <colHierarchiesUsage count="1">
    <colHierarchyUsage hierarchyUsage="23"/>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GPMonthly" cacheId="254"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1" fieldListSortAscending="1">
  <location ref="I3:N17" firstHeaderRow="1" firstDataRow="2" firstDataCol="1"/>
  <pivotFields count="6">
    <pivotField axis="axisRow" allDrilled="1" showAll="0" dataSourceSort="1" defaultAttributeDrillState="1">
      <items count="13">
        <item x="0"/>
        <item x="1"/>
        <item x="2"/>
        <item x="3"/>
        <item x="4"/>
        <item x="5"/>
        <item x="6"/>
        <item x="7"/>
        <item x="8"/>
        <item x="9"/>
        <item x="10"/>
        <item x="11"/>
        <item t="default"/>
      </items>
    </pivotField>
    <pivotField axis="axisCol" allDrilled="1" showAll="0" sortType="descending" defaultAttributeDrillState="1">
      <items count="8">
        <item x="3"/>
        <item x="2"/>
        <item x="1"/>
        <item x="0"/>
        <item x="6"/>
        <item x="5"/>
        <item x="4"/>
        <item t="default"/>
      </items>
    </pivotField>
    <pivotField dataField="1" showAll="0"/>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13">
    <i>
      <x/>
    </i>
    <i>
      <x v="1"/>
    </i>
    <i>
      <x v="2"/>
    </i>
    <i>
      <x v="3"/>
    </i>
    <i>
      <x v="4"/>
    </i>
    <i>
      <x v="5"/>
    </i>
    <i>
      <x v="6"/>
    </i>
    <i>
      <x v="7"/>
    </i>
    <i>
      <x v="8"/>
    </i>
    <i>
      <x v="9"/>
    </i>
    <i>
      <x v="10"/>
    </i>
    <i>
      <x v="11"/>
    </i>
    <i t="grand">
      <x/>
    </i>
  </rowItems>
  <colFields count="1">
    <field x="1"/>
  </colFields>
  <colItems count="5">
    <i>
      <x/>
    </i>
    <i>
      <x v="1"/>
    </i>
    <i>
      <x v="2"/>
    </i>
    <i>
      <x v="3"/>
    </i>
    <i t="grand">
      <x/>
    </i>
  </colItems>
  <dataFields count="1">
    <dataField fld="2" baseField="0" baseItem="0"/>
  </dataFields>
  <chartFormats count="15">
    <chartFormat chart="8" format="33" series="1">
      <pivotArea type="data" outline="0" fieldPosition="0">
        <references count="1">
          <reference field="1" count="1" selected="0">
            <x v="4"/>
          </reference>
        </references>
      </pivotArea>
    </chartFormat>
    <chartFormat chart="8" format="34" series="1">
      <pivotArea type="data" outline="0" fieldPosition="0">
        <references count="1">
          <reference field="1" count="1" selected="0">
            <x v="5"/>
          </reference>
        </references>
      </pivotArea>
    </chartFormat>
    <chartFormat chart="8" format="35" series="1">
      <pivotArea type="data" outline="0" fieldPosition="0">
        <references count="1">
          <reference field="1" count="1" selected="0">
            <x v="6"/>
          </reference>
        </references>
      </pivotArea>
    </chartFormat>
    <chartFormat chart="8" format="41" series="1">
      <pivotArea type="data" outline="0" fieldPosition="0">
        <references count="1">
          <reference field="1" count="1" selected="0">
            <x v="0"/>
          </reference>
        </references>
      </pivotArea>
    </chartFormat>
    <chartFormat chart="8" format="42" series="1">
      <pivotArea type="data" outline="0" fieldPosition="0">
        <references count="1">
          <reference field="1" count="1" selected="0">
            <x v="1"/>
          </reference>
        </references>
      </pivotArea>
    </chartFormat>
    <chartFormat chart="8" format="43" series="1">
      <pivotArea type="data" outline="0" fieldPosition="0">
        <references count="1">
          <reference field="1" count="1" selected="0">
            <x v="2"/>
          </reference>
        </references>
      </pivotArea>
    </chartFormat>
    <chartFormat chart="8" format="44" series="1">
      <pivotArea type="data" outline="0" fieldPosition="0">
        <references count="1">
          <reference field="1" count="1" selected="0">
            <x v="3"/>
          </reference>
        </references>
      </pivotArea>
    </chartFormat>
    <chartFormat chart="2" format="32" series="1">
      <pivotArea type="data" outline="0" fieldPosition="0">
        <references count="2">
          <reference field="4294967294" count="1" selected="0">
            <x v="0"/>
          </reference>
          <reference field="1" count="1" selected="0">
            <x v="0"/>
          </reference>
        </references>
      </pivotArea>
    </chartFormat>
    <chartFormat chart="2" format="33" series="1">
      <pivotArea type="data" outline="0" fieldPosition="0">
        <references count="2">
          <reference field="4294967294" count="1" selected="0">
            <x v="0"/>
          </reference>
          <reference field="1" count="1" selected="0">
            <x v="1"/>
          </reference>
        </references>
      </pivotArea>
    </chartFormat>
    <chartFormat chart="2" format="34" series="1">
      <pivotArea type="data" outline="0" fieldPosition="0">
        <references count="2">
          <reference field="4294967294" count="1" selected="0">
            <x v="0"/>
          </reference>
          <reference field="1" count="1" selected="0">
            <x v="2"/>
          </reference>
        </references>
      </pivotArea>
    </chartFormat>
    <chartFormat chart="2" format="35" series="1">
      <pivotArea type="data" outline="0" fieldPosition="0">
        <references count="2">
          <reference field="4294967294" count="1" selected="0">
            <x v="0"/>
          </reference>
          <reference field="1" count="1" selected="0">
            <x v="3"/>
          </reference>
        </references>
      </pivotArea>
    </chartFormat>
    <chartFormat chart="8" format="45" series="1">
      <pivotArea type="data" outline="0" fieldPosition="0">
        <references count="2">
          <reference field="4294967294" count="1" selected="0">
            <x v="0"/>
          </reference>
          <reference field="1" count="1" selected="0">
            <x v="0"/>
          </reference>
        </references>
      </pivotArea>
    </chartFormat>
    <chartFormat chart="8" format="46" series="1">
      <pivotArea type="data" outline="0" fieldPosition="0">
        <references count="2">
          <reference field="4294967294" count="1" selected="0">
            <x v="0"/>
          </reference>
          <reference field="1" count="1" selected="0">
            <x v="1"/>
          </reference>
        </references>
      </pivotArea>
    </chartFormat>
    <chartFormat chart="8" format="47" series="1">
      <pivotArea type="data" outline="0" fieldPosition="0">
        <references count="2">
          <reference field="4294967294" count="1" selected="0">
            <x v="0"/>
          </reference>
          <reference field="1" count="1" selected="0">
            <x v="2"/>
          </reference>
        </references>
      </pivotArea>
    </chartFormat>
    <chartFormat chart="8" format="48" series="1">
      <pivotArea type="data" outline="0" fieldPosition="0">
        <references count="2">
          <reference field="4294967294" count="1" selected="0">
            <x v="0"/>
          </reference>
          <reference field="1" count="1" selected="0">
            <x v="3"/>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1" showRowHeaders="1" showColHeaders="1" showRowStripes="0" showColStripes="0" showLastColumn="1"/>
  <rowHierarchiesUsage count="1">
    <rowHierarchyUsage hierarchyUsage="21"/>
  </rowHierarchiesUsage>
  <colHierarchiesUsage count="1">
    <colHierarchyUsage hierarchyUsage="23"/>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4.xml><?xml version="1.0" encoding="utf-8"?>
<pivotTableDefinition xmlns="http://schemas.openxmlformats.org/spreadsheetml/2006/main" name="GPYTD" cacheId="251"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5" fieldListSortAscending="1">
  <location ref="I3:N17" firstHeaderRow="1" firstDataRow="2" firstDataCol="1"/>
  <pivotFields count="6">
    <pivotField axis="axisCol" allDrilled="1" showAll="0" sortType="descending" defaultAttributeDrillState="1">
      <items count="7">
        <item x="3"/>
        <item x="2"/>
        <item x="1"/>
        <item x="0"/>
        <item x="5"/>
        <item x="4"/>
        <item t="default"/>
      </items>
    </pivotField>
    <pivotField axis="axisRow" allDrilled="1" showAll="0" dataSourceSort="1" defaultAttributeDrillState="1">
      <items count="13">
        <item x="0"/>
        <item x="1"/>
        <item x="2"/>
        <item x="3"/>
        <item x="4"/>
        <item x="5"/>
        <item x="6"/>
        <item x="7"/>
        <item x="8"/>
        <item x="9"/>
        <item x="10"/>
        <item x="11"/>
        <item t="default"/>
      </items>
    </pivotField>
    <pivotField dataField="1" showAll="0"/>
    <pivotField allDrilled="1" showAll="0" dataSourceSort="1" defaultAttributeDrillState="1"/>
    <pivotField allDrilled="1" showAll="0" dataSourceSort="1" defaultAttributeDrillState="1"/>
    <pivotField allDrilled="1" showAll="0" dataSourceSort="1" defaultAttributeDrillState="1"/>
  </pivotFields>
  <rowFields count="1">
    <field x="1"/>
  </rowFields>
  <rowItems count="13">
    <i>
      <x/>
    </i>
    <i>
      <x v="1"/>
    </i>
    <i>
      <x v="2"/>
    </i>
    <i>
      <x v="3"/>
    </i>
    <i>
      <x v="4"/>
    </i>
    <i>
      <x v="5"/>
    </i>
    <i>
      <x v="6"/>
    </i>
    <i>
      <x v="7"/>
    </i>
    <i>
      <x v="8"/>
    </i>
    <i>
      <x v="9"/>
    </i>
    <i>
      <x v="10"/>
    </i>
    <i>
      <x v="11"/>
    </i>
    <i t="grand">
      <x/>
    </i>
  </rowItems>
  <colFields count="1">
    <field x="0"/>
  </colFields>
  <colItems count="5">
    <i>
      <x/>
    </i>
    <i>
      <x v="1"/>
    </i>
    <i>
      <x v="2"/>
    </i>
    <i>
      <x v="3"/>
    </i>
    <i t="grand">
      <x/>
    </i>
  </colItems>
  <dataFields count="1">
    <dataField fld="2" showDataAs="runTotal" baseField="1" baseItem="0"/>
  </dataFields>
  <chartFormats count="14">
    <chartFormat chart="8" format="58" series="1">
      <pivotArea type="data" outline="0" fieldPosition="0">
        <references count="1">
          <reference field="0" count="1" selected="0">
            <x v="4"/>
          </reference>
        </references>
      </pivotArea>
    </chartFormat>
    <chartFormat chart="8" format="59" series="1">
      <pivotArea type="data" outline="0" fieldPosition="0">
        <references count="1">
          <reference field="0" count="1" selected="0">
            <x v="5"/>
          </reference>
        </references>
      </pivotArea>
    </chartFormat>
    <chartFormat chart="8" format="65" series="1">
      <pivotArea type="data" outline="0" fieldPosition="0">
        <references count="1">
          <reference field="0" count="1" selected="0">
            <x v="0"/>
          </reference>
        </references>
      </pivotArea>
    </chartFormat>
    <chartFormat chart="8" format="66" series="1">
      <pivotArea type="data" outline="0" fieldPosition="0">
        <references count="1">
          <reference field="0" count="1" selected="0">
            <x v="1"/>
          </reference>
        </references>
      </pivotArea>
    </chartFormat>
    <chartFormat chart="8" format="67" series="1">
      <pivotArea type="data" outline="0" fieldPosition="0">
        <references count="1">
          <reference field="0" count="1" selected="0">
            <x v="2"/>
          </reference>
        </references>
      </pivotArea>
    </chartFormat>
    <chartFormat chart="8" format="68" series="1">
      <pivotArea type="data" outline="0" fieldPosition="0">
        <references count="1">
          <reference field="0" count="1" selected="0">
            <x v="3"/>
          </reference>
        </references>
      </pivotArea>
    </chartFormat>
    <chartFormat chart="8" format="69" series="1">
      <pivotArea type="data" outline="0" fieldPosition="0">
        <references count="2">
          <reference field="4294967294" count="1" selected="0">
            <x v="0"/>
          </reference>
          <reference field="0" count="1" selected="0">
            <x v="0"/>
          </reference>
        </references>
      </pivotArea>
    </chartFormat>
    <chartFormat chart="8" format="70" series="1">
      <pivotArea type="data" outline="0" fieldPosition="0">
        <references count="2">
          <reference field="4294967294" count="1" selected="0">
            <x v="0"/>
          </reference>
          <reference field="0" count="1" selected="0">
            <x v="1"/>
          </reference>
        </references>
      </pivotArea>
    </chartFormat>
    <chartFormat chart="8" format="71" series="1">
      <pivotArea type="data" outline="0" fieldPosition="0">
        <references count="2">
          <reference field="4294967294" count="1" selected="0">
            <x v="0"/>
          </reference>
          <reference field="0" count="1" selected="0">
            <x v="2"/>
          </reference>
        </references>
      </pivotArea>
    </chartFormat>
    <chartFormat chart="8" format="72" series="1">
      <pivotArea type="data" outline="0" fieldPosition="0">
        <references count="2">
          <reference field="4294967294" count="1" selected="0">
            <x v="0"/>
          </reference>
          <reference field="0" count="1" selected="0">
            <x v="3"/>
          </reference>
        </references>
      </pivotArea>
    </chartFormat>
    <chartFormat chart="4" format="53" series="1">
      <pivotArea type="data" outline="0" fieldPosition="0">
        <references count="2">
          <reference field="4294967294" count="1" selected="0">
            <x v="0"/>
          </reference>
          <reference field="0" count="1" selected="0">
            <x v="2"/>
          </reference>
        </references>
      </pivotArea>
    </chartFormat>
    <chartFormat chart="4" format="54" series="1">
      <pivotArea type="data" outline="0" fieldPosition="0">
        <references count="2">
          <reference field="4294967294" count="1" selected="0">
            <x v="0"/>
          </reference>
          <reference field="0" count="1" selected="0">
            <x v="0"/>
          </reference>
        </references>
      </pivotArea>
    </chartFormat>
    <chartFormat chart="4" format="55" series="1">
      <pivotArea type="data" outline="0" fieldPosition="0">
        <references count="2">
          <reference field="4294967294" count="1" selected="0">
            <x v="0"/>
          </reference>
          <reference field="0" count="1" selected="0">
            <x v="1"/>
          </reference>
        </references>
      </pivotArea>
    </chartFormat>
    <chartFormat chart="4" format="56" series="1">
      <pivotArea type="data" outline="0" fieldPosition="0">
        <references count="2">
          <reference field="4294967294" count="1" selected="0">
            <x v="0"/>
          </reference>
          <reference field="0" count="1" selected="0">
            <x v="3"/>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1" showRowHeaders="1" showColHeaders="1" showRowStripes="0" showColStripes="0" showLastColumn="1"/>
  <rowHierarchiesUsage count="1">
    <rowHierarchyUsage hierarchyUsage="21"/>
  </rowHierarchiesUsage>
  <colHierarchiesUsage count="1">
    <colHierarchyUsage hierarchyUsage="23"/>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4" name="GPMonthly"/>
    <pivotTable tabId="1" name="MonthlySales"/>
    <pivotTable tabId="3" name="SalesYTD"/>
    <pivotTable tabId="5" name="GPYTD"/>
  </pivotTables>
  <data>
    <olap pivotCacheId="348">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Document_Status" sourceName="[Sales Document Status].[Sales Document Status]">
  <pivotTables>
    <pivotTable tabId="1" name="MonthlySales"/>
    <pivotTable tabId="4" name="GPMonthly"/>
    <pivotTable tabId="5" name="GPYTD"/>
    <pivotTable tabId="3" name="SalesYTD"/>
  </pivotTables>
  <data>
    <olap pivotCacheId="348">
      <levels count="2">
        <level uniqueName="[Sales Document Status].[Sales Document Status].[(All)]" sourceCaption="(All)" count="0"/>
        <level uniqueName="[Sales Document Status].[Sales Document Status].[Sales Document Status]" sourceCaption="Sales Document Status" count="6">
          <ranges>
            <range startItem="0">
              <i n="[Sales Document Status].[Sales Document Status].&amp;[3]" c="Invoiced"/>
              <i n="[Sales Document Status].[Sales Document Status].&amp;[0]" c="None" nd="1"/>
              <i n="[Sales Document Status].[Sales Document Status].&amp;[1]" c="Open order" nd="1"/>
              <i n="[Sales Document Status].[Sales Document Status].&amp;[2]" c="Delivered" nd="1"/>
              <i n="[Sales Document Status].[Sales Document Status].&amp;[4]" c="Canceled" nd="1"/>
              <i n="[Sales Document Status].[Sales Document Status].[All Sales Document Status].UNKNOWNMEMBER" c="Unknown" nd="1"/>
            </range>
          </ranges>
        </level>
      </levels>
      <selections count="1">
        <selection n="[Sales Document Status].[Sales Document Status].[All Sales Document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_Account.Business_Segment" sourceName="[Customer Account].[Business Segment]">
  <pivotTables>
    <pivotTable tabId="1" name="MonthlySales"/>
    <pivotTable tabId="4" name="GPMonthly"/>
    <pivotTable tabId="5" name="GPYTD"/>
    <pivotTable tabId="3" name="SalesYTD"/>
  </pivotTables>
  <data>
    <olap pivotCacheId="348">
      <levels count="2">
        <level uniqueName="[Customer Account].[Business Segment].[(All)]" sourceCaption="(All)" count="0"/>
        <level uniqueName="[Customer Account].[Business Segment].[Business Segment]" sourceCaption="Business Segment" count="4">
          <ranges>
            <range startItem="0">
              <i n="[Customer Account].[Business Segment].&amp;[]" c=""/>
              <i n="[Customer Account].[Business Segment].&amp;[20]" c="Retail"/>
              <i n="[Customer Account].[Business Segment].&amp;[10]" c="Wholesale"/>
              <i n="[Customer Account].[Business Segment].[All Customer].UNKNOWNMEMBER" c="Unknown" nd="1"/>
            </range>
          </ranges>
        </level>
      </levels>
      <selections count="1">
        <selection n="[Customer Account].[Business Segment].[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Light3" rowHeight="273050"/>
  <slicer name="Sales Document Status" cache="Slicer_Sales_Document_Status" caption="Sales Document Status" level="1" style="SlicerStyleLight3" rowHeight="273050"/>
  <slicer name="Business Segment" cache="Slicer_Customer_Account.Business_Segment" caption="Business Segment" level="1" style="SlicerStyleLight3" rowHeight="2730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microsoft.com/office/2007/relationships/slicer" Target="../slicers/slicer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ivotTable" Target="../pivotTables/pivotTable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tabSelected="1" workbookViewId="0"/>
  </sheetViews>
  <sheetFormatPr defaultColWidth="9" defaultRowHeight="14.25" x14ac:dyDescent="0.25"/>
  <cols>
    <col min="1" max="1" width="9" style="47" customWidth="1"/>
    <col min="2" max="2" width="3" style="47" customWidth="1"/>
    <col min="3" max="3" width="4.625" style="47" customWidth="1"/>
    <col min="4" max="4" width="101.25" style="47" customWidth="1"/>
    <col min="5" max="16384" width="9" style="47"/>
  </cols>
  <sheetData>
    <row r="1" spans="1:4" x14ac:dyDescent="0.25">
      <c r="A1" s="47" t="s">
        <v>8</v>
      </c>
    </row>
    <row r="3" spans="1:4" ht="15" thickBot="1" x14ac:dyDescent="0.3">
      <c r="C3" s="66" t="s">
        <v>54</v>
      </c>
      <c r="D3" s="67"/>
    </row>
    <row r="4" spans="1:4" x14ac:dyDescent="0.25">
      <c r="C4" s="49"/>
      <c r="D4" s="49" t="s">
        <v>113</v>
      </c>
    </row>
    <row r="5" spans="1:4" x14ac:dyDescent="0.25">
      <c r="C5" s="49"/>
      <c r="D5" s="50" t="s">
        <v>114</v>
      </c>
    </row>
    <row r="6" spans="1:4" x14ac:dyDescent="0.25">
      <c r="C6" s="49"/>
      <c r="D6" s="49" t="s">
        <v>115</v>
      </c>
    </row>
    <row r="7" spans="1:4" x14ac:dyDescent="0.25">
      <c r="C7" s="49"/>
      <c r="D7" s="49"/>
    </row>
    <row r="8" spans="1:4" x14ac:dyDescent="0.25">
      <c r="C8" s="49"/>
      <c r="D8" s="49"/>
    </row>
    <row r="9" spans="1:4" ht="15" thickBot="1" x14ac:dyDescent="0.3">
      <c r="C9" s="66" t="s">
        <v>116</v>
      </c>
      <c r="D9" s="67"/>
    </row>
    <row r="10" spans="1:4" x14ac:dyDescent="0.25">
      <c r="C10" s="51" t="s">
        <v>55</v>
      </c>
      <c r="D10" s="47" t="s">
        <v>118</v>
      </c>
    </row>
    <row r="11" spans="1:4" x14ac:dyDescent="0.25">
      <c r="C11" s="51"/>
      <c r="D11" s="49"/>
    </row>
    <row r="12" spans="1:4" x14ac:dyDescent="0.25">
      <c r="C12" s="51" t="s">
        <v>77</v>
      </c>
      <c r="D12" s="49" t="s">
        <v>78</v>
      </c>
    </row>
    <row r="13" spans="1:4" x14ac:dyDescent="0.25">
      <c r="C13" s="52"/>
      <c r="D13" s="53"/>
    </row>
    <row r="14" spans="1:4" ht="28.5" x14ac:dyDescent="0.25">
      <c r="C14" s="51" t="s">
        <v>56</v>
      </c>
      <c r="D14" s="58" t="s">
        <v>92</v>
      </c>
    </row>
    <row r="15" spans="1:4" x14ac:dyDescent="0.25">
      <c r="C15" s="51"/>
      <c r="D15" s="49"/>
    </row>
    <row r="16" spans="1:4" ht="57" x14ac:dyDescent="0.25">
      <c r="C16" s="51" t="s">
        <v>79</v>
      </c>
      <c r="D16" s="54" t="s">
        <v>80</v>
      </c>
    </row>
    <row r="17" spans="3:4" x14ac:dyDescent="0.25">
      <c r="C17" s="51"/>
      <c r="D17" s="54"/>
    </row>
    <row r="18" spans="3:4" ht="28.5" x14ac:dyDescent="0.25">
      <c r="C18" s="51" t="s">
        <v>81</v>
      </c>
      <c r="D18" s="54" t="s">
        <v>82</v>
      </c>
    </row>
    <row r="19" spans="3:4" x14ac:dyDescent="0.25">
      <c r="C19" s="51"/>
      <c r="D19" s="49"/>
    </row>
    <row r="20" spans="3:4" x14ac:dyDescent="0.25">
      <c r="C20" s="55"/>
      <c r="D20" s="49"/>
    </row>
    <row r="21" spans="3:4" x14ac:dyDescent="0.25">
      <c r="C21" s="55"/>
      <c r="D21" s="49"/>
    </row>
    <row r="22" spans="3:4" x14ac:dyDescent="0.25">
      <c r="C22" s="55"/>
      <c r="D22" s="49"/>
    </row>
    <row r="23" spans="3:4" x14ac:dyDescent="0.25">
      <c r="C23" s="55"/>
      <c r="D23" s="49"/>
    </row>
    <row r="24" spans="3:4" x14ac:dyDescent="0.25">
      <c r="C24" s="55"/>
      <c r="D24" s="49"/>
    </row>
    <row r="25" spans="3:4" x14ac:dyDescent="0.25">
      <c r="C25" s="55"/>
      <c r="D25" s="49"/>
    </row>
    <row r="26" spans="3:4" x14ac:dyDescent="0.25">
      <c r="C26" s="55"/>
      <c r="D26" s="49"/>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workbookViewId="0"/>
  </sheetViews>
  <sheetFormatPr defaultColWidth="8" defaultRowHeight="14.25" x14ac:dyDescent="0.25"/>
  <cols>
    <col min="1" max="1" width="3.875" style="62" customWidth="1"/>
    <col min="2" max="2" width="8" style="62"/>
    <col min="3" max="3" width="28" style="60" bestFit="1" customWidth="1"/>
    <col min="4" max="4" width="60.25" style="60" customWidth="1"/>
    <col min="5" max="5" width="31.875" style="61" customWidth="1"/>
    <col min="6" max="7" width="8" style="62"/>
    <col min="8" max="8" width="31.75" style="62" customWidth="1"/>
    <col min="9" max="9" width="7.625" style="62" customWidth="1"/>
    <col min="10" max="16384" width="8" style="62"/>
  </cols>
  <sheetData>
    <row r="1" spans="1:8" ht="14.25" customHeight="1" x14ac:dyDescent="0.25">
      <c r="A1" s="62" t="s">
        <v>8</v>
      </c>
    </row>
    <row r="7" spans="1:8" ht="30.75" x14ac:dyDescent="0.25">
      <c r="C7" s="63" t="s">
        <v>83</v>
      </c>
    </row>
    <row r="9" spans="1:8" ht="114" x14ac:dyDescent="0.25">
      <c r="C9" s="64" t="s">
        <v>84</v>
      </c>
      <c r="D9" s="56" t="s">
        <v>117</v>
      </c>
    </row>
    <row r="10" spans="1:8" x14ac:dyDescent="0.25">
      <c r="C10" s="64"/>
    </row>
    <row r="11" spans="1:8" ht="28.5" x14ac:dyDescent="0.25">
      <c r="C11" s="64" t="s">
        <v>57</v>
      </c>
      <c r="D11" s="57" t="s">
        <v>85</v>
      </c>
    </row>
    <row r="12" spans="1:8" x14ac:dyDescent="0.25">
      <c r="C12" s="64"/>
    </row>
    <row r="13" spans="1:8" ht="42.75" x14ac:dyDescent="0.25">
      <c r="C13" s="64" t="s">
        <v>86</v>
      </c>
      <c r="D13" s="60" t="s">
        <v>87</v>
      </c>
      <c r="E13" s="65" t="s">
        <v>88</v>
      </c>
    </row>
    <row r="14" spans="1:8" x14ac:dyDescent="0.25">
      <c r="C14" s="64"/>
    </row>
    <row r="15" spans="1:8" ht="57" x14ac:dyDescent="0.25">
      <c r="C15" s="64" t="s">
        <v>99</v>
      </c>
      <c r="D15" s="60" t="s">
        <v>100</v>
      </c>
      <c r="H15" s="60"/>
    </row>
    <row r="16" spans="1:8" x14ac:dyDescent="0.25">
      <c r="C16" s="64"/>
      <c r="D16" s="62"/>
      <c r="E16" s="60"/>
    </row>
    <row r="17" spans="3:8" x14ac:dyDescent="0.25">
      <c r="C17" s="64" t="s">
        <v>58</v>
      </c>
      <c r="D17" s="60" t="s">
        <v>101</v>
      </c>
      <c r="H17" s="60"/>
    </row>
    <row r="18" spans="3:8" ht="16.5" customHeight="1" x14ac:dyDescent="0.25">
      <c r="C18" s="64"/>
    </row>
    <row r="19" spans="3:8" ht="71.25" x14ac:dyDescent="0.25">
      <c r="C19" s="64" t="s">
        <v>93</v>
      </c>
      <c r="D19" s="60" t="s">
        <v>102</v>
      </c>
      <c r="E19" s="65" t="s">
        <v>103</v>
      </c>
    </row>
    <row r="20" spans="3:8" ht="16.5" customHeight="1" x14ac:dyDescent="0.25">
      <c r="C20" s="64"/>
    </row>
    <row r="21" spans="3:8" ht="28.5" x14ac:dyDescent="0.25">
      <c r="C21" s="64" t="s">
        <v>89</v>
      </c>
      <c r="D21" s="60" t="s">
        <v>104</v>
      </c>
      <c r="E21" s="65" t="s">
        <v>90</v>
      </c>
    </row>
    <row r="22" spans="3:8" x14ac:dyDescent="0.25">
      <c r="C22" s="64"/>
    </row>
    <row r="23" spans="3:8" ht="28.5" x14ac:dyDescent="0.25">
      <c r="C23" s="64" t="s">
        <v>59</v>
      </c>
      <c r="D23" s="60" t="s">
        <v>105</v>
      </c>
      <c r="E23" s="65" t="s">
        <v>106</v>
      </c>
    </row>
    <row r="24" spans="3:8" x14ac:dyDescent="0.25">
      <c r="C24" s="64"/>
    </row>
    <row r="25" spans="3:8" x14ac:dyDescent="0.25">
      <c r="C25" s="64" t="s">
        <v>60</v>
      </c>
      <c r="D25" s="60" t="s">
        <v>107</v>
      </c>
      <c r="E25" s="65" t="s">
        <v>108</v>
      </c>
    </row>
    <row r="26" spans="3:8" x14ac:dyDescent="0.25">
      <c r="C26" s="64"/>
    </row>
    <row r="27" spans="3:8" x14ac:dyDescent="0.25">
      <c r="C27" s="64" t="s">
        <v>61</v>
      </c>
      <c r="D27" s="60" t="s">
        <v>109</v>
      </c>
      <c r="E27" s="65" t="s">
        <v>110</v>
      </c>
    </row>
    <row r="28" spans="3:8" x14ac:dyDescent="0.25">
      <c r="C28" s="64"/>
    </row>
    <row r="29" spans="3:8" ht="78" customHeight="1" x14ac:dyDescent="0.25">
      <c r="C29" s="64" t="s">
        <v>91</v>
      </c>
      <c r="D29" s="60" t="s">
        <v>111</v>
      </c>
    </row>
    <row r="30" spans="3:8" x14ac:dyDescent="0.25">
      <c r="C30" s="64"/>
    </row>
    <row r="31" spans="3:8" x14ac:dyDescent="0.25">
      <c r="C31" s="64" t="s">
        <v>62</v>
      </c>
      <c r="D31" s="60" t="s">
        <v>112</v>
      </c>
    </row>
    <row r="32" spans="3:8" x14ac:dyDescent="0.25">
      <c r="C32" s="64"/>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6.5" x14ac:dyDescent="0.3"/>
  <cols>
    <col min="1" max="1" width="9" customWidth="1"/>
    <col min="2" max="2" width="15.875" customWidth="1"/>
    <col min="3" max="3" width="18" bestFit="1" customWidth="1"/>
    <col min="4" max="4" width="23.75" customWidth="1"/>
  </cols>
  <sheetData>
    <row r="1" spans="1:4" x14ac:dyDescent="0.3">
      <c r="A1" s="24" t="s">
        <v>98</v>
      </c>
      <c r="B1" s="24" t="s">
        <v>40</v>
      </c>
      <c r="C1" s="25" t="s">
        <v>41</v>
      </c>
      <c r="D1" s="25" t="s">
        <v>42</v>
      </c>
    </row>
    <row r="2" spans="1:4" x14ac:dyDescent="0.3">
      <c r="A2" s="24"/>
      <c r="B2" s="24"/>
      <c r="C2" s="25"/>
      <c r="D2" s="25"/>
    </row>
    <row r="3" spans="1:4" x14ac:dyDescent="0.3">
      <c r="A3" s="24"/>
      <c r="B3" s="26"/>
      <c r="C3" s="27" t="s">
        <v>43</v>
      </c>
      <c r="D3" s="28"/>
    </row>
    <row r="4" spans="1:4" x14ac:dyDescent="0.3">
      <c r="A4" s="24" t="s">
        <v>44</v>
      </c>
      <c r="B4" s="29" t="s">
        <v>45</v>
      </c>
      <c r="C4" s="30">
        <v>40983</v>
      </c>
      <c r="D4" s="31"/>
    </row>
    <row r="5" spans="1:4" x14ac:dyDescent="0.3">
      <c r="A5" s="24" t="s">
        <v>44</v>
      </c>
      <c r="B5" s="32" t="s">
        <v>46</v>
      </c>
      <c r="C5" s="31" t="str">
        <f>"AX 2012 Cube"</f>
        <v>AX 2012 Cube</v>
      </c>
      <c r="D5" s="31" t="str">
        <f>_xll.NL("Lookup",_xll.NP("Datasources"),"Select the datasource to report from:")</f>
        <v>Lookup</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289"/>
  <sheetViews>
    <sheetView showGridLines="0" zoomScale="87" zoomScaleNormal="87" workbookViewId="0"/>
  </sheetViews>
  <sheetFormatPr defaultRowHeight="16.5" x14ac:dyDescent="0.3"/>
  <cols>
    <col min="1" max="1" width="12.375" customWidth="1"/>
    <col min="2" max="2" width="3.375" customWidth="1"/>
    <col min="3" max="3" width="31.75" customWidth="1"/>
    <col min="4" max="4" width="17.625" customWidth="1"/>
    <col min="5" max="5" width="15.125" bestFit="1" customWidth="1"/>
    <col min="6" max="6" width="13.5" bestFit="1" customWidth="1"/>
    <col min="7" max="7" width="14.125" customWidth="1"/>
    <col min="8" max="8" width="12.625" bestFit="1" customWidth="1"/>
    <col min="9" max="9" width="0.375" customWidth="1"/>
    <col min="10" max="10" width="16.75" customWidth="1"/>
    <col min="11" max="11" width="13.5" bestFit="1" customWidth="1"/>
    <col min="12" max="12" width="12.375" customWidth="1"/>
    <col min="13" max="13" width="16.25" bestFit="1" customWidth="1"/>
    <col min="14" max="14" width="12.75" bestFit="1" customWidth="1"/>
    <col min="16" max="16" width="11.75" bestFit="1" customWidth="1"/>
    <col min="17" max="17" width="12.25" customWidth="1"/>
    <col min="18" max="18" width="13.625" bestFit="1" customWidth="1"/>
    <col min="19" max="19" width="12.25" customWidth="1"/>
    <col min="20" max="20" width="13.625" bestFit="1" customWidth="1"/>
  </cols>
  <sheetData>
    <row r="1" spans="1:43" x14ac:dyDescent="0.3">
      <c r="A1" s="46" t="s">
        <v>47</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row>
    <row r="2" spans="1:43" ht="20.25" x14ac:dyDescent="0.35">
      <c r="A2" s="6" t="s">
        <v>7</v>
      </c>
      <c r="C2" s="8" t="s">
        <v>9</v>
      </c>
      <c r="D2" s="7"/>
      <c r="E2" t="s">
        <v>51</v>
      </c>
      <c r="G2" s="10"/>
      <c r="H2" s="9"/>
    </row>
    <row r="3" spans="1:43" ht="20.25" x14ac:dyDescent="0.35">
      <c r="A3" s="6" t="s">
        <v>7</v>
      </c>
      <c r="C3" s="7" t="s">
        <v>10</v>
      </c>
      <c r="D3" s="7" t="e">
        <f>_xll.NP("Slicer","Company")</f>
        <v>#VALUE!</v>
      </c>
      <c r="E3" t="s">
        <v>51</v>
      </c>
      <c r="G3" s="10"/>
      <c r="H3" s="9"/>
    </row>
    <row r="4" spans="1:43" ht="20.25" x14ac:dyDescent="0.35">
      <c r="A4" s="6" t="s">
        <v>7</v>
      </c>
      <c r="C4" s="7" t="s">
        <v>64</v>
      </c>
      <c r="D4" s="7" t="e">
        <f>_xll.NP("Slicer","Sales Document Status")</f>
        <v>#VALUE!</v>
      </c>
      <c r="G4" s="10"/>
      <c r="H4" s="9"/>
    </row>
    <row r="5" spans="1:43" ht="20.25" x14ac:dyDescent="0.35">
      <c r="A5" s="6" t="s">
        <v>7</v>
      </c>
      <c r="C5" s="7" t="s">
        <v>63</v>
      </c>
      <c r="D5" s="7" t="e">
        <f>_xll.NP("Slicer","Business Segment")</f>
        <v>#VALUE!</v>
      </c>
      <c r="G5" s="10"/>
      <c r="H5" s="9"/>
    </row>
    <row r="6" spans="1:43" ht="22.5" customHeight="1" x14ac:dyDescent="0.35">
      <c r="A6" s="6"/>
      <c r="G6" s="10"/>
      <c r="H6" s="9"/>
    </row>
    <row r="7" spans="1:43" ht="33" customHeight="1" x14ac:dyDescent="0.6">
      <c r="A7" s="6"/>
      <c r="C7" s="59" t="s">
        <v>53</v>
      </c>
      <c r="D7" s="59"/>
      <c r="E7" s="59"/>
      <c r="F7" s="59"/>
      <c r="G7" s="59"/>
      <c r="H7" s="59"/>
      <c r="I7" s="59"/>
      <c r="J7" s="59"/>
      <c r="K7" s="59"/>
      <c r="L7" s="59"/>
      <c r="M7" s="59"/>
      <c r="N7" s="59"/>
    </row>
    <row r="8" spans="1:43" ht="17.25" customHeight="1" x14ac:dyDescent="0.3">
      <c r="A8" s="6"/>
    </row>
    <row r="9" spans="1:43" x14ac:dyDescent="0.3">
      <c r="A9" s="6"/>
      <c r="D9" s="23" t="e">
        <f>CONCATENATE("Sales YTD $",TEXT(E17,"#,###"))</f>
        <v>#VALUE!</v>
      </c>
      <c r="I9" s="34" t="e">
        <f>CONCATENATE('Background Calcs'!B23," $",TEXT('Background Calcs'!C23,"#,###"))</f>
        <v>#VALUE!</v>
      </c>
    </row>
    <row r="10" spans="1:43" ht="42.75" customHeight="1" x14ac:dyDescent="0.35">
      <c r="A10" s="5"/>
      <c r="I10" s="21"/>
      <c r="M10" s="10" t="s">
        <v>14</v>
      </c>
      <c r="N10" s="9">
        <f>TodaysDate</f>
        <v>40983</v>
      </c>
    </row>
    <row r="11" spans="1:43" x14ac:dyDescent="0.3">
      <c r="A11" s="5"/>
      <c r="I11" s="21"/>
    </row>
    <row r="12" spans="1:43" x14ac:dyDescent="0.3">
      <c r="A12" s="5"/>
      <c r="I12" s="21"/>
    </row>
    <row r="13" spans="1:43" x14ac:dyDescent="0.3">
      <c r="A13" s="5"/>
      <c r="D13" s="4" t="e">
        <f>CONCATENATE("Sales YTD Prior year  $",TEXT(F17,"#,###"))</f>
        <v>#VALUE!</v>
      </c>
      <c r="E13" s="22"/>
      <c r="F13" s="22"/>
      <c r="G13" s="22"/>
      <c r="H13" s="22"/>
      <c r="I13" s="48" t="e">
        <f>CONCATENATE('Background Calcs'!B21," $",TEXT('Background Calcs'!C21,"#,###"))</f>
        <v>#VALUE!</v>
      </c>
    </row>
    <row r="14" spans="1:43" x14ac:dyDescent="0.3">
      <c r="A14" s="5"/>
      <c r="D14" s="33"/>
      <c r="E14" s="22"/>
      <c r="F14" s="22"/>
      <c r="G14" s="22"/>
      <c r="H14" s="22"/>
      <c r="I14" s="35"/>
    </row>
    <row r="15" spans="1:43" ht="17.25" x14ac:dyDescent="0.3">
      <c r="A15" s="5"/>
      <c r="D15" s="36"/>
      <c r="E15" s="37" t="s">
        <v>4</v>
      </c>
      <c r="F15" s="37" t="s">
        <v>5</v>
      </c>
      <c r="G15" s="38" t="s">
        <v>6</v>
      </c>
      <c r="H15" s="37" t="s">
        <v>13</v>
      </c>
      <c r="I15" s="36"/>
      <c r="J15" s="36"/>
      <c r="K15" s="37" t="s">
        <v>4</v>
      </c>
      <c r="L15" s="37" t="s">
        <v>5</v>
      </c>
      <c r="M15" s="38" t="s">
        <v>6</v>
      </c>
      <c r="N15" s="37" t="s">
        <v>13</v>
      </c>
    </row>
    <row r="16" spans="1:43" ht="17.25" x14ac:dyDescent="0.3">
      <c r="A16" s="5"/>
      <c r="D16" s="39" t="s">
        <v>2</v>
      </c>
      <c r="E16" s="40" t="e">
        <f>_xll.NL("CubeValue","Sales","[Measures].[Sales]","Filters=",$C$3:$D$5,"[Document Date].[Date YQMD].[Day]",'Background Calcs'!$C$8,"DataSource=",Datasource)</f>
        <v>#VALUE!</v>
      </c>
      <c r="F16" s="40" t="e">
        <f>_xll.NL("CubeValue","Sales","[Measures].[Sales]","Filters=",$C$3:$D$5,"[Document Date].[Date YQMD].[Day]",'Background Calcs'!$C$14,"DataSource=",Datasource)</f>
        <v>#VALUE!</v>
      </c>
      <c r="G16" s="41" t="e">
        <f>E16-F16</f>
        <v>#VALUE!</v>
      </c>
      <c r="H16" s="42" t="str">
        <f>IFERROR(G16/F16,"")</f>
        <v/>
      </c>
      <c r="I16" s="39"/>
      <c r="J16" s="39" t="s">
        <v>15</v>
      </c>
      <c r="K16" s="40" t="e">
        <f>_xll.NL("CubeValue","Sales","[Measures].[Profit]","Filters=",$C$3:$D$5,"[Document Date].[Date YQMD].[Day]",'Background Calcs'!$C$8,"DataSource=",Datasource)</f>
        <v>#VALUE!</v>
      </c>
      <c r="L16" s="40" t="e">
        <f>_xll.NL("CubeValue","Sales","[Measures].[Profit]","Filters=",$C$3:$D$5,"[Document Date].[Date YQMD].[Day]",'Background Calcs'!$C$14,"DataSource=",Datasource)</f>
        <v>#VALUE!</v>
      </c>
      <c r="M16" s="41" t="e">
        <f>K16-L16</f>
        <v>#VALUE!</v>
      </c>
      <c r="N16" s="42" t="str">
        <f>IFERROR(M16/L16,"")</f>
        <v/>
      </c>
    </row>
    <row r="17" spans="1:17" ht="17.25" x14ac:dyDescent="0.3">
      <c r="A17" s="5"/>
      <c r="D17" s="39" t="s">
        <v>3</v>
      </c>
      <c r="E17" s="40" t="e">
        <f>_xll.NL("CubeValue","Sales","[Measures].[Sales]","Filters=",$C$3:$D$5,"[Document Date].[Date YQMD].[Day]",'Background Calcs'!$C$9,"DataSource=",Datasource)</f>
        <v>#VALUE!</v>
      </c>
      <c r="F17" s="40" t="e">
        <f>_xll.NL("CubeValue","Sales","[Measures].[Sales]","Filters=",$C$3:$D$5,"[Document Date].[Date YQMD].[Day]",'Background Calcs'!$C$15,"DataSource=",Datasource)</f>
        <v>#VALUE!</v>
      </c>
      <c r="G17" s="41" t="e">
        <f>E17-F17</f>
        <v>#VALUE!</v>
      </c>
      <c r="H17" s="42" t="str">
        <f>IFERROR(G17/F17,"")</f>
        <v/>
      </c>
      <c r="I17" s="39"/>
      <c r="J17" s="39" t="s">
        <v>16</v>
      </c>
      <c r="K17" s="40" t="e">
        <f>_xll.NL("CubeValue","Sales","[Measures].[Profit]","Filters=",$C$3:$D$5,"[Document Date].[Date YQMD].[Day]",'Background Calcs'!$C$9,"DataSource=",Datasource)</f>
        <v>#VALUE!</v>
      </c>
      <c r="L17" s="40" t="e">
        <f>_xll.NL("CubeValue","Sales","[Measures].[Profit]","Filters=",$C$3:$D$5,"[Document Date].[Date YQMD].[Day]",'Background Calcs'!$C$15,"DataSource=",Datasource)</f>
        <v>#VALUE!</v>
      </c>
      <c r="M17" s="41" t="e">
        <f>K17-L17</f>
        <v>#VALUE!</v>
      </c>
      <c r="N17" s="42" t="str">
        <f>IFERROR(M17/L17,"")</f>
        <v/>
      </c>
    </row>
    <row r="18" spans="1:17" x14ac:dyDescent="0.3">
      <c r="A18" s="5"/>
    </row>
    <row r="19" spans="1:17" x14ac:dyDescent="0.3">
      <c r="A19" s="5"/>
    </row>
    <row r="20" spans="1:17" x14ac:dyDescent="0.3">
      <c r="A20" s="5"/>
    </row>
    <row r="21" spans="1:17" x14ac:dyDescent="0.3">
      <c r="A21" s="5"/>
    </row>
    <row r="22" spans="1:17" x14ac:dyDescent="0.3">
      <c r="A22" s="5"/>
    </row>
    <row r="23" spans="1:17" x14ac:dyDescent="0.3">
      <c r="A23" s="5"/>
    </row>
    <row r="24" spans="1:17" x14ac:dyDescent="0.3">
      <c r="A24" s="5"/>
    </row>
    <row r="25" spans="1:17" x14ac:dyDescent="0.3">
      <c r="A25" s="5"/>
    </row>
    <row r="26" spans="1:17" x14ac:dyDescent="0.3">
      <c r="A26" s="5"/>
    </row>
    <row r="27" spans="1:17" x14ac:dyDescent="0.3">
      <c r="A27" s="5"/>
      <c r="Q27" s="12"/>
    </row>
    <row r="28" spans="1:17" x14ac:dyDescent="0.3">
      <c r="A28" s="5"/>
      <c r="Q28" s="12"/>
    </row>
    <row r="29" spans="1:17" x14ac:dyDescent="0.3">
      <c r="A29" s="5"/>
    </row>
    <row r="30" spans="1:17" x14ac:dyDescent="0.3">
      <c r="A30" s="5"/>
    </row>
    <row r="31" spans="1:17" x14ac:dyDescent="0.3">
      <c r="A31" s="5"/>
    </row>
    <row r="32" spans="1:17"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s="7" customFormat="1" x14ac:dyDescent="0.3">
      <c r="A55" s="6"/>
    </row>
    <row r="56" spans="1:1" s="7" customFormat="1" x14ac:dyDescent="0.3">
      <c r="A56" s="6"/>
    </row>
    <row r="57" spans="1:1" s="7" customFormat="1" x14ac:dyDescent="0.3">
      <c r="A57" s="6"/>
    </row>
    <row r="58" spans="1:1" s="7" customFormat="1" x14ac:dyDescent="0.3">
      <c r="A58" s="6"/>
    </row>
    <row r="59" spans="1:1" x14ac:dyDescent="0.3">
      <c r="A59" s="6"/>
    </row>
    <row r="60" spans="1:1" s="4" customFormat="1" x14ac:dyDescent="0.3">
      <c r="A60" s="6"/>
    </row>
    <row r="189" spans="1:1" x14ac:dyDescent="0.3">
      <c r="A189" s="5"/>
    </row>
    <row r="190" spans="1:1" x14ac:dyDescent="0.3">
      <c r="A190" s="5"/>
    </row>
    <row r="191" spans="1:1" x14ac:dyDescent="0.3">
      <c r="A191" s="5"/>
    </row>
    <row r="192" spans="1:1" x14ac:dyDescent="0.3">
      <c r="A192" s="5"/>
    </row>
    <row r="193" spans="1:1" x14ac:dyDescent="0.3">
      <c r="A193" s="5"/>
    </row>
    <row r="194" spans="1:1" x14ac:dyDescent="0.3">
      <c r="A194" s="5"/>
    </row>
    <row r="195" spans="1:1" x14ac:dyDescent="0.3">
      <c r="A195" s="5"/>
    </row>
    <row r="196" spans="1:1" x14ac:dyDescent="0.3">
      <c r="A196" s="5"/>
    </row>
    <row r="197" spans="1:1" x14ac:dyDescent="0.3">
      <c r="A197" s="5"/>
    </row>
    <row r="198" spans="1:1" x14ac:dyDescent="0.3">
      <c r="A198" s="5"/>
    </row>
    <row r="199" spans="1:1" x14ac:dyDescent="0.3">
      <c r="A199" s="5"/>
    </row>
    <row r="200" spans="1:1" x14ac:dyDescent="0.3">
      <c r="A200" s="5"/>
    </row>
    <row r="201" spans="1:1" x14ac:dyDescent="0.3">
      <c r="A201" s="5"/>
    </row>
    <row r="202" spans="1:1" x14ac:dyDescent="0.3">
      <c r="A202" s="5"/>
    </row>
    <row r="203" spans="1:1" x14ac:dyDescent="0.3">
      <c r="A203" s="5"/>
    </row>
    <row r="204" spans="1:1" x14ac:dyDescent="0.3">
      <c r="A204" s="5"/>
    </row>
    <row r="205" spans="1:1" x14ac:dyDescent="0.3">
      <c r="A205" s="5"/>
    </row>
    <row r="206" spans="1:1" x14ac:dyDescent="0.3">
      <c r="A206" s="5"/>
    </row>
    <row r="207" spans="1:1" x14ac:dyDescent="0.3">
      <c r="A207" s="5"/>
    </row>
    <row r="208" spans="1:1" x14ac:dyDescent="0.3">
      <c r="A208" s="5"/>
    </row>
    <row r="209" spans="1:1" x14ac:dyDescent="0.3">
      <c r="A209" s="5"/>
    </row>
    <row r="210" spans="1:1" x14ac:dyDescent="0.3">
      <c r="A210" s="5"/>
    </row>
    <row r="211" spans="1:1" x14ac:dyDescent="0.3">
      <c r="A211" s="5"/>
    </row>
    <row r="212" spans="1:1" x14ac:dyDescent="0.3">
      <c r="A212" s="5"/>
    </row>
    <row r="213" spans="1:1" x14ac:dyDescent="0.3">
      <c r="A213" s="5"/>
    </row>
    <row r="214" spans="1:1" x14ac:dyDescent="0.3">
      <c r="A214" s="5"/>
    </row>
    <row r="215" spans="1:1" x14ac:dyDescent="0.3">
      <c r="A215" s="5"/>
    </row>
    <row r="216" spans="1:1" x14ac:dyDescent="0.3">
      <c r="A216" s="5"/>
    </row>
    <row r="217" spans="1:1" x14ac:dyDescent="0.3">
      <c r="A217" s="5"/>
    </row>
    <row r="218" spans="1:1" x14ac:dyDescent="0.3">
      <c r="A218" s="5"/>
    </row>
    <row r="219" spans="1:1" x14ac:dyDescent="0.3">
      <c r="A219" s="5"/>
    </row>
    <row r="220" spans="1:1" x14ac:dyDescent="0.3">
      <c r="A220" s="5"/>
    </row>
    <row r="221" spans="1:1" x14ac:dyDescent="0.3">
      <c r="A221" s="5"/>
    </row>
    <row r="222" spans="1:1" x14ac:dyDescent="0.3">
      <c r="A222" s="5"/>
    </row>
    <row r="223" spans="1:1" x14ac:dyDescent="0.3">
      <c r="A223" s="5"/>
    </row>
    <row r="224" spans="1:1" x14ac:dyDescent="0.3">
      <c r="A224" s="5"/>
    </row>
    <row r="225" spans="1:1" x14ac:dyDescent="0.3">
      <c r="A225" s="5"/>
    </row>
    <row r="226" spans="1:1" x14ac:dyDescent="0.3">
      <c r="A226" s="5"/>
    </row>
    <row r="227" spans="1:1" x14ac:dyDescent="0.3">
      <c r="A227" s="5"/>
    </row>
    <row r="228" spans="1:1" x14ac:dyDescent="0.3">
      <c r="A228" s="5"/>
    </row>
    <row r="229" spans="1:1" x14ac:dyDescent="0.3">
      <c r="A229" s="5"/>
    </row>
    <row r="230" spans="1:1" x14ac:dyDescent="0.3">
      <c r="A230" s="5"/>
    </row>
    <row r="231" spans="1:1" x14ac:dyDescent="0.3">
      <c r="A231" s="5"/>
    </row>
    <row r="232" spans="1:1" x14ac:dyDescent="0.3">
      <c r="A232" s="5"/>
    </row>
    <row r="233" spans="1:1" x14ac:dyDescent="0.3">
      <c r="A233" s="5"/>
    </row>
    <row r="234" spans="1:1" x14ac:dyDescent="0.3">
      <c r="A234" s="5"/>
    </row>
    <row r="235" spans="1:1" x14ac:dyDescent="0.3">
      <c r="A235" s="5"/>
    </row>
    <row r="236" spans="1:1" x14ac:dyDescent="0.3">
      <c r="A236" s="5"/>
    </row>
    <row r="237" spans="1:1" x14ac:dyDescent="0.3">
      <c r="A237" s="5"/>
    </row>
    <row r="238" spans="1:1" x14ac:dyDescent="0.3">
      <c r="A238" s="5"/>
    </row>
    <row r="239" spans="1:1" x14ac:dyDescent="0.3">
      <c r="A239" s="5"/>
    </row>
    <row r="240" spans="1:1" x14ac:dyDescent="0.3">
      <c r="A240" s="5"/>
    </row>
    <row r="241" spans="1:1" x14ac:dyDescent="0.3">
      <c r="A241" s="5"/>
    </row>
    <row r="242" spans="1:1" x14ac:dyDescent="0.3">
      <c r="A242" s="5"/>
    </row>
    <row r="243" spans="1:1" x14ac:dyDescent="0.3">
      <c r="A243" s="5"/>
    </row>
    <row r="244" spans="1:1" x14ac:dyDescent="0.3">
      <c r="A244" s="5"/>
    </row>
    <row r="245" spans="1:1" x14ac:dyDescent="0.3">
      <c r="A245" s="5"/>
    </row>
    <row r="246" spans="1:1" x14ac:dyDescent="0.3">
      <c r="A246" s="5"/>
    </row>
    <row r="247" spans="1:1" x14ac:dyDescent="0.3">
      <c r="A247" s="5"/>
    </row>
    <row r="248" spans="1:1" x14ac:dyDescent="0.3">
      <c r="A248" s="5"/>
    </row>
    <row r="249" spans="1:1" x14ac:dyDescent="0.3">
      <c r="A249" s="5"/>
    </row>
    <row r="250" spans="1:1" x14ac:dyDescent="0.3">
      <c r="A250" s="5"/>
    </row>
    <row r="251" spans="1:1" x14ac:dyDescent="0.3">
      <c r="A251" s="5"/>
    </row>
    <row r="252" spans="1:1" x14ac:dyDescent="0.3">
      <c r="A252" s="5"/>
    </row>
    <row r="253" spans="1:1" x14ac:dyDescent="0.3">
      <c r="A253" s="5"/>
    </row>
    <row r="254" spans="1:1" x14ac:dyDescent="0.3">
      <c r="A254" s="5"/>
    </row>
    <row r="255" spans="1:1" x14ac:dyDescent="0.3">
      <c r="A255" s="5"/>
    </row>
    <row r="256" spans="1:1" x14ac:dyDescent="0.3">
      <c r="A256" s="5"/>
    </row>
    <row r="257" spans="1:1" x14ac:dyDescent="0.3">
      <c r="A257" s="5"/>
    </row>
    <row r="258" spans="1:1" x14ac:dyDescent="0.3">
      <c r="A258" s="5"/>
    </row>
    <row r="259" spans="1:1" x14ac:dyDescent="0.3">
      <c r="A259" s="5"/>
    </row>
    <row r="260" spans="1:1" x14ac:dyDescent="0.3">
      <c r="A260" s="5"/>
    </row>
    <row r="261" spans="1:1" x14ac:dyDescent="0.3">
      <c r="A261" s="5"/>
    </row>
    <row r="262" spans="1:1" x14ac:dyDescent="0.3">
      <c r="A262" s="5"/>
    </row>
    <row r="263" spans="1:1" x14ac:dyDescent="0.3">
      <c r="A263" s="5"/>
    </row>
    <row r="264" spans="1:1" x14ac:dyDescent="0.3">
      <c r="A264" s="5"/>
    </row>
    <row r="265" spans="1:1" x14ac:dyDescent="0.3">
      <c r="A265" s="5"/>
    </row>
    <row r="266" spans="1:1" x14ac:dyDescent="0.3">
      <c r="A266" s="5"/>
    </row>
    <row r="267" spans="1:1" x14ac:dyDescent="0.3">
      <c r="A267" s="5"/>
    </row>
    <row r="268" spans="1:1" x14ac:dyDescent="0.3">
      <c r="A268" s="5"/>
    </row>
    <row r="269" spans="1:1" x14ac:dyDescent="0.3">
      <c r="A269" s="5"/>
    </row>
    <row r="270" spans="1:1" x14ac:dyDescent="0.3">
      <c r="A270" s="5"/>
    </row>
    <row r="271" spans="1:1" x14ac:dyDescent="0.3">
      <c r="A271" s="5"/>
    </row>
    <row r="272" spans="1:1" x14ac:dyDescent="0.3">
      <c r="A272" s="5"/>
    </row>
    <row r="273" spans="1:1" x14ac:dyDescent="0.3">
      <c r="A273" s="5"/>
    </row>
    <row r="274" spans="1:1" x14ac:dyDescent="0.3">
      <c r="A274" s="5"/>
    </row>
    <row r="275" spans="1:1" x14ac:dyDescent="0.3">
      <c r="A275" s="5"/>
    </row>
    <row r="276" spans="1:1" x14ac:dyDescent="0.3">
      <c r="A276" s="5"/>
    </row>
    <row r="277" spans="1:1" x14ac:dyDescent="0.3">
      <c r="A277" s="5"/>
    </row>
    <row r="278" spans="1:1" x14ac:dyDescent="0.3">
      <c r="A278" s="5"/>
    </row>
    <row r="279" spans="1:1" x14ac:dyDescent="0.3">
      <c r="A279" s="5"/>
    </row>
    <row r="280" spans="1:1" x14ac:dyDescent="0.3">
      <c r="A280" s="5"/>
    </row>
    <row r="281" spans="1:1" x14ac:dyDescent="0.3">
      <c r="A281" s="5"/>
    </row>
    <row r="282" spans="1:1" x14ac:dyDescent="0.3">
      <c r="A282" s="5"/>
    </row>
    <row r="283" spans="1:1" x14ac:dyDescent="0.3">
      <c r="A283" s="5"/>
    </row>
    <row r="284" spans="1:1" x14ac:dyDescent="0.3">
      <c r="A284" s="5"/>
    </row>
    <row r="285" spans="1:1" x14ac:dyDescent="0.3">
      <c r="A285" s="5"/>
    </row>
    <row r="286" spans="1:1" x14ac:dyDescent="0.3">
      <c r="A286" s="5"/>
    </row>
    <row r="287" spans="1:1" x14ac:dyDescent="0.3">
      <c r="A287" s="5"/>
    </row>
    <row r="288" spans="1:1" x14ac:dyDescent="0.3">
      <c r="A288" s="5"/>
    </row>
    <row r="289" spans="1:1" x14ac:dyDescent="0.3">
      <c r="A289" s="5"/>
    </row>
  </sheetData>
  <mergeCells count="1">
    <mergeCell ref="C7:N7"/>
  </mergeCells>
  <conditionalFormatting sqref="H16:H17">
    <cfRule type="iconSet" priority="5">
      <iconSet iconSet="4Arrows">
        <cfvo type="percent" val="0"/>
        <cfvo type="percent" val="25"/>
        <cfvo type="percent" val="50"/>
        <cfvo type="percent" val="75"/>
      </iconSet>
    </cfRule>
  </conditionalFormatting>
  <conditionalFormatting sqref="M16:M17">
    <cfRule type="iconSet" priority="4">
      <iconSet iconSet="4Arrows">
        <cfvo type="percent" val="0"/>
        <cfvo type="percent" val="25"/>
        <cfvo type="percent" val="50"/>
        <cfvo type="percent" val="75"/>
      </iconSet>
    </cfRule>
  </conditionalFormatting>
  <conditionalFormatting sqref="N16">
    <cfRule type="iconSet" priority="2">
      <iconSet iconSet="4Arrows">
        <cfvo type="percent" val="0"/>
        <cfvo type="percent" val="25"/>
        <cfvo type="percent" val="50"/>
        <cfvo type="percent" val="75"/>
      </iconSet>
    </cfRule>
  </conditionalFormatting>
  <conditionalFormatting sqref="N17">
    <cfRule type="iconSet" priority="1">
      <iconSet iconSet="4Arrows">
        <cfvo type="percent" val="0"/>
        <cfvo type="percent" val="25"/>
        <cfvo type="percent" val="50"/>
        <cfvo type="percent" val="75"/>
      </iconSet>
    </cfRule>
  </conditionalFormatting>
  <pageMargins left="0.7" right="0.7" top="0.75" bottom="0.75" header="0.3" footer="0.3"/>
  <pageSetup orientation="portrait" horizontalDpi="300" verticalDpi="300" r:id="rId1"/>
  <drawing r:id="rId2"/>
  <legacy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6.5" x14ac:dyDescent="0.3"/>
  <cols>
    <col min="1" max="1" width="9" customWidth="1"/>
    <col min="4" max="4" width="13.375" customWidth="1"/>
    <col min="5" max="5" width="16" customWidth="1"/>
    <col min="6" max="7" width="11.125" bestFit="1" customWidth="1"/>
    <col min="9" max="9" width="13" customWidth="1"/>
    <col min="10" max="10" width="16" customWidth="1"/>
    <col min="11" max="11" width="12.25" customWidth="1"/>
    <col min="12" max="13" width="14" customWidth="1"/>
    <col min="14" max="14" width="11.125" customWidth="1"/>
    <col min="15" max="15" width="11.5" customWidth="1"/>
    <col min="16" max="16" width="10" bestFit="1" customWidth="1"/>
    <col min="17" max="17" width="8.375" customWidth="1"/>
    <col min="18" max="18" width="10" bestFit="1" customWidth="1"/>
    <col min="19" max="20" width="8.375" customWidth="1"/>
    <col min="21" max="21" width="9.375" customWidth="1"/>
    <col min="22" max="23" width="8.375" customWidth="1"/>
    <col min="24" max="24" width="10" bestFit="1" customWidth="1"/>
    <col min="25" max="26" width="8.375" customWidth="1"/>
    <col min="27" max="32" width="10" bestFit="1" customWidth="1"/>
    <col min="33" max="34" width="8.375" customWidth="1"/>
    <col min="35" max="36" width="10" bestFit="1" customWidth="1"/>
    <col min="37" max="38" width="8.375" customWidth="1"/>
    <col min="39" max="46" width="10" bestFit="1" customWidth="1"/>
    <col min="47" max="47" width="8.375" customWidth="1"/>
    <col min="48" max="48" width="10" bestFit="1" customWidth="1"/>
    <col min="49" max="49" width="11.5" bestFit="1" customWidth="1"/>
  </cols>
  <sheetData>
    <row r="1" spans="1:13" x14ac:dyDescent="0.3">
      <c r="A1" t="s">
        <v>8</v>
      </c>
    </row>
    <row r="3" spans="1:13" x14ac:dyDescent="0.3">
      <c r="I3" s="2" t="s">
        <v>61</v>
      </c>
      <c r="J3" s="2" t="s">
        <v>48</v>
      </c>
    </row>
    <row r="4" spans="1:13" x14ac:dyDescent="0.3">
      <c r="I4" s="2" t="s">
        <v>49</v>
      </c>
      <c r="J4" t="s">
        <v>95</v>
      </c>
      <c r="K4" t="s">
        <v>96</v>
      </c>
      <c r="L4" t="s">
        <v>65</v>
      </c>
      <c r="M4" t="s">
        <v>0</v>
      </c>
    </row>
    <row r="5" spans="1:13" x14ac:dyDescent="0.3">
      <c r="I5" s="3" t="s">
        <v>66</v>
      </c>
      <c r="J5" s="1">
        <v>7343051.9999999981</v>
      </c>
      <c r="K5" s="1">
        <v>127198293.29000038</v>
      </c>
      <c r="L5" s="1">
        <v>33478533.470001612</v>
      </c>
      <c r="M5" s="1">
        <v>168019878.76000199</v>
      </c>
    </row>
    <row r="6" spans="1:13" x14ac:dyDescent="0.3">
      <c r="I6" s="3" t="s">
        <v>67</v>
      </c>
      <c r="J6" s="1">
        <v>11613174.25</v>
      </c>
      <c r="K6" s="1">
        <v>114993411.61000034</v>
      </c>
      <c r="L6" s="1">
        <v>36497161.580000617</v>
      </c>
      <c r="M6" s="1">
        <v>163103747.44000095</v>
      </c>
    </row>
    <row r="7" spans="1:13" x14ac:dyDescent="0.3">
      <c r="I7" s="3" t="s">
        <v>68</v>
      </c>
      <c r="J7" s="1">
        <v>681584</v>
      </c>
      <c r="K7" s="1">
        <v>118543120.84000036</v>
      </c>
      <c r="L7" s="1">
        <v>36038358.690000653</v>
      </c>
      <c r="M7" s="1">
        <v>155263063.53000101</v>
      </c>
    </row>
    <row r="8" spans="1:13" x14ac:dyDescent="0.3">
      <c r="I8" s="3" t="s">
        <v>69</v>
      </c>
      <c r="J8" s="1">
        <v>690483.75</v>
      </c>
      <c r="K8" s="1">
        <v>63119367.030000366</v>
      </c>
      <c r="L8" s="1">
        <v>100875728.79000063</v>
      </c>
      <c r="M8" s="1">
        <v>164685579.57000101</v>
      </c>
    </row>
    <row r="9" spans="1:13" x14ac:dyDescent="0.3">
      <c r="I9" s="3" t="s">
        <v>1</v>
      </c>
      <c r="J9" s="1">
        <v>688140</v>
      </c>
      <c r="K9" s="1">
        <v>57552717.410000332</v>
      </c>
      <c r="L9" s="1">
        <v>64424793.370000705</v>
      </c>
      <c r="M9" s="1">
        <v>122665650.78000104</v>
      </c>
    </row>
    <row r="10" spans="1:13" x14ac:dyDescent="0.3">
      <c r="I10" s="3" t="s">
        <v>70</v>
      </c>
      <c r="J10" s="1">
        <v>685796.25</v>
      </c>
      <c r="K10" s="1">
        <v>55174433.070000455</v>
      </c>
      <c r="L10" s="1">
        <v>93945062.650000677</v>
      </c>
      <c r="M10" s="1">
        <v>149805291.97000113</v>
      </c>
    </row>
    <row r="11" spans="1:13" x14ac:dyDescent="0.3">
      <c r="I11" s="3" t="s">
        <v>71</v>
      </c>
      <c r="J11" s="1">
        <v>700483.75</v>
      </c>
      <c r="K11" s="1">
        <v>56370150.000000358</v>
      </c>
      <c r="L11" s="1">
        <v>95052830.930000693</v>
      </c>
      <c r="M11" s="1">
        <v>152123464.68000105</v>
      </c>
    </row>
    <row r="12" spans="1:13" x14ac:dyDescent="0.3">
      <c r="I12" s="3" t="s">
        <v>72</v>
      </c>
      <c r="J12" s="1">
        <v>698140</v>
      </c>
      <c r="K12" s="1">
        <v>76052015.970000342</v>
      </c>
      <c r="L12" s="1">
        <v>98593979.170000672</v>
      </c>
      <c r="M12" s="1">
        <v>175344135.140001</v>
      </c>
    </row>
    <row r="13" spans="1:13" x14ac:dyDescent="0.3">
      <c r="I13" s="3" t="s">
        <v>73</v>
      </c>
      <c r="J13" s="1">
        <v>698140</v>
      </c>
      <c r="K13" s="1">
        <v>66120828.940000206</v>
      </c>
      <c r="L13" s="1">
        <v>102601146.88000065</v>
      </c>
      <c r="M13" s="1">
        <v>169420115.82000086</v>
      </c>
    </row>
    <row r="14" spans="1:13" x14ac:dyDescent="0.3">
      <c r="I14" s="3" t="s">
        <v>74</v>
      </c>
      <c r="J14" s="1">
        <v>701740</v>
      </c>
      <c r="K14" s="1">
        <v>76957166.050000086</v>
      </c>
      <c r="L14" s="1">
        <v>107225112.97000067</v>
      </c>
      <c r="M14" s="1">
        <v>184884019.02000076</v>
      </c>
    </row>
    <row r="15" spans="1:13" x14ac:dyDescent="0.3">
      <c r="I15" s="3" t="s">
        <v>75</v>
      </c>
      <c r="J15" s="1">
        <v>695796.25</v>
      </c>
      <c r="K15" s="1">
        <v>85113871.690000013</v>
      </c>
      <c r="L15" s="1">
        <v>112797560.97000073</v>
      </c>
      <c r="M15" s="1">
        <v>198607228.91000074</v>
      </c>
    </row>
    <row r="16" spans="1:13" x14ac:dyDescent="0.3">
      <c r="I16" s="3" t="s">
        <v>76</v>
      </c>
      <c r="J16" s="1">
        <v>700483.75</v>
      </c>
      <c r="K16" s="1">
        <v>81152667.579999581</v>
      </c>
      <c r="L16" s="1">
        <v>120300324.03000087</v>
      </c>
      <c r="M16" s="1">
        <v>202153475.36000043</v>
      </c>
    </row>
    <row r="17" spans="9:13" x14ac:dyDescent="0.3">
      <c r="I17" s="3" t="s">
        <v>0</v>
      </c>
      <c r="J17" s="1">
        <v>25897014</v>
      </c>
      <c r="K17" s="1">
        <v>978348043.48000276</v>
      </c>
      <c r="L17" s="1">
        <v>1001830593.5000092</v>
      </c>
      <c r="M17" s="1">
        <v>2006075650.9800119</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6.5" x14ac:dyDescent="0.3"/>
  <cols>
    <col min="1" max="1" width="9" customWidth="1"/>
    <col min="4" max="4" width="13.375" customWidth="1"/>
    <col min="5" max="5" width="16" customWidth="1"/>
    <col min="6" max="7" width="11.125" bestFit="1" customWidth="1"/>
    <col min="8" max="8" width="13.375" customWidth="1"/>
    <col min="9" max="9" width="11.5" customWidth="1"/>
    <col min="10" max="10" width="9.625" customWidth="1"/>
    <col min="11" max="11" width="10.625" customWidth="1"/>
    <col min="12" max="13" width="12" customWidth="1"/>
    <col min="14" max="14" width="9.625" customWidth="1"/>
    <col min="15" max="15" width="11.5" customWidth="1"/>
    <col min="16" max="20" width="8.375" customWidth="1"/>
    <col min="21" max="24" width="10" bestFit="1" customWidth="1"/>
    <col min="25" max="26" width="8.375" customWidth="1"/>
    <col min="27" max="27" width="10" bestFit="1" customWidth="1"/>
    <col min="28" max="29" width="8.375" customWidth="1"/>
    <col min="30" max="34" width="10" bestFit="1" customWidth="1"/>
    <col min="35" max="35" width="8.375" customWidth="1"/>
  </cols>
  <sheetData>
    <row r="1" spans="1:13" x14ac:dyDescent="0.3">
      <c r="A1" t="s">
        <v>8</v>
      </c>
    </row>
    <row r="3" spans="1:13" x14ac:dyDescent="0.3">
      <c r="I3" s="2" t="s">
        <v>61</v>
      </c>
    </row>
    <row r="4" spans="1:13" x14ac:dyDescent="0.3">
      <c r="J4" t="s">
        <v>95</v>
      </c>
      <c r="K4" t="s">
        <v>96</v>
      </c>
      <c r="L4" t="s">
        <v>65</v>
      </c>
      <c r="M4" t="s">
        <v>0</v>
      </c>
    </row>
    <row r="5" spans="1:13" x14ac:dyDescent="0.3">
      <c r="I5" s="3" t="s">
        <v>66</v>
      </c>
      <c r="J5" s="1">
        <v>7343051.9999999981</v>
      </c>
      <c r="K5" s="1">
        <v>127198293.29000038</v>
      </c>
      <c r="L5" s="1">
        <v>33478533.470001612</v>
      </c>
      <c r="M5" s="1">
        <v>168019878.76000199</v>
      </c>
    </row>
    <row r="6" spans="1:13" x14ac:dyDescent="0.3">
      <c r="I6" s="3" t="s">
        <v>67</v>
      </c>
      <c r="J6" s="1">
        <v>18956226.25</v>
      </c>
      <c r="K6" s="1">
        <v>242191704.90000072</v>
      </c>
      <c r="L6" s="1">
        <v>69975695.050002232</v>
      </c>
      <c r="M6" s="1">
        <v>331123626.20000291</v>
      </c>
    </row>
    <row r="7" spans="1:13" x14ac:dyDescent="0.3">
      <c r="I7" s="3" t="s">
        <v>68</v>
      </c>
      <c r="J7" s="1">
        <v>19637810.25</v>
      </c>
      <c r="K7" s="1">
        <v>360734825.74000108</v>
      </c>
      <c r="L7" s="1">
        <v>106014053.74000289</v>
      </c>
      <c r="M7" s="1">
        <v>486386689.73000395</v>
      </c>
    </row>
    <row r="8" spans="1:13" x14ac:dyDescent="0.3">
      <c r="I8" s="3" t="s">
        <v>69</v>
      </c>
      <c r="J8" s="1">
        <v>20328294</v>
      </c>
      <c r="K8" s="1">
        <v>423854192.77000147</v>
      </c>
      <c r="L8" s="1">
        <v>206889782.53000352</v>
      </c>
      <c r="M8" s="1">
        <v>651072269.30000496</v>
      </c>
    </row>
    <row r="9" spans="1:13" x14ac:dyDescent="0.3">
      <c r="I9" s="3" t="s">
        <v>1</v>
      </c>
      <c r="J9" s="1">
        <v>21016434</v>
      </c>
      <c r="K9" s="1">
        <v>481406910.1800018</v>
      </c>
      <c r="L9" s="1">
        <v>271314575.90000421</v>
      </c>
      <c r="M9" s="1">
        <v>773737920.080006</v>
      </c>
    </row>
    <row r="10" spans="1:13" x14ac:dyDescent="0.3">
      <c r="I10" s="3" t="s">
        <v>70</v>
      </c>
      <c r="J10" s="1">
        <v>21702230.25</v>
      </c>
      <c r="K10" s="1">
        <v>536581343.25000226</v>
      </c>
      <c r="L10" s="1">
        <v>365259638.5500049</v>
      </c>
      <c r="M10" s="1">
        <v>923543212.0500071</v>
      </c>
    </row>
    <row r="11" spans="1:13" x14ac:dyDescent="0.3">
      <c r="I11" s="3" t="s">
        <v>71</v>
      </c>
      <c r="J11" s="1">
        <v>22402714</v>
      </c>
      <c r="K11" s="1">
        <v>592951493.25000262</v>
      </c>
      <c r="L11" s="1">
        <v>460312469.48000562</v>
      </c>
      <c r="M11" s="1">
        <v>1075666676.7300081</v>
      </c>
    </row>
    <row r="12" spans="1:13" x14ac:dyDescent="0.3">
      <c r="I12" s="3" t="s">
        <v>72</v>
      </c>
      <c r="J12" s="1">
        <v>23100854</v>
      </c>
      <c r="K12" s="1">
        <v>669003509.22000301</v>
      </c>
      <c r="L12" s="1">
        <v>558906448.65000629</v>
      </c>
      <c r="M12" s="1">
        <v>1251010811.8700092</v>
      </c>
    </row>
    <row r="13" spans="1:13" x14ac:dyDescent="0.3">
      <c r="I13" s="3" t="s">
        <v>73</v>
      </c>
      <c r="J13" s="1">
        <v>23798994</v>
      </c>
      <c r="K13" s="1">
        <v>735124338.16000319</v>
      </c>
      <c r="L13" s="1">
        <v>661507595.53000689</v>
      </c>
      <c r="M13" s="1">
        <v>1420430927.6900101</v>
      </c>
    </row>
    <row r="14" spans="1:13" x14ac:dyDescent="0.3">
      <c r="I14" s="3" t="s">
        <v>74</v>
      </c>
      <c r="J14" s="1">
        <v>24500734</v>
      </c>
      <c r="K14" s="1">
        <v>812081504.21000326</v>
      </c>
      <c r="L14" s="1">
        <v>768732708.50000751</v>
      </c>
      <c r="M14" s="1">
        <v>1605314946.7100108</v>
      </c>
    </row>
    <row r="15" spans="1:13" x14ac:dyDescent="0.3">
      <c r="I15" s="3" t="s">
        <v>75</v>
      </c>
      <c r="J15" s="1">
        <v>25196530.25</v>
      </c>
      <c r="K15" s="1">
        <v>897195375.90000331</v>
      </c>
      <c r="L15" s="1">
        <v>881530269.47000825</v>
      </c>
      <c r="M15" s="1">
        <v>1803922175.6200116</v>
      </c>
    </row>
    <row r="16" spans="1:13" x14ac:dyDescent="0.3">
      <c r="I16" s="3" t="s">
        <v>76</v>
      </c>
      <c r="J16" s="1">
        <v>25897014</v>
      </c>
      <c r="K16" s="1">
        <v>978348043.48000288</v>
      </c>
      <c r="L16" s="1">
        <v>1001830593.5000091</v>
      </c>
      <c r="M16" s="1">
        <v>2006075650.9800119</v>
      </c>
    </row>
    <row r="17" spans="9:13" x14ac:dyDescent="0.3">
      <c r="I17" s="3" t="s">
        <v>0</v>
      </c>
      <c r="J17" s="1"/>
      <c r="K17" s="1"/>
      <c r="L17" s="1"/>
      <c r="M17" s="1"/>
    </row>
  </sheetData>
  <pageMargins left="0.7" right="0.7" top="0.75" bottom="0.75" header="0.3" footer="0.3"/>
  <pageSetup orientation="portrait" horizontalDpi="300" verticalDpi="300"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election activeCell="J6" sqref="J6"/>
    </sheetView>
  </sheetViews>
  <sheetFormatPr defaultRowHeight="16.5" x14ac:dyDescent="0.3"/>
  <cols>
    <col min="1" max="1" width="9" customWidth="1"/>
    <col min="4" max="4" width="13.375" customWidth="1"/>
    <col min="5" max="5" width="16" customWidth="1"/>
    <col min="6" max="6" width="11.125" bestFit="1" customWidth="1"/>
    <col min="7" max="7" width="13" bestFit="1" customWidth="1"/>
    <col min="8" max="8" width="16" bestFit="1" customWidth="1"/>
    <col min="9" max="9" width="13" customWidth="1"/>
    <col min="10" max="10" width="16" customWidth="1"/>
    <col min="11" max="11" width="11.125" customWidth="1"/>
    <col min="12" max="14" width="12.25" customWidth="1"/>
    <col min="15" max="15" width="11.5" customWidth="1"/>
    <col min="16" max="16" width="9.625" customWidth="1"/>
    <col min="17" max="18" width="7.25" customWidth="1"/>
    <col min="19" max="19" width="9.375" customWidth="1"/>
    <col min="20" max="21" width="8.375" customWidth="1"/>
    <col min="22" max="22" width="9.875" bestFit="1" customWidth="1"/>
    <col min="23" max="24" width="8.375" customWidth="1"/>
    <col min="25" max="25" width="9.25" bestFit="1" customWidth="1"/>
    <col min="26" max="26" width="10" bestFit="1" customWidth="1"/>
    <col min="27" max="28" width="8.375" customWidth="1"/>
    <col min="29" max="29" width="10" bestFit="1" customWidth="1"/>
    <col min="30" max="30" width="8.375" customWidth="1"/>
    <col min="31" max="32" width="7.25" customWidth="1"/>
    <col min="33" max="33" width="9.75" bestFit="1" customWidth="1"/>
    <col min="34" max="34" width="10" bestFit="1" customWidth="1"/>
    <col min="35" max="36" width="8.375" customWidth="1"/>
    <col min="37" max="37" width="10" bestFit="1" customWidth="1"/>
    <col min="38" max="39" width="8.375" customWidth="1"/>
    <col min="40" max="40" width="9.125" bestFit="1" customWidth="1"/>
    <col min="41" max="42" width="8.375" customWidth="1"/>
    <col min="43" max="43" width="10" bestFit="1" customWidth="1"/>
    <col min="44" max="45" width="8.375" customWidth="1"/>
    <col min="46" max="46" width="9.375" bestFit="1" customWidth="1"/>
    <col min="47" max="47" width="11.5" bestFit="1" customWidth="1"/>
  </cols>
  <sheetData>
    <row r="1" spans="1:14" x14ac:dyDescent="0.3">
      <c r="A1" t="s">
        <v>8</v>
      </c>
    </row>
    <row r="3" spans="1:14" x14ac:dyDescent="0.3">
      <c r="I3" s="2" t="s">
        <v>97</v>
      </c>
      <c r="J3" s="2" t="s">
        <v>48</v>
      </c>
    </row>
    <row r="4" spans="1:14" x14ac:dyDescent="0.3">
      <c r="I4" s="2" t="s">
        <v>49</v>
      </c>
      <c r="J4" t="s">
        <v>94</v>
      </c>
      <c r="K4" t="s">
        <v>95</v>
      </c>
      <c r="L4" t="s">
        <v>96</v>
      </c>
      <c r="M4" t="s">
        <v>65</v>
      </c>
      <c r="N4" t="s">
        <v>0</v>
      </c>
    </row>
    <row r="5" spans="1:14" x14ac:dyDescent="0.3">
      <c r="I5" s="3" t="s">
        <v>66</v>
      </c>
      <c r="J5" s="1">
        <v>688765</v>
      </c>
      <c r="K5" s="1">
        <v>3530138.3900000029</v>
      </c>
      <c r="L5" s="1">
        <v>41381290.110000238</v>
      </c>
      <c r="M5" s="1">
        <v>14556518.180000853</v>
      </c>
      <c r="N5" s="1">
        <v>60156711.68000108</v>
      </c>
    </row>
    <row r="6" spans="1:14" x14ac:dyDescent="0.3">
      <c r="I6" s="3" t="s">
        <v>67</v>
      </c>
      <c r="J6" s="1">
        <v>688765</v>
      </c>
      <c r="K6" s="1">
        <v>5339032.2799999993</v>
      </c>
      <c r="L6" s="1">
        <v>40029592.280000195</v>
      </c>
      <c r="M6" s="1">
        <v>10945214.03000031</v>
      </c>
      <c r="N6" s="1">
        <v>57002603.590000495</v>
      </c>
    </row>
    <row r="7" spans="1:14" x14ac:dyDescent="0.3">
      <c r="I7" s="3" t="s">
        <v>68</v>
      </c>
      <c r="J7" s="1">
        <v>688765</v>
      </c>
      <c r="K7" s="1">
        <v>681584</v>
      </c>
      <c r="L7" s="1">
        <v>41437786.720000193</v>
      </c>
      <c r="M7" s="1">
        <v>10785576.900000364</v>
      </c>
      <c r="N7" s="1">
        <v>53593712.620000556</v>
      </c>
    </row>
    <row r="8" spans="1:14" x14ac:dyDescent="0.3">
      <c r="I8" s="3" t="s">
        <v>69</v>
      </c>
      <c r="J8" s="1">
        <v>416000</v>
      </c>
      <c r="K8" s="1">
        <v>690483.75</v>
      </c>
      <c r="L8" s="1">
        <v>20407404.890000217</v>
      </c>
      <c r="M8" s="1">
        <v>36442607.030000344</v>
      </c>
      <c r="N8" s="1">
        <v>57956495.670000568</v>
      </c>
    </row>
    <row r="9" spans="1:14" x14ac:dyDescent="0.3">
      <c r="I9" s="3" t="s">
        <v>1</v>
      </c>
      <c r="J9" s="1">
        <v>416000</v>
      </c>
      <c r="K9" s="1">
        <v>688140</v>
      </c>
      <c r="L9" s="1">
        <v>18164055.170000173</v>
      </c>
      <c r="M9" s="1">
        <v>22463092.330000408</v>
      </c>
      <c r="N9" s="1">
        <v>41731287.500000596</v>
      </c>
    </row>
    <row r="10" spans="1:14" x14ac:dyDescent="0.3">
      <c r="I10" s="3" t="s">
        <v>70</v>
      </c>
      <c r="J10" s="1">
        <v>416000</v>
      </c>
      <c r="K10" s="1">
        <v>685796.25</v>
      </c>
      <c r="L10" s="1">
        <v>16719149.090000302</v>
      </c>
      <c r="M10" s="1">
        <v>33602417.190000378</v>
      </c>
      <c r="N10" s="1">
        <v>51423362.530000672</v>
      </c>
    </row>
    <row r="11" spans="1:14" x14ac:dyDescent="0.3">
      <c r="I11" s="3" t="s">
        <v>71</v>
      </c>
      <c r="J11" s="1"/>
      <c r="K11" s="1">
        <v>700483.75</v>
      </c>
      <c r="L11" s="1">
        <v>16862174.700000204</v>
      </c>
      <c r="M11" s="1">
        <v>34013407.610000409</v>
      </c>
      <c r="N11" s="1">
        <v>51576066.060000628</v>
      </c>
    </row>
    <row r="12" spans="1:14" x14ac:dyDescent="0.3">
      <c r="I12" s="3" t="s">
        <v>72</v>
      </c>
      <c r="J12" s="1"/>
      <c r="K12" s="1">
        <v>698140</v>
      </c>
      <c r="L12" s="1">
        <v>22934077.420000188</v>
      </c>
      <c r="M12" s="1">
        <v>34411056.010000415</v>
      </c>
      <c r="N12" s="1">
        <v>58043273.430000588</v>
      </c>
    </row>
    <row r="13" spans="1:14" x14ac:dyDescent="0.3">
      <c r="I13" s="3" t="s">
        <v>73</v>
      </c>
      <c r="J13" s="1"/>
      <c r="K13" s="1">
        <v>698140</v>
      </c>
      <c r="L13" s="1">
        <v>19040535.32000009</v>
      </c>
      <c r="M13" s="1">
        <v>35145790.120000392</v>
      </c>
      <c r="N13" s="1">
        <v>54884465.440000489</v>
      </c>
    </row>
    <row r="14" spans="1:14" x14ac:dyDescent="0.3">
      <c r="I14" s="3" t="s">
        <v>74</v>
      </c>
      <c r="J14" s="1"/>
      <c r="K14" s="1">
        <v>701740</v>
      </c>
      <c r="L14" s="1">
        <v>21615064.689999953</v>
      </c>
      <c r="M14" s="1">
        <v>36191660.010000408</v>
      </c>
      <c r="N14" s="1">
        <v>58508464.700000361</v>
      </c>
    </row>
    <row r="15" spans="1:14" x14ac:dyDescent="0.3">
      <c r="I15" s="3" t="s">
        <v>75</v>
      </c>
      <c r="J15" s="1"/>
      <c r="K15" s="1">
        <v>695796.25</v>
      </c>
      <c r="L15" s="1">
        <v>24212798.370000109</v>
      </c>
      <c r="M15" s="1">
        <v>37712626.490000397</v>
      </c>
      <c r="N15" s="1">
        <v>62621221.110000491</v>
      </c>
    </row>
    <row r="16" spans="1:14" x14ac:dyDescent="0.3">
      <c r="I16" s="3" t="s">
        <v>76</v>
      </c>
      <c r="J16" s="1"/>
      <c r="K16" s="1">
        <v>700483.75</v>
      </c>
      <c r="L16" s="1">
        <v>20409840.379999749</v>
      </c>
      <c r="M16" s="1">
        <v>39756477.860000551</v>
      </c>
      <c r="N16" s="1">
        <v>60866801.990000278</v>
      </c>
    </row>
    <row r="17" spans="9:14" x14ac:dyDescent="0.3">
      <c r="I17" s="3" t="s">
        <v>0</v>
      </c>
      <c r="J17" s="1">
        <v>3314295</v>
      </c>
      <c r="K17" s="1">
        <v>15809958.420000004</v>
      </c>
      <c r="L17" s="1">
        <v>303213769.14000154</v>
      </c>
      <c r="M17" s="1">
        <v>346026443.76000512</v>
      </c>
      <c r="N17" s="1">
        <v>668364466.32000756</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election activeCell="J5" sqref="J5"/>
    </sheetView>
  </sheetViews>
  <sheetFormatPr defaultRowHeight="16.5" x14ac:dyDescent="0.3"/>
  <cols>
    <col min="1" max="1" width="9" customWidth="1"/>
    <col min="4" max="4" width="13.375" customWidth="1"/>
    <col min="5" max="5" width="16" customWidth="1"/>
    <col min="6" max="7" width="11.125" bestFit="1" customWidth="1"/>
    <col min="8" max="9" width="13" customWidth="1"/>
    <col min="10" max="10" width="16" customWidth="1"/>
    <col min="11" max="11" width="9.625" customWidth="1"/>
    <col min="12" max="13" width="10.625" customWidth="1"/>
    <col min="14" max="15" width="11.5" customWidth="1"/>
    <col min="16" max="16" width="10.75" customWidth="1"/>
    <col min="17" max="17" width="10.625" customWidth="1"/>
    <col min="18" max="20" width="10.75" customWidth="1"/>
    <col min="21" max="21" width="10.75" bestFit="1" customWidth="1"/>
    <col min="22" max="22" width="10.625" customWidth="1"/>
    <col min="23" max="24" width="8.375" customWidth="1"/>
    <col min="25" max="26" width="7.25" customWidth="1"/>
    <col min="27" max="27" width="10" bestFit="1" customWidth="1"/>
    <col min="28" max="35" width="8.375" customWidth="1"/>
  </cols>
  <sheetData>
    <row r="1" spans="1:14" x14ac:dyDescent="0.3">
      <c r="A1" t="s">
        <v>8</v>
      </c>
    </row>
    <row r="3" spans="1:14" x14ac:dyDescent="0.3">
      <c r="I3" s="2" t="s">
        <v>97</v>
      </c>
      <c r="J3" s="2" t="s">
        <v>48</v>
      </c>
    </row>
    <row r="4" spans="1:14" x14ac:dyDescent="0.3">
      <c r="I4" s="2" t="s">
        <v>49</v>
      </c>
      <c r="J4" t="s">
        <v>94</v>
      </c>
      <c r="K4" t="s">
        <v>95</v>
      </c>
      <c r="L4" t="s">
        <v>96</v>
      </c>
      <c r="M4" t="s">
        <v>65</v>
      </c>
      <c r="N4" t="s">
        <v>0</v>
      </c>
    </row>
    <row r="5" spans="1:14" x14ac:dyDescent="0.3">
      <c r="I5" s="3" t="s">
        <v>66</v>
      </c>
      <c r="J5" s="1">
        <v>688765</v>
      </c>
      <c r="K5" s="1">
        <v>3530138.3900000029</v>
      </c>
      <c r="L5" s="1">
        <v>41381290.110000238</v>
      </c>
      <c r="M5" s="1">
        <v>14556518.180000853</v>
      </c>
      <c r="N5" s="1">
        <v>60156711.68000108</v>
      </c>
    </row>
    <row r="6" spans="1:14" x14ac:dyDescent="0.3">
      <c r="I6" s="3" t="s">
        <v>67</v>
      </c>
      <c r="J6" s="1">
        <v>1377530</v>
      </c>
      <c r="K6" s="1">
        <v>8869170.6700000018</v>
      </c>
      <c r="L6" s="1">
        <v>81410882.390000433</v>
      </c>
      <c r="M6" s="1">
        <v>25501732.210001163</v>
      </c>
      <c r="N6" s="1">
        <v>117159315.27000158</v>
      </c>
    </row>
    <row r="7" spans="1:14" x14ac:dyDescent="0.3">
      <c r="I7" s="3" t="s">
        <v>68</v>
      </c>
      <c r="J7" s="1">
        <v>2066295</v>
      </c>
      <c r="K7" s="1">
        <v>9550754.6700000018</v>
      </c>
      <c r="L7" s="1">
        <v>122848669.11000063</v>
      </c>
      <c r="M7" s="1">
        <v>36287309.110001527</v>
      </c>
      <c r="N7" s="1">
        <v>170753027.89000213</v>
      </c>
    </row>
    <row r="8" spans="1:14" x14ac:dyDescent="0.3">
      <c r="I8" s="3" t="s">
        <v>69</v>
      </c>
      <c r="J8" s="1">
        <v>2482295</v>
      </c>
      <c r="K8" s="1">
        <v>10241238.420000002</v>
      </c>
      <c r="L8" s="1">
        <v>143256074.00000083</v>
      </c>
      <c r="M8" s="1">
        <v>72729916.140001863</v>
      </c>
      <c r="N8" s="1">
        <v>228709523.56000268</v>
      </c>
    </row>
    <row r="9" spans="1:14" x14ac:dyDescent="0.3">
      <c r="I9" s="3" t="s">
        <v>1</v>
      </c>
      <c r="J9" s="1">
        <v>2898295</v>
      </c>
      <c r="K9" s="1">
        <v>10929378.420000002</v>
      </c>
      <c r="L9" s="1">
        <v>161420129.170001</v>
      </c>
      <c r="M9" s="1">
        <v>95193008.470002264</v>
      </c>
      <c r="N9" s="1">
        <v>270440811.06000328</v>
      </c>
    </row>
    <row r="10" spans="1:14" x14ac:dyDescent="0.3">
      <c r="I10" s="3" t="s">
        <v>70</v>
      </c>
      <c r="J10" s="1">
        <v>3314295</v>
      </c>
      <c r="K10" s="1">
        <v>11615174.670000002</v>
      </c>
      <c r="L10" s="1">
        <v>178139278.2600013</v>
      </c>
      <c r="M10" s="1">
        <v>128795425.66000265</v>
      </c>
      <c r="N10" s="1">
        <v>321864173.59000397</v>
      </c>
    </row>
    <row r="11" spans="1:14" x14ac:dyDescent="0.3">
      <c r="I11" s="3" t="s">
        <v>71</v>
      </c>
      <c r="J11" s="1">
        <v>3314295</v>
      </c>
      <c r="K11" s="1">
        <v>12315658.420000002</v>
      </c>
      <c r="L11" s="1">
        <v>195001452.9600015</v>
      </c>
      <c r="M11" s="1">
        <v>162808833.27000305</v>
      </c>
      <c r="N11" s="1">
        <v>373440239.65000463</v>
      </c>
    </row>
    <row r="12" spans="1:14" x14ac:dyDescent="0.3">
      <c r="I12" s="3" t="s">
        <v>72</v>
      </c>
      <c r="J12" s="1">
        <v>3314295</v>
      </c>
      <c r="K12" s="1">
        <v>13013798.420000002</v>
      </c>
      <c r="L12" s="1">
        <v>217935530.38000169</v>
      </c>
      <c r="M12" s="1">
        <v>197219889.28000346</v>
      </c>
      <c r="N12" s="1">
        <v>431483513.08000523</v>
      </c>
    </row>
    <row r="13" spans="1:14" x14ac:dyDescent="0.3">
      <c r="I13" s="3" t="s">
        <v>73</v>
      </c>
      <c r="J13" s="1">
        <v>3314295</v>
      </c>
      <c r="K13" s="1">
        <v>13711938.420000002</v>
      </c>
      <c r="L13" s="1">
        <v>236976065.70000178</v>
      </c>
      <c r="M13" s="1">
        <v>232365679.40000385</v>
      </c>
      <c r="N13" s="1">
        <v>486367978.5200057</v>
      </c>
    </row>
    <row r="14" spans="1:14" x14ac:dyDescent="0.3">
      <c r="I14" s="3" t="s">
        <v>74</v>
      </c>
      <c r="J14" s="1">
        <v>3314295</v>
      </c>
      <c r="K14" s="1">
        <v>14413678.420000002</v>
      </c>
      <c r="L14" s="1">
        <v>258591130.39000171</v>
      </c>
      <c r="M14" s="1">
        <v>268557339.41000426</v>
      </c>
      <c r="N14" s="1">
        <v>544876443.22000611</v>
      </c>
    </row>
    <row r="15" spans="1:14" x14ac:dyDescent="0.3">
      <c r="I15" s="3" t="s">
        <v>75</v>
      </c>
      <c r="J15" s="1">
        <v>3314295</v>
      </c>
      <c r="K15" s="1">
        <v>15109474.670000002</v>
      </c>
      <c r="L15" s="1">
        <v>282803928.76000184</v>
      </c>
      <c r="M15" s="1">
        <v>306269965.90000463</v>
      </c>
      <c r="N15" s="1">
        <v>607497664.3300066</v>
      </c>
    </row>
    <row r="16" spans="1:14" x14ac:dyDescent="0.3">
      <c r="I16" s="3" t="s">
        <v>76</v>
      </c>
      <c r="J16" s="1">
        <v>3314295</v>
      </c>
      <c r="K16" s="1">
        <v>15809958.420000002</v>
      </c>
      <c r="L16" s="1">
        <v>303213769.1400016</v>
      </c>
      <c r="M16" s="1">
        <v>346026443.76000518</v>
      </c>
      <c r="N16" s="1">
        <v>668364466.32000685</v>
      </c>
    </row>
    <row r="17" spans="9:14" x14ac:dyDescent="0.3">
      <c r="I17" s="3" t="s">
        <v>0</v>
      </c>
      <c r="J17" s="1"/>
      <c r="K17" s="1"/>
      <c r="L17" s="1"/>
      <c r="M17" s="1"/>
      <c r="N17" s="1"/>
    </row>
  </sheetData>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topLeftCell="A10" workbookViewId="0">
      <selection activeCell="C29" sqref="C29"/>
    </sheetView>
  </sheetViews>
  <sheetFormatPr defaultRowHeight="16.5" x14ac:dyDescent="0.3"/>
  <cols>
    <col min="1" max="1" width="9" customWidth="1"/>
    <col min="2" max="2" width="43.5" bestFit="1" customWidth="1"/>
    <col min="3" max="3" width="17.375" bestFit="1" customWidth="1"/>
  </cols>
  <sheetData>
    <row r="1" spans="1:11" x14ac:dyDescent="0.3">
      <c r="A1" t="s">
        <v>47</v>
      </c>
    </row>
    <row r="3" spans="1:11" x14ac:dyDescent="0.3">
      <c r="B3" s="8" t="s">
        <v>17</v>
      </c>
      <c r="C3" s="12"/>
      <c r="D3" s="12"/>
      <c r="E3" s="12"/>
      <c r="F3" s="12"/>
      <c r="G3" s="12"/>
      <c r="H3" s="12"/>
      <c r="I3" s="12"/>
      <c r="J3" s="12"/>
      <c r="K3" s="12"/>
    </row>
    <row r="4" spans="1:11" x14ac:dyDescent="0.3">
      <c r="B4" s="13" t="s">
        <v>18</v>
      </c>
      <c r="C4" s="43">
        <f>TodaysDate</f>
        <v>40983</v>
      </c>
      <c r="D4" s="12"/>
      <c r="E4" s="12"/>
      <c r="F4" s="12"/>
      <c r="G4" s="12"/>
      <c r="H4" s="12"/>
      <c r="I4" s="12"/>
      <c r="J4" s="12"/>
      <c r="K4" s="12"/>
    </row>
    <row r="5" spans="1:11" x14ac:dyDescent="0.3">
      <c r="B5" s="13" t="s">
        <v>19</v>
      </c>
      <c r="C5" s="43">
        <f>DATE(YEAR(TodaysDate),1,1)</f>
        <v>40909</v>
      </c>
      <c r="D5" s="12"/>
      <c r="E5" s="12"/>
      <c r="F5" s="12"/>
      <c r="G5" s="12"/>
      <c r="H5" s="12"/>
      <c r="I5" s="12"/>
      <c r="J5" s="12"/>
      <c r="K5" s="12"/>
    </row>
    <row r="6" spans="1:11" x14ac:dyDescent="0.3">
      <c r="B6" s="13" t="s">
        <v>20</v>
      </c>
      <c r="C6" s="43">
        <f>DATE(YEAR(TodaysDate),12,31)</f>
        <v>41274</v>
      </c>
      <c r="D6" s="12"/>
      <c r="E6" s="12"/>
      <c r="F6" s="12"/>
      <c r="G6" s="12"/>
      <c r="H6" s="12"/>
      <c r="I6" s="12"/>
      <c r="J6" s="12"/>
      <c r="K6" s="12"/>
    </row>
    <row r="7" spans="1:11" x14ac:dyDescent="0.3">
      <c r="B7" s="13" t="s">
        <v>21</v>
      </c>
      <c r="C7" s="43">
        <f>EOMONTH(TodaysDate,-1)+1</f>
        <v>40969</v>
      </c>
      <c r="D7" s="12"/>
      <c r="E7" s="12"/>
      <c r="F7" s="12"/>
      <c r="G7" s="12"/>
      <c r="H7" s="12"/>
      <c r="I7" s="12"/>
      <c r="J7" s="12"/>
      <c r="K7" s="12"/>
    </row>
    <row r="8" spans="1:11" x14ac:dyDescent="0.3">
      <c r="B8" s="13" t="s">
        <v>11</v>
      </c>
      <c r="C8" s="43" t="str">
        <f>_xll.NP("datefilter",C7,TodaysDate)</f>
        <v>3/1/2012..3/15/2012</v>
      </c>
      <c r="D8" s="12"/>
      <c r="E8" s="12"/>
      <c r="F8" s="12"/>
      <c r="G8" s="12"/>
      <c r="H8" s="12"/>
      <c r="I8" s="12"/>
      <c r="J8" s="12"/>
      <c r="K8" s="12"/>
    </row>
    <row r="9" spans="1:11" x14ac:dyDescent="0.3">
      <c r="B9" s="12" t="s">
        <v>12</v>
      </c>
      <c r="C9" s="43" t="str">
        <f>_xll.NP("DateFilter","3/15/2007",TodaysDate)</f>
        <v>3/15/2007..3/15/2012</v>
      </c>
      <c r="D9" s="12"/>
      <c r="E9" s="12"/>
      <c r="F9" s="12"/>
      <c r="G9" s="12"/>
      <c r="H9" s="12"/>
      <c r="I9" s="12"/>
      <c r="J9" s="12"/>
      <c r="K9" s="12"/>
    </row>
    <row r="10" spans="1:11" x14ac:dyDescent="0.3">
      <c r="B10" s="12"/>
      <c r="C10" s="12"/>
      <c r="D10" s="12"/>
      <c r="E10" s="12"/>
      <c r="F10" s="12"/>
      <c r="G10" s="12"/>
      <c r="H10" s="12"/>
      <c r="I10" s="12"/>
      <c r="J10" s="12"/>
      <c r="K10" s="12"/>
    </row>
    <row r="11" spans="1:11" x14ac:dyDescent="0.3">
      <c r="B11" s="13" t="s">
        <v>22</v>
      </c>
      <c r="C11" s="43">
        <f>DATE(YEAR(TodaysDate)-1,MONTH(TodaysDate),DAY(TodaysDate))</f>
        <v>40617</v>
      </c>
      <c r="D11" s="12"/>
      <c r="E11" s="12"/>
      <c r="F11" s="12"/>
      <c r="G11" s="12"/>
      <c r="H11" s="12"/>
      <c r="I11" s="12"/>
      <c r="J11" s="12"/>
      <c r="K11" s="12"/>
    </row>
    <row r="12" spans="1:11" x14ac:dyDescent="0.3">
      <c r="B12" s="13" t="s">
        <v>23</v>
      </c>
      <c r="C12" s="43">
        <f>DATE(YEAR(C11),1,1)</f>
        <v>40544</v>
      </c>
      <c r="D12" s="12"/>
      <c r="E12" s="12"/>
      <c r="F12" s="12"/>
      <c r="G12" s="12"/>
      <c r="H12" s="12"/>
      <c r="I12" s="12"/>
      <c r="J12" s="12"/>
      <c r="K12" s="12"/>
    </row>
    <row r="13" spans="1:11" x14ac:dyDescent="0.3">
      <c r="B13" s="13" t="s">
        <v>24</v>
      </c>
      <c r="C13" s="43">
        <f>DATE(YEAR(C7)-1,MONTH(C7),DAY(C7))</f>
        <v>40603</v>
      </c>
      <c r="D13" s="12"/>
      <c r="E13" s="12"/>
      <c r="F13" s="12"/>
      <c r="G13" s="12"/>
      <c r="H13" s="12"/>
      <c r="I13" s="12"/>
      <c r="J13" s="12"/>
      <c r="K13" s="12"/>
    </row>
    <row r="14" spans="1:11" x14ac:dyDescent="0.3">
      <c r="B14" s="12" t="s">
        <v>25</v>
      </c>
      <c r="C14" s="43" t="str">
        <f>_xll.NP("datefilter",C13,C11)</f>
        <v>3/1/2011..3/15/2011</v>
      </c>
      <c r="D14" s="12"/>
      <c r="E14" s="12"/>
      <c r="F14" s="12"/>
      <c r="G14" s="12"/>
      <c r="H14" s="12"/>
      <c r="I14" s="12"/>
      <c r="J14" s="12"/>
      <c r="K14" s="12"/>
    </row>
    <row r="15" spans="1:11" x14ac:dyDescent="0.3">
      <c r="B15" s="12" t="s">
        <v>26</v>
      </c>
      <c r="C15" s="43" t="str">
        <f>_xll.NP("datefilter",C12,C11)</f>
        <v>1/1/2011..3/15/2011</v>
      </c>
      <c r="D15" s="12"/>
      <c r="E15" s="12"/>
      <c r="F15" s="12"/>
      <c r="G15" s="12"/>
      <c r="H15" s="12"/>
      <c r="I15" s="12"/>
      <c r="J15" s="12"/>
      <c r="K15" s="12"/>
    </row>
    <row r="16" spans="1:11" x14ac:dyDescent="0.3">
      <c r="B16" s="12" t="s">
        <v>27</v>
      </c>
      <c r="C16" s="44">
        <f>NETWORKDAYS(C5,TodaysDate)</f>
        <v>54</v>
      </c>
      <c r="D16" s="12"/>
      <c r="E16" s="12"/>
      <c r="F16" s="12"/>
      <c r="G16" s="12"/>
      <c r="H16" s="12"/>
      <c r="I16" s="12"/>
      <c r="J16" s="12"/>
      <c r="K16" s="12"/>
    </row>
    <row r="17" spans="2:11" x14ac:dyDescent="0.3">
      <c r="B17" s="12" t="s">
        <v>28</v>
      </c>
      <c r="C17" s="44">
        <f>NETWORKDAYS(C5,C6)</f>
        <v>261</v>
      </c>
      <c r="D17" s="12"/>
      <c r="E17" s="12"/>
      <c r="F17" s="12"/>
      <c r="G17" s="12"/>
      <c r="H17" s="12"/>
      <c r="I17" s="12"/>
      <c r="J17" s="12"/>
      <c r="K17" s="12"/>
    </row>
    <row r="18" spans="2:11" x14ac:dyDescent="0.3">
      <c r="B18" s="13" t="s">
        <v>36</v>
      </c>
      <c r="C18" s="44">
        <f>C17-C16</f>
        <v>207</v>
      </c>
      <c r="D18" s="12"/>
      <c r="E18" s="12"/>
      <c r="F18" s="12"/>
      <c r="G18" s="12"/>
      <c r="H18" s="12"/>
      <c r="I18" s="12"/>
      <c r="J18" s="12"/>
      <c r="K18" s="12"/>
    </row>
    <row r="19" spans="2:11" x14ac:dyDescent="0.3">
      <c r="B19" s="13"/>
      <c r="C19" s="12"/>
      <c r="D19" s="12"/>
      <c r="E19" s="12"/>
      <c r="F19" s="12"/>
      <c r="G19" s="12"/>
      <c r="H19" s="12"/>
      <c r="I19" s="12"/>
      <c r="J19" s="12"/>
      <c r="K19" s="12"/>
    </row>
    <row r="20" spans="2:11" ht="18.75" x14ac:dyDescent="0.3">
      <c r="B20" s="11" t="s">
        <v>29</v>
      </c>
      <c r="C20" s="12"/>
      <c r="D20" s="12"/>
      <c r="E20" s="12"/>
      <c r="F20" s="12"/>
      <c r="G20" s="12"/>
      <c r="H20" s="12"/>
      <c r="I20" s="12"/>
      <c r="J20" s="12"/>
      <c r="K20" s="12"/>
    </row>
    <row r="21" spans="2:11" x14ac:dyDescent="0.3">
      <c r="B21" s="12" t="s">
        <v>39</v>
      </c>
      <c r="C21" s="14" t="e">
        <f>_xll.NL("CubeValue","Sales","[Measures].[Sales]","[Document Date].[Date YQMD].[Year]",YEAR($C$12),"Filters=",Dashboard!$C$3:$D$5,"DataSource=",Datasource)</f>
        <v>#VALUE!</v>
      </c>
      <c r="D21" s="12"/>
      <c r="F21" s="12"/>
      <c r="G21" s="12"/>
      <c r="H21" s="12"/>
      <c r="I21" s="12"/>
      <c r="J21" s="12"/>
      <c r="K21" s="12"/>
    </row>
    <row r="22" spans="2:11" x14ac:dyDescent="0.3">
      <c r="B22" s="12"/>
      <c r="C22" s="12"/>
      <c r="D22" s="12"/>
      <c r="F22" s="12"/>
      <c r="G22" s="12"/>
      <c r="H22" s="12"/>
      <c r="I22" s="12"/>
      <c r="J22" s="12"/>
      <c r="K22" s="12"/>
    </row>
    <row r="23" spans="2:11" x14ac:dyDescent="0.3">
      <c r="B23" s="12" t="s">
        <v>37</v>
      </c>
      <c r="C23" s="45" t="e">
        <f>Dashboard!E17*C17/C16</f>
        <v>#VALUE!</v>
      </c>
      <c r="D23" s="12"/>
      <c r="F23" s="12"/>
      <c r="G23" s="12"/>
      <c r="H23" s="12"/>
      <c r="I23" s="12"/>
      <c r="J23" s="12"/>
      <c r="K23" s="12"/>
    </row>
    <row r="24" spans="2:11" ht="18.75" x14ac:dyDescent="0.3">
      <c r="B24" s="11"/>
      <c r="C24" s="12"/>
      <c r="D24" s="12"/>
      <c r="E24" s="12"/>
      <c r="F24" s="12"/>
      <c r="G24" s="12"/>
      <c r="H24" s="12"/>
      <c r="I24" s="12"/>
      <c r="J24" s="12"/>
      <c r="K24" s="12"/>
    </row>
    <row r="25" spans="2:11" ht="18.75" x14ac:dyDescent="0.3">
      <c r="B25" s="11" t="s">
        <v>30</v>
      </c>
      <c r="C25" s="12"/>
      <c r="D25" s="12"/>
      <c r="E25" s="12"/>
      <c r="F25" s="12"/>
      <c r="G25" s="12"/>
      <c r="H25" s="12"/>
      <c r="I25" s="12"/>
      <c r="J25" s="12"/>
      <c r="K25" s="12"/>
    </row>
    <row r="26" spans="2:11" x14ac:dyDescent="0.3">
      <c r="B26" s="15" t="s">
        <v>32</v>
      </c>
      <c r="C26" s="16" t="e">
        <f>Dashboard!F17</f>
        <v>#VALUE!</v>
      </c>
      <c r="D26" s="12"/>
      <c r="E26" s="12"/>
      <c r="F26" s="12"/>
      <c r="G26" s="12"/>
      <c r="H26" s="12"/>
      <c r="I26" s="12"/>
      <c r="J26" s="12"/>
      <c r="K26" s="12"/>
    </row>
    <row r="27" spans="2:11" x14ac:dyDescent="0.3">
      <c r="B27" s="15" t="s">
        <v>35</v>
      </c>
      <c r="C27" s="17" t="e">
        <f>C21-C26</f>
        <v>#VALUE!</v>
      </c>
      <c r="D27" s="12"/>
      <c r="E27" s="12"/>
      <c r="F27" s="12"/>
      <c r="G27" s="12"/>
      <c r="H27" s="12"/>
      <c r="I27" s="12"/>
      <c r="J27" s="12"/>
      <c r="K27" s="12"/>
    </row>
    <row r="28" spans="2:11" x14ac:dyDescent="0.3">
      <c r="B28" s="18" t="s">
        <v>34</v>
      </c>
      <c r="C28" s="19" t="e">
        <f>MAX(C23-C21,0)</f>
        <v>#VALUE!</v>
      </c>
      <c r="D28" s="12"/>
      <c r="E28" s="12"/>
      <c r="F28" s="12"/>
      <c r="G28" s="12"/>
      <c r="H28" s="12"/>
      <c r="I28" s="12"/>
      <c r="J28" s="12"/>
      <c r="K28" s="12"/>
    </row>
    <row r="29" spans="2:11" x14ac:dyDescent="0.3">
      <c r="B29" s="15"/>
      <c r="C29" s="17" t="e">
        <f>SUM(C26:C28)</f>
        <v>#VALUE!</v>
      </c>
      <c r="D29" s="12"/>
      <c r="E29" s="12"/>
      <c r="F29" s="12"/>
      <c r="G29" s="12"/>
      <c r="H29" s="12"/>
      <c r="I29" s="12"/>
      <c r="J29" s="12"/>
      <c r="K29" s="12"/>
    </row>
    <row r="30" spans="2:11" x14ac:dyDescent="0.3">
      <c r="B30" s="15"/>
      <c r="C30" s="17"/>
      <c r="D30" s="12"/>
      <c r="E30" s="12"/>
      <c r="F30" s="12"/>
      <c r="G30" s="12"/>
      <c r="H30" s="12"/>
      <c r="I30" s="12"/>
      <c r="J30" s="12"/>
      <c r="K30" s="12"/>
    </row>
    <row r="31" spans="2:11" x14ac:dyDescent="0.3">
      <c r="B31" s="15"/>
      <c r="C31" s="17"/>
      <c r="D31" s="12"/>
      <c r="E31" s="12"/>
      <c r="F31" s="12"/>
      <c r="G31" s="12"/>
      <c r="H31" s="12"/>
      <c r="I31" s="12"/>
      <c r="J31" s="12"/>
      <c r="K31" s="12"/>
    </row>
    <row r="32" spans="2:11" x14ac:dyDescent="0.3">
      <c r="B32" s="15" t="s">
        <v>33</v>
      </c>
      <c r="C32" s="17" t="e">
        <f>Dashboard!E17</f>
        <v>#VALUE!</v>
      </c>
      <c r="D32" s="12"/>
      <c r="E32" s="12"/>
      <c r="F32" s="12" t="s">
        <v>52</v>
      </c>
      <c r="G32" s="12"/>
      <c r="H32" s="12"/>
      <c r="I32" s="12"/>
      <c r="J32" s="12"/>
      <c r="K32" s="12"/>
    </row>
    <row r="33" spans="2:11" x14ac:dyDescent="0.3">
      <c r="B33" s="15" t="s">
        <v>38</v>
      </c>
      <c r="C33" s="17" t="e">
        <f>C23-C32</f>
        <v>#VALUE!</v>
      </c>
      <c r="D33" s="12"/>
      <c r="E33" s="12"/>
      <c r="F33" s="12"/>
      <c r="G33" s="12"/>
      <c r="H33" s="12"/>
      <c r="I33" s="12"/>
      <c r="J33" s="12"/>
      <c r="K33" s="12"/>
    </row>
    <row r="34" spans="2:11" x14ac:dyDescent="0.3">
      <c r="B34" s="15" t="s">
        <v>31</v>
      </c>
      <c r="C34" s="17" t="e">
        <f>MAX(C32-C23,0)</f>
        <v>#VALUE!</v>
      </c>
      <c r="D34" s="12"/>
      <c r="E34" s="12"/>
      <c r="F34" s="12"/>
      <c r="G34" s="20"/>
      <c r="H34" s="12"/>
      <c r="I34" s="12"/>
      <c r="J34" s="12"/>
      <c r="K34" s="12"/>
    </row>
    <row r="35" spans="2:11" x14ac:dyDescent="0.3">
      <c r="B35" s="18" t="s">
        <v>50</v>
      </c>
      <c r="C35" s="19" t="e">
        <f>MAX(C21-C23,0)</f>
        <v>#VALUE!</v>
      </c>
      <c r="D35" s="12"/>
      <c r="E35" s="12"/>
      <c r="F35" s="12"/>
      <c r="G35" s="12"/>
      <c r="H35" s="12"/>
      <c r="I35" s="12"/>
      <c r="J35" s="12"/>
      <c r="K35" s="12"/>
    </row>
    <row r="36" spans="2:11" x14ac:dyDescent="0.3">
      <c r="B36" s="15"/>
      <c r="C36" s="17" t="e">
        <f>SUM(C32:C35)</f>
        <v>#VALUE!</v>
      </c>
      <c r="D36" s="12"/>
      <c r="E36" s="12"/>
      <c r="F36" s="12"/>
      <c r="G36" s="12"/>
      <c r="H36" s="12"/>
      <c r="I36" s="12"/>
      <c r="J36" s="12"/>
      <c r="K36" s="12"/>
    </row>
    <row r="37" spans="2:11" x14ac:dyDescent="0.3">
      <c r="B37" s="12"/>
      <c r="C37" s="12"/>
      <c r="D37" s="12"/>
      <c r="E37" s="12"/>
      <c r="F37" s="12"/>
      <c r="G37" s="12"/>
      <c r="H37" s="12"/>
      <c r="I37" s="12"/>
      <c r="J37" s="12"/>
      <c r="K37" s="12"/>
    </row>
    <row r="38" spans="2:11" x14ac:dyDescent="0.3">
      <c r="B38" s="12"/>
      <c r="C38" s="12"/>
      <c r="D38" s="12"/>
      <c r="E38" s="12"/>
      <c r="F38" s="12"/>
      <c r="G38" s="12"/>
      <c r="H38" s="12"/>
      <c r="I38" s="12"/>
      <c r="J38" s="12"/>
      <c r="K38" s="12"/>
    </row>
    <row r="39" spans="2:11" x14ac:dyDescent="0.3">
      <c r="B39" s="12"/>
      <c r="C39" s="12"/>
      <c r="D39" s="12"/>
      <c r="E39" s="12"/>
      <c r="F39" s="12"/>
      <c r="G39" s="12"/>
      <c r="H39" s="12"/>
      <c r="I39" s="12"/>
      <c r="J39" s="12"/>
      <c r="K39" s="12"/>
    </row>
    <row r="40" spans="2:11" x14ac:dyDescent="0.3">
      <c r="B40" s="12"/>
      <c r="C40" s="12"/>
      <c r="D40" s="12"/>
      <c r="E40" s="12"/>
      <c r="F40" s="12"/>
      <c r="G40" s="12"/>
      <c r="H40" s="12"/>
      <c r="I40" s="12"/>
      <c r="J40" s="12"/>
      <c r="K40" s="12"/>
    </row>
    <row r="41" spans="2:11" x14ac:dyDescent="0.3">
      <c r="B41" s="12"/>
      <c r="C41" s="12"/>
      <c r="D41" s="12"/>
      <c r="E41" s="12"/>
      <c r="F41" s="12"/>
      <c r="G41" s="12"/>
      <c r="H41" s="12"/>
      <c r="I41" s="12"/>
      <c r="J41" s="12"/>
      <c r="K41" s="12"/>
    </row>
    <row r="42" spans="2:11" x14ac:dyDescent="0.3">
      <c r="B42" s="12"/>
      <c r="C42" s="12"/>
      <c r="D42" s="12"/>
      <c r="E42" s="12"/>
      <c r="F42" s="12"/>
      <c r="G42" s="12"/>
      <c r="H42" s="12"/>
      <c r="I42" s="12"/>
      <c r="J42" s="12"/>
      <c r="K42" s="12"/>
    </row>
    <row r="43" spans="2:11" x14ac:dyDescent="0.3">
      <c r="B43" s="12"/>
      <c r="C43" s="12"/>
      <c r="D43" s="12"/>
      <c r="E43" s="12"/>
      <c r="F43" s="12"/>
      <c r="G43" s="12"/>
      <c r="H43" s="12"/>
      <c r="I43" s="12"/>
      <c r="J43" s="12"/>
      <c r="K43" s="12"/>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Before Running This Report</vt:lpstr>
      <vt:lpstr>Read Me</vt:lpstr>
      <vt:lpstr>Options</vt:lpstr>
      <vt:lpstr>Dashboard</vt:lpstr>
      <vt:lpstr>Monthly Sales</vt:lpstr>
      <vt:lpstr>Sales YTD</vt:lpstr>
      <vt:lpstr>Gross Profit Monthly</vt:lpstr>
      <vt:lpstr>Gross Profit YTD</vt:lpstr>
      <vt:lpstr>Background Calcs</vt:lpstr>
      <vt:lpstr>Datasource</vt:lpstr>
      <vt:lpstr>TodaysDate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Dashboard II</dc:title>
  <dc:subject>Jet Analytics</dc:subject>
  <dc:creator>Stephen J. Little</dc:creator>
  <dc:description>This report provides an overview of sales and gross profit by month over a set of years.  This is a good example of the use of cube queries to pull data into a cell from an OLAP cube database.</dc:description>
  <cp:lastModifiedBy>Kim R. Duey</cp:lastModifiedBy>
  <dcterms:created xsi:type="dcterms:W3CDTF">2012-04-26T00:19:58Z</dcterms:created>
  <dcterms:modified xsi:type="dcterms:W3CDTF">2018-09-24T19:02:23Z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