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arbon\jet\CORP\Product Management\Reports - WIP\1st priority - Branding Update\Master List of Reports\GP\Reports\"/>
    </mc:Choice>
  </mc:AlternateContent>
  <bookViews>
    <workbookView xWindow="0" yWindow="60" windowWidth="28800" windowHeight="11940"/>
  </bookViews>
  <sheets>
    <sheet name="Read Me" sheetId="155" r:id="rId1"/>
    <sheet name="Options" sheetId="5" state="hidden" r:id="rId2"/>
    <sheet name="Item Quantity" sheetId="1" r:id="rId3"/>
    <sheet name="Sheet8" sheetId="162" state="veryHidden" r:id="rId4"/>
    <sheet name="Sheet9" sheetId="163" state="veryHidden" r:id="rId5"/>
    <sheet name="Sheet10" sheetId="164" state="veryHidden" r:id="rId6"/>
    <sheet name="Sheet11" sheetId="165" state="veryHidden" r:id="rId7"/>
    <sheet name="Sheet1" sheetId="168" state="veryHidden" r:id="rId8"/>
    <sheet name="Sheet2" sheetId="169" state="veryHidden" r:id="rId9"/>
  </sheets>
  <definedNames>
    <definedName name="HideEmptys">Options!$D$8</definedName>
    <definedName name="ItemClass">Options!$D$6</definedName>
    <definedName name="LocationCode">Options!$D$7</definedName>
    <definedName name="_xlnm.Print_Area" localSheetId="2">'Item Quantity'!$E$2:$M$130</definedName>
    <definedName name="_xlnm.Print_Area" localSheetId="1">Options!$A$1</definedName>
  </definedNames>
  <calcPr calcId="162913"/>
</workbook>
</file>

<file path=xl/calcChain.xml><?xml version="1.0" encoding="utf-8"?>
<calcChain xmlns="http://schemas.openxmlformats.org/spreadsheetml/2006/main">
  <c r="F7" i="1" l="1"/>
  <c r="F8" i="1"/>
  <c r="D12" i="1"/>
  <c r="E12" i="1"/>
  <c r="F12" i="1"/>
  <c r="G12" i="1"/>
  <c r="H12" i="1"/>
  <c r="D13" i="1"/>
  <c r="E13" i="1"/>
  <c r="F13" i="1"/>
  <c r="G13" i="1"/>
  <c r="H13" i="1"/>
  <c r="D14" i="1"/>
  <c r="E14" i="1"/>
  <c r="F14" i="1"/>
  <c r="G14" i="1"/>
  <c r="H14" i="1"/>
  <c r="D15" i="1"/>
  <c r="E15" i="1"/>
  <c r="F15" i="1"/>
  <c r="G15" i="1"/>
  <c r="H15" i="1"/>
  <c r="D16" i="1"/>
  <c r="E16" i="1"/>
  <c r="F16" i="1"/>
  <c r="G16" i="1"/>
  <c r="H16" i="1"/>
  <c r="D17" i="1"/>
  <c r="E17" i="1"/>
  <c r="F17" i="1"/>
  <c r="G17" i="1"/>
  <c r="H17" i="1"/>
  <c r="D18" i="1"/>
  <c r="E18" i="1"/>
  <c r="F18" i="1"/>
  <c r="G18" i="1"/>
  <c r="H18" i="1"/>
  <c r="D19" i="1"/>
  <c r="E19" i="1"/>
  <c r="F19" i="1"/>
  <c r="G19" i="1"/>
  <c r="H19" i="1"/>
  <c r="D20" i="1"/>
  <c r="E20" i="1"/>
  <c r="F20" i="1"/>
  <c r="G20" i="1"/>
  <c r="H20" i="1"/>
  <c r="D21" i="1"/>
  <c r="E21" i="1"/>
  <c r="F21" i="1"/>
  <c r="G21" i="1"/>
  <c r="H21" i="1"/>
  <c r="D22" i="1"/>
  <c r="E22" i="1"/>
  <c r="F22" i="1"/>
  <c r="G22" i="1"/>
  <c r="H22" i="1"/>
  <c r="D23" i="1"/>
  <c r="E23" i="1"/>
  <c r="F23" i="1"/>
  <c r="G23" i="1"/>
  <c r="H23" i="1"/>
  <c r="D24" i="1"/>
  <c r="E24" i="1"/>
  <c r="F24" i="1"/>
  <c r="G24" i="1"/>
  <c r="H24" i="1"/>
  <c r="D25" i="1"/>
  <c r="E25" i="1"/>
  <c r="F25" i="1"/>
  <c r="G25" i="1"/>
  <c r="H25" i="1"/>
  <c r="D26" i="1"/>
  <c r="E26" i="1"/>
  <c r="F26" i="1"/>
  <c r="G26" i="1"/>
  <c r="H26" i="1"/>
  <c r="D27" i="1"/>
  <c r="E27" i="1"/>
  <c r="F27" i="1"/>
  <c r="G27" i="1"/>
  <c r="H27" i="1"/>
  <c r="D28" i="1"/>
  <c r="E28" i="1"/>
  <c r="F28" i="1"/>
  <c r="G28" i="1"/>
  <c r="H28" i="1"/>
  <c r="D29" i="1"/>
  <c r="E29" i="1"/>
  <c r="F29" i="1"/>
  <c r="G29" i="1"/>
  <c r="H29" i="1"/>
  <c r="D30" i="1"/>
  <c r="E30" i="1"/>
  <c r="F30" i="1"/>
  <c r="G30" i="1"/>
  <c r="H30" i="1"/>
  <c r="D31" i="1"/>
  <c r="E31" i="1"/>
  <c r="F31" i="1"/>
  <c r="G31" i="1"/>
  <c r="H31" i="1"/>
  <c r="D32" i="1"/>
  <c r="E32" i="1"/>
  <c r="F32" i="1"/>
  <c r="G32" i="1"/>
  <c r="H32" i="1"/>
  <c r="D33" i="1"/>
  <c r="E33" i="1"/>
  <c r="F33" i="1"/>
  <c r="G33" i="1"/>
  <c r="H33" i="1"/>
  <c r="D34" i="1"/>
  <c r="E34" i="1"/>
  <c r="F34" i="1"/>
  <c r="G34" i="1"/>
  <c r="H34" i="1"/>
  <c r="D35" i="1"/>
  <c r="E35" i="1"/>
  <c r="F35" i="1"/>
  <c r="G35" i="1"/>
  <c r="H35" i="1"/>
  <c r="D36" i="1"/>
  <c r="E36" i="1"/>
  <c r="F36" i="1"/>
  <c r="G36" i="1"/>
  <c r="H36" i="1"/>
  <c r="D37" i="1"/>
  <c r="E37" i="1"/>
  <c r="F37" i="1"/>
  <c r="G37" i="1"/>
  <c r="H37" i="1"/>
  <c r="D38" i="1"/>
  <c r="E38" i="1"/>
  <c r="F38" i="1"/>
  <c r="G38" i="1"/>
  <c r="H38" i="1"/>
  <c r="D39" i="1"/>
  <c r="E39" i="1"/>
  <c r="F39" i="1"/>
  <c r="G39" i="1"/>
  <c r="H39" i="1"/>
  <c r="D40" i="1"/>
  <c r="E40" i="1"/>
  <c r="F40" i="1"/>
  <c r="G40" i="1"/>
  <c r="H40" i="1"/>
  <c r="D41" i="1"/>
  <c r="E41" i="1"/>
  <c r="F41" i="1"/>
  <c r="G41" i="1"/>
  <c r="H41" i="1"/>
  <c r="D42" i="1"/>
  <c r="E42" i="1"/>
  <c r="F42" i="1"/>
  <c r="G42" i="1"/>
  <c r="H42" i="1"/>
  <c r="D43" i="1"/>
  <c r="E43" i="1"/>
  <c r="F43" i="1"/>
  <c r="G43" i="1"/>
  <c r="H43" i="1"/>
  <c r="D44" i="1"/>
  <c r="E44" i="1"/>
  <c r="F44" i="1"/>
  <c r="G44" i="1"/>
  <c r="H44" i="1"/>
  <c r="D45" i="1"/>
  <c r="E45" i="1"/>
  <c r="F45" i="1"/>
  <c r="G45" i="1"/>
  <c r="H45" i="1"/>
  <c r="D46" i="1"/>
  <c r="E46" i="1"/>
  <c r="F46" i="1"/>
  <c r="G46" i="1"/>
  <c r="H46" i="1"/>
  <c r="D47" i="1"/>
  <c r="E47" i="1"/>
  <c r="F47" i="1"/>
  <c r="G47" i="1"/>
  <c r="H47" i="1"/>
  <c r="D48" i="1"/>
  <c r="E48" i="1"/>
  <c r="F48" i="1"/>
  <c r="G48" i="1"/>
  <c r="H48" i="1"/>
  <c r="D49" i="1"/>
  <c r="E49" i="1"/>
  <c r="F49" i="1"/>
  <c r="G49" i="1"/>
  <c r="H49" i="1"/>
  <c r="D50" i="1"/>
  <c r="E50" i="1"/>
  <c r="F50" i="1"/>
  <c r="G50" i="1"/>
  <c r="H50" i="1"/>
  <c r="D51" i="1"/>
  <c r="E51" i="1"/>
  <c r="F51" i="1"/>
  <c r="G51" i="1"/>
  <c r="H51" i="1"/>
  <c r="D52" i="1"/>
  <c r="E52" i="1"/>
  <c r="F52" i="1"/>
  <c r="G52" i="1"/>
  <c r="H52" i="1"/>
  <c r="D53" i="1"/>
  <c r="E53" i="1"/>
  <c r="F53" i="1"/>
  <c r="G53" i="1"/>
  <c r="H53" i="1"/>
  <c r="D54" i="1"/>
  <c r="E54" i="1"/>
  <c r="F54" i="1"/>
  <c r="G54" i="1"/>
  <c r="H54" i="1"/>
  <c r="D55" i="1"/>
  <c r="E55" i="1"/>
  <c r="F55" i="1"/>
  <c r="G55" i="1"/>
  <c r="H55" i="1"/>
  <c r="D56" i="1"/>
  <c r="E56" i="1"/>
  <c r="F56" i="1"/>
  <c r="G56" i="1"/>
  <c r="H56" i="1"/>
  <c r="D57" i="1"/>
  <c r="E57" i="1"/>
  <c r="F57" i="1"/>
  <c r="G57" i="1"/>
  <c r="H57" i="1"/>
  <c r="D58" i="1"/>
  <c r="E58" i="1"/>
  <c r="F58" i="1"/>
  <c r="G58" i="1"/>
  <c r="H58" i="1"/>
  <c r="D59" i="1"/>
  <c r="E59" i="1"/>
  <c r="F59" i="1"/>
  <c r="G59" i="1"/>
  <c r="H59" i="1"/>
  <c r="D60" i="1"/>
  <c r="E60" i="1"/>
  <c r="F60" i="1"/>
  <c r="G60" i="1"/>
  <c r="H60" i="1"/>
  <c r="D61" i="1"/>
  <c r="E61" i="1"/>
  <c r="F61" i="1"/>
  <c r="G61" i="1"/>
  <c r="H61" i="1"/>
  <c r="D62" i="1"/>
  <c r="E62" i="1"/>
  <c r="F62" i="1"/>
  <c r="G62" i="1"/>
  <c r="H62" i="1"/>
  <c r="D63" i="1"/>
  <c r="E63" i="1"/>
  <c r="F63" i="1"/>
  <c r="G63" i="1"/>
  <c r="H63" i="1"/>
  <c r="D64" i="1"/>
  <c r="E64" i="1"/>
  <c r="F64" i="1"/>
  <c r="G64" i="1"/>
  <c r="H64" i="1"/>
  <c r="D65" i="1"/>
  <c r="E65" i="1"/>
  <c r="F65" i="1"/>
  <c r="G65" i="1"/>
  <c r="H65" i="1"/>
  <c r="D66" i="1"/>
  <c r="E66" i="1"/>
  <c r="F66" i="1"/>
  <c r="G66" i="1"/>
  <c r="H66" i="1"/>
  <c r="D67" i="1"/>
  <c r="E67" i="1"/>
  <c r="F67" i="1"/>
  <c r="G67" i="1"/>
  <c r="H67" i="1"/>
  <c r="D68" i="1"/>
  <c r="E68" i="1"/>
  <c r="F68" i="1"/>
  <c r="G68" i="1"/>
  <c r="H68" i="1"/>
  <c r="D69" i="1"/>
  <c r="E69" i="1"/>
  <c r="F69" i="1"/>
  <c r="G69" i="1"/>
  <c r="H69" i="1"/>
  <c r="D70" i="1"/>
  <c r="E70" i="1"/>
  <c r="F70" i="1"/>
  <c r="G70" i="1"/>
  <c r="H70" i="1"/>
  <c r="D71" i="1"/>
  <c r="E71" i="1"/>
  <c r="F71" i="1"/>
  <c r="G71" i="1"/>
  <c r="H71" i="1"/>
  <c r="D72" i="1"/>
  <c r="E72" i="1"/>
  <c r="F72" i="1"/>
  <c r="G72" i="1"/>
  <c r="H72" i="1"/>
  <c r="D73" i="1"/>
  <c r="E73" i="1"/>
  <c r="F73" i="1"/>
  <c r="G73" i="1"/>
  <c r="H73" i="1"/>
  <c r="D74" i="1"/>
  <c r="E74" i="1"/>
  <c r="F74" i="1"/>
  <c r="G74" i="1"/>
  <c r="H74" i="1"/>
  <c r="D75" i="1"/>
  <c r="E75" i="1"/>
  <c r="F75" i="1"/>
  <c r="G75" i="1"/>
  <c r="H75" i="1"/>
  <c r="D76" i="1"/>
  <c r="E76" i="1"/>
  <c r="F76" i="1"/>
  <c r="G76" i="1"/>
  <c r="H76" i="1"/>
  <c r="D77" i="1"/>
  <c r="E77" i="1"/>
  <c r="F77" i="1"/>
  <c r="G77" i="1"/>
  <c r="H77" i="1"/>
  <c r="D78" i="1"/>
  <c r="E78" i="1"/>
  <c r="F78" i="1"/>
  <c r="G78" i="1"/>
  <c r="H78" i="1"/>
  <c r="D79" i="1"/>
  <c r="E79" i="1"/>
  <c r="F79" i="1"/>
  <c r="G79" i="1"/>
  <c r="H79" i="1"/>
  <c r="D80" i="1"/>
  <c r="E80" i="1"/>
  <c r="F80" i="1"/>
  <c r="G80" i="1"/>
  <c r="H80" i="1"/>
  <c r="D81" i="1"/>
  <c r="E81" i="1"/>
  <c r="F81" i="1"/>
  <c r="G81" i="1"/>
  <c r="H81" i="1"/>
  <c r="D82" i="1"/>
  <c r="E82" i="1"/>
  <c r="F82" i="1"/>
  <c r="G82" i="1"/>
  <c r="H82" i="1"/>
  <c r="D83" i="1"/>
  <c r="E83" i="1"/>
  <c r="F83" i="1"/>
  <c r="G83" i="1"/>
  <c r="H83" i="1"/>
  <c r="D84" i="1"/>
  <c r="E84" i="1"/>
  <c r="F84" i="1"/>
  <c r="G84" i="1"/>
  <c r="H84" i="1"/>
  <c r="D85" i="1"/>
  <c r="E85" i="1"/>
  <c r="F85" i="1"/>
  <c r="G85" i="1"/>
  <c r="H85" i="1"/>
  <c r="D86" i="1"/>
  <c r="E86" i="1"/>
  <c r="F86" i="1"/>
  <c r="G86" i="1"/>
  <c r="H86" i="1"/>
  <c r="D87" i="1"/>
  <c r="E87" i="1"/>
  <c r="F87" i="1"/>
  <c r="G87" i="1"/>
  <c r="H87" i="1"/>
  <c r="D88" i="1"/>
  <c r="E88" i="1"/>
  <c r="F88" i="1"/>
  <c r="G88" i="1"/>
  <c r="H88" i="1"/>
  <c r="D89" i="1"/>
  <c r="E89" i="1"/>
  <c r="F89" i="1"/>
  <c r="G89" i="1"/>
  <c r="H89" i="1"/>
  <c r="D90" i="1"/>
  <c r="E90" i="1"/>
  <c r="F90" i="1"/>
  <c r="G90" i="1"/>
  <c r="H90" i="1"/>
  <c r="D91" i="1"/>
  <c r="E91" i="1"/>
  <c r="F91" i="1"/>
  <c r="G91" i="1"/>
  <c r="H91" i="1"/>
  <c r="D92" i="1"/>
  <c r="E92" i="1"/>
  <c r="F92" i="1"/>
  <c r="G92" i="1"/>
  <c r="H92" i="1"/>
  <c r="D93" i="1"/>
  <c r="E93" i="1"/>
  <c r="F93" i="1"/>
  <c r="G93" i="1"/>
  <c r="H93" i="1"/>
  <c r="D94" i="1"/>
  <c r="E94" i="1"/>
  <c r="F94" i="1"/>
  <c r="G94" i="1"/>
  <c r="H94" i="1"/>
  <c r="D95" i="1"/>
  <c r="E95" i="1"/>
  <c r="F95" i="1"/>
  <c r="G95" i="1"/>
  <c r="H95" i="1"/>
  <c r="D96" i="1"/>
  <c r="E96" i="1"/>
  <c r="F96" i="1"/>
  <c r="G96" i="1"/>
  <c r="H96" i="1"/>
  <c r="D97" i="1"/>
  <c r="E97" i="1"/>
  <c r="F97" i="1"/>
  <c r="G97" i="1"/>
  <c r="H97" i="1"/>
  <c r="D98" i="1"/>
  <c r="E98" i="1"/>
  <c r="F98" i="1"/>
  <c r="G98" i="1"/>
  <c r="H98" i="1"/>
  <c r="D99" i="1"/>
  <c r="E99" i="1"/>
  <c r="F99" i="1"/>
  <c r="G99" i="1"/>
  <c r="H99" i="1"/>
  <c r="D100" i="1"/>
  <c r="E100" i="1"/>
  <c r="F100" i="1"/>
  <c r="G100" i="1"/>
  <c r="H100" i="1"/>
  <c r="D101" i="1"/>
  <c r="E101" i="1"/>
  <c r="F101" i="1"/>
  <c r="G101" i="1"/>
  <c r="H101" i="1"/>
  <c r="D102" i="1"/>
  <c r="E102" i="1"/>
  <c r="F102" i="1"/>
  <c r="G102" i="1"/>
  <c r="H102" i="1"/>
  <c r="D103" i="1"/>
  <c r="E103" i="1"/>
  <c r="F103" i="1"/>
  <c r="G103" i="1"/>
  <c r="H103" i="1"/>
  <c r="D104" i="1"/>
  <c r="E104" i="1"/>
  <c r="F104" i="1"/>
  <c r="G104" i="1"/>
  <c r="H104" i="1"/>
  <c r="D105" i="1"/>
  <c r="E105" i="1"/>
  <c r="F105" i="1"/>
  <c r="G105" i="1"/>
  <c r="H105" i="1"/>
  <c r="D106" i="1"/>
  <c r="E106" i="1"/>
  <c r="F106" i="1"/>
  <c r="G106" i="1"/>
  <c r="H106" i="1"/>
  <c r="D107" i="1"/>
  <c r="E107" i="1"/>
  <c r="F107" i="1"/>
  <c r="G107" i="1"/>
  <c r="H107" i="1"/>
  <c r="D108" i="1"/>
  <c r="E108" i="1"/>
  <c r="F108" i="1"/>
  <c r="G108" i="1"/>
  <c r="H108" i="1"/>
  <c r="D109" i="1"/>
  <c r="E109" i="1"/>
  <c r="F109" i="1"/>
  <c r="G109" i="1"/>
  <c r="H109" i="1"/>
  <c r="D110" i="1"/>
  <c r="E110" i="1"/>
  <c r="F110" i="1"/>
  <c r="G110" i="1"/>
  <c r="H110" i="1"/>
  <c r="D111" i="1"/>
  <c r="E111" i="1"/>
  <c r="F111" i="1"/>
  <c r="G111" i="1"/>
  <c r="H111" i="1"/>
  <c r="D112" i="1"/>
  <c r="E112" i="1"/>
  <c r="F112" i="1"/>
  <c r="G112" i="1"/>
  <c r="H112" i="1"/>
  <c r="D113" i="1"/>
  <c r="E113" i="1"/>
  <c r="F113" i="1"/>
  <c r="G113" i="1"/>
  <c r="H113" i="1"/>
  <c r="D114" i="1"/>
  <c r="E114" i="1"/>
  <c r="F114" i="1"/>
  <c r="G114" i="1"/>
  <c r="H114" i="1"/>
  <c r="D115" i="1"/>
  <c r="E115" i="1"/>
  <c r="F115" i="1"/>
  <c r="G115" i="1"/>
  <c r="H115" i="1"/>
  <c r="D116" i="1"/>
  <c r="E116" i="1"/>
  <c r="F116" i="1"/>
  <c r="G116" i="1"/>
  <c r="H116" i="1"/>
  <c r="D117" i="1"/>
  <c r="E117" i="1"/>
  <c r="F117" i="1"/>
  <c r="G117" i="1"/>
  <c r="H117" i="1"/>
  <c r="D118" i="1"/>
  <c r="E118" i="1"/>
  <c r="F118" i="1"/>
  <c r="G118" i="1"/>
  <c r="H118" i="1"/>
  <c r="D119" i="1"/>
  <c r="E119" i="1"/>
  <c r="F119" i="1"/>
  <c r="G119" i="1"/>
  <c r="H119" i="1"/>
  <c r="D120" i="1"/>
  <c r="E120" i="1"/>
  <c r="F120" i="1"/>
  <c r="G120" i="1"/>
  <c r="H120" i="1"/>
  <c r="D121" i="1"/>
  <c r="E121" i="1"/>
  <c r="F121" i="1"/>
  <c r="G121" i="1"/>
  <c r="H121" i="1"/>
  <c r="D122" i="1"/>
  <c r="E122" i="1"/>
  <c r="F122" i="1"/>
  <c r="G122" i="1"/>
  <c r="H122" i="1"/>
  <c r="D123" i="1"/>
  <c r="E123" i="1"/>
  <c r="F123" i="1"/>
  <c r="G123" i="1"/>
  <c r="H123" i="1"/>
  <c r="D124" i="1"/>
  <c r="E124" i="1"/>
  <c r="F124" i="1"/>
  <c r="G124" i="1"/>
  <c r="H124" i="1"/>
  <c r="D125" i="1"/>
  <c r="E125" i="1"/>
  <c r="F125" i="1"/>
  <c r="G125" i="1"/>
  <c r="H125" i="1"/>
  <c r="D126" i="1"/>
  <c r="E126" i="1"/>
  <c r="F126" i="1"/>
  <c r="G126" i="1"/>
  <c r="H126" i="1"/>
  <c r="D127" i="1"/>
  <c r="E127" i="1"/>
  <c r="F127" i="1"/>
  <c r="G127" i="1"/>
  <c r="H127" i="1"/>
  <c r="D128" i="1"/>
  <c r="E128" i="1"/>
  <c r="F128" i="1"/>
  <c r="G128" i="1"/>
  <c r="H128" i="1"/>
  <c r="E6" i="5"/>
  <c r="E7" i="5"/>
  <c r="E8" i="5"/>
  <c r="B128" i="1"/>
  <c r="B127" i="1"/>
  <c r="B126" i="1"/>
  <c r="B125" i="1"/>
  <c r="B124" i="1"/>
  <c r="B123" i="1"/>
  <c r="B122" i="1"/>
  <c r="B121" i="1"/>
  <c r="B120" i="1"/>
  <c r="B119" i="1"/>
  <c r="B118" i="1"/>
  <c r="B117" i="1"/>
  <c r="B116" i="1"/>
  <c r="B115" i="1"/>
  <c r="B114" i="1"/>
  <c r="B113" i="1"/>
  <c r="B112" i="1"/>
  <c r="B111" i="1"/>
  <c r="B110" i="1"/>
  <c r="B109" i="1"/>
  <c r="B108" i="1"/>
  <c r="B107" i="1"/>
  <c r="B106" i="1"/>
  <c r="B105" i="1"/>
  <c r="B104" i="1"/>
  <c r="B103" i="1"/>
  <c r="B102" i="1"/>
  <c r="B101" i="1"/>
  <c r="B100" i="1"/>
  <c r="B99" i="1"/>
  <c r="B98" i="1"/>
  <c r="B97" i="1"/>
  <c r="B96" i="1"/>
  <c r="B95" i="1"/>
  <c r="B94" i="1"/>
  <c r="B93" i="1"/>
  <c r="B92" i="1"/>
  <c r="B91" i="1"/>
  <c r="B90" i="1"/>
  <c r="B89" i="1"/>
  <c r="B88" i="1"/>
  <c r="B87" i="1"/>
  <c r="B86" i="1"/>
  <c r="B85" i="1"/>
  <c r="B84" i="1"/>
  <c r="B83" i="1"/>
  <c r="B82" i="1"/>
  <c r="B81" i="1"/>
  <c r="B80" i="1"/>
  <c r="B79" i="1"/>
  <c r="B78" i="1"/>
  <c r="B77" i="1"/>
  <c r="B76" i="1"/>
  <c r="B75" i="1"/>
  <c r="B74" i="1"/>
  <c r="B73" i="1"/>
  <c r="B72" i="1"/>
  <c r="B71" i="1"/>
  <c r="B70" i="1"/>
  <c r="B69" i="1"/>
  <c r="B68" i="1"/>
  <c r="B67" i="1"/>
  <c r="B66" i="1"/>
  <c r="B65" i="1"/>
  <c r="B64" i="1"/>
  <c r="B63" i="1"/>
  <c r="B62" i="1"/>
  <c r="B61" i="1"/>
  <c r="B60" i="1"/>
  <c r="B59" i="1"/>
  <c r="B58" i="1"/>
  <c r="B57" i="1"/>
  <c r="B56" i="1"/>
  <c r="B55" i="1"/>
  <c r="B54" i="1"/>
  <c r="B53" i="1"/>
  <c r="B52" i="1"/>
  <c r="B51" i="1"/>
  <c r="B50" i="1"/>
  <c r="B49" i="1"/>
  <c r="B48" i="1"/>
  <c r="B47" i="1"/>
  <c r="B46" i="1"/>
  <c r="B45" i="1"/>
  <c r="B44" i="1"/>
  <c r="B43" i="1"/>
  <c r="B42" i="1"/>
  <c r="B41" i="1"/>
  <c r="B40" i="1"/>
  <c r="B39" i="1"/>
  <c r="B38" i="1"/>
  <c r="B37" i="1"/>
  <c r="B36" i="1"/>
  <c r="B35" i="1"/>
  <c r="B34" i="1"/>
  <c r="B33" i="1"/>
  <c r="B32" i="1"/>
  <c r="B31" i="1"/>
  <c r="B30" i="1"/>
  <c r="B29" i="1"/>
  <c r="B28" i="1"/>
  <c r="B27" i="1"/>
  <c r="B26" i="1"/>
  <c r="B25" i="1"/>
  <c r="B24" i="1"/>
  <c r="B23" i="1"/>
  <c r="B22" i="1"/>
  <c r="B21" i="1"/>
  <c r="B20" i="1"/>
  <c r="B19" i="1"/>
  <c r="B18" i="1"/>
  <c r="B17" i="1"/>
  <c r="B16" i="1"/>
  <c r="B15" i="1"/>
  <c r="B14" i="1"/>
  <c r="N13" i="1"/>
  <c r="N14" i="1" s="1"/>
  <c r="N15" i="1" s="1"/>
  <c r="N16" i="1" s="1"/>
  <c r="N17" i="1" s="1"/>
  <c r="N18" i="1" s="1"/>
  <c r="N19" i="1" s="1"/>
  <c r="N20" i="1" s="1"/>
  <c r="N21" i="1" s="1"/>
  <c r="N22" i="1" s="1"/>
  <c r="N23" i="1" s="1"/>
  <c r="N24" i="1" s="1"/>
  <c r="N25" i="1" s="1"/>
  <c r="N26" i="1" s="1"/>
  <c r="N27" i="1" s="1"/>
  <c r="N28" i="1" s="1"/>
  <c r="N29" i="1" s="1"/>
  <c r="N30" i="1" s="1"/>
  <c r="N31" i="1" s="1"/>
  <c r="N32" i="1" s="1"/>
  <c r="N33" i="1" s="1"/>
  <c r="N34" i="1" s="1"/>
  <c r="N35" i="1" s="1"/>
  <c r="N36" i="1" s="1"/>
  <c r="N37" i="1" s="1"/>
  <c r="N38" i="1" s="1"/>
  <c r="N39" i="1" s="1"/>
  <c r="N40" i="1" s="1"/>
  <c r="N41" i="1" s="1"/>
  <c r="N42" i="1" s="1"/>
  <c r="N43" i="1" s="1"/>
  <c r="N44" i="1" s="1"/>
  <c r="N45" i="1" s="1"/>
  <c r="N46" i="1" s="1"/>
  <c r="N47" i="1" s="1"/>
  <c r="N48" i="1" s="1"/>
  <c r="N49" i="1" s="1"/>
  <c r="N50" i="1" s="1"/>
  <c r="N51" i="1" s="1"/>
  <c r="N52" i="1" s="1"/>
  <c r="N53" i="1" s="1"/>
  <c r="N54" i="1" s="1"/>
  <c r="N55" i="1" s="1"/>
  <c r="N56" i="1" s="1"/>
  <c r="N57" i="1" s="1"/>
  <c r="N58" i="1" s="1"/>
  <c r="N59" i="1" s="1"/>
  <c r="N60" i="1" s="1"/>
  <c r="N61" i="1" s="1"/>
  <c r="N62" i="1" s="1"/>
  <c r="N63" i="1" s="1"/>
  <c r="N64" i="1" s="1"/>
  <c r="N65" i="1" s="1"/>
  <c r="N66" i="1" s="1"/>
  <c r="N67" i="1" s="1"/>
  <c r="N68" i="1" s="1"/>
  <c r="N69" i="1" s="1"/>
  <c r="N70" i="1" s="1"/>
  <c r="N71" i="1" s="1"/>
  <c r="N72" i="1" s="1"/>
  <c r="N73" i="1" s="1"/>
  <c r="N74" i="1" s="1"/>
  <c r="N75" i="1" s="1"/>
  <c r="N76" i="1" s="1"/>
  <c r="N77" i="1" s="1"/>
  <c r="N78" i="1" s="1"/>
  <c r="N79" i="1" s="1"/>
  <c r="N80" i="1" s="1"/>
  <c r="N81" i="1" s="1"/>
  <c r="N82" i="1" s="1"/>
  <c r="N83" i="1" s="1"/>
  <c r="N84" i="1" s="1"/>
  <c r="N85" i="1" s="1"/>
  <c r="N86" i="1" s="1"/>
  <c r="N87" i="1" s="1"/>
  <c r="N88" i="1" s="1"/>
  <c r="N89" i="1" s="1"/>
  <c r="N90" i="1" s="1"/>
  <c r="N91" i="1" s="1"/>
  <c r="N92" i="1" s="1"/>
  <c r="N93" i="1" s="1"/>
  <c r="N94" i="1" s="1"/>
  <c r="N95" i="1" s="1"/>
  <c r="N96" i="1" s="1"/>
  <c r="N97" i="1" s="1"/>
  <c r="N98" i="1" s="1"/>
  <c r="N99" i="1" s="1"/>
  <c r="N100" i="1" s="1"/>
  <c r="N101" i="1" s="1"/>
  <c r="N102" i="1" s="1"/>
  <c r="N103" i="1" s="1"/>
  <c r="N104" i="1" s="1"/>
  <c r="N105" i="1" s="1"/>
  <c r="N106" i="1" s="1"/>
  <c r="N107" i="1" s="1"/>
  <c r="N108" i="1" s="1"/>
  <c r="N109" i="1" s="1"/>
  <c r="N110" i="1" s="1"/>
  <c r="N111" i="1" s="1"/>
  <c r="N112" i="1" s="1"/>
  <c r="N113" i="1" s="1"/>
  <c r="N114" i="1" s="1"/>
  <c r="N115" i="1" s="1"/>
  <c r="N116" i="1" s="1"/>
  <c r="N117" i="1" s="1"/>
  <c r="N118" i="1" s="1"/>
  <c r="N119" i="1" s="1"/>
  <c r="N120" i="1" s="1"/>
  <c r="N121" i="1" s="1"/>
  <c r="N122" i="1" s="1"/>
  <c r="N123" i="1" s="1"/>
  <c r="N124" i="1" s="1"/>
  <c r="N125" i="1" s="1"/>
  <c r="N126" i="1" s="1"/>
  <c r="N127" i="1" s="1"/>
  <c r="N128" i="1" s="1"/>
  <c r="B13" i="1"/>
  <c r="N12" i="1"/>
  <c r="B12" i="1" l="1"/>
  <c r="D8" i="5"/>
  <c r="D7" i="5"/>
  <c r="D6" i="5"/>
</calcChain>
</file>

<file path=xl/sharedStrings.xml><?xml version="1.0" encoding="utf-8"?>
<sst xmlns="http://schemas.openxmlformats.org/spreadsheetml/2006/main" count="1903" uniqueCount="1478">
  <si>
    <t>Item Code</t>
  </si>
  <si>
    <t>Hide</t>
  </si>
  <si>
    <t>Item Description</t>
  </si>
  <si>
    <t>Item Class Code</t>
  </si>
  <si>
    <t>Item Number</t>
  </si>
  <si>
    <t>QTY On Hand</t>
  </si>
  <si>
    <t>QTY Sold</t>
  </si>
  <si>
    <t>QTY Returned</t>
  </si>
  <si>
    <t>QTY On Order</t>
  </si>
  <si>
    <t>QTY Back Ordered</t>
  </si>
  <si>
    <t>Item Quantity Tracking Report</t>
  </si>
  <si>
    <t>Item Class Code:</t>
  </si>
  <si>
    <t>Run Date:</t>
  </si>
  <si>
    <t>Fit</t>
  </si>
  <si>
    <t>Option</t>
  </si>
  <si>
    <t>Title</t>
  </si>
  <si>
    <t>Value</t>
  </si>
  <si>
    <t>Lookup</t>
  </si>
  <si>
    <t>Class Code</t>
  </si>
  <si>
    <t>Quantity On Hand</t>
  </si>
  <si>
    <t>Quantity Sold</t>
  </si>
  <si>
    <t>Quantity Returned</t>
  </si>
  <si>
    <t>Quantity On Order</t>
  </si>
  <si>
    <t>Quantity Back Ordered</t>
  </si>
  <si>
    <t>Location Code</t>
  </si>
  <si>
    <t>Location Code:</t>
  </si>
  <si>
    <t xml:space="preserve">Report Readme </t>
  </si>
  <si>
    <t>About the report</t>
  </si>
  <si>
    <t>Version of Jet</t>
  </si>
  <si>
    <t>Services</t>
  </si>
  <si>
    <t>Training</t>
  </si>
  <si>
    <t>Sales</t>
  </si>
  <si>
    <t>DISCLAIMER</t>
  </si>
  <si>
    <t>Copyrights</t>
  </si>
  <si>
    <t>=NL("Lookup","Jet Item by Location","Class Code","Class Code","&lt;&gt;''")</t>
  </si>
  <si>
    <t>=NL("Lookup","Jet Item by Location","Location Code","Location Code","&lt;&gt;''")</t>
  </si>
  <si>
    <t>=NP("Eval","=ItemClass")</t>
  </si>
  <si>
    <t>=NP("Eval","=LocationCode")</t>
  </si>
  <si>
    <t>=NP("Eval","=Today()")</t>
  </si>
  <si>
    <t>Auto</t>
  </si>
  <si>
    <t>Report Options</t>
  </si>
  <si>
    <t>="NORTH..WAREHOUSE"</t>
  </si>
  <si>
    <t>="ATT CORD..COMPONENTS"</t>
  </si>
  <si>
    <t>fit</t>
  </si>
  <si>
    <t>Hide empty rows</t>
  </si>
  <si>
    <t>Hide+?</t>
  </si>
  <si>
    <t>=NL("Lookup",{"Yes";"No"},{"Do you want to hide all empty rows in this report?"})</t>
  </si>
  <si>
    <t>=IF(AND(MAX(I12:M12)=0,MIN(I12:M12)=0,HideEmptys="Yes"),"Hide","Show")</t>
  </si>
  <si>
    <t>=NL("Rows","Jet Item by Location",$E$10:$M$10,"Class Code",$F$7,"Location Code",$F$8)</t>
  </si>
  <si>
    <t>=NF($D12,"Class Code")</t>
  </si>
  <si>
    <t>=NF($D12,"Item Number")</t>
  </si>
  <si>
    <t>=NF($D12,"Item Description")</t>
  </si>
  <si>
    <t>=NF($D12,H$10)</t>
  </si>
  <si>
    <t>=NF($D12,I$10)</t>
  </si>
  <si>
    <t>=NF($D12,J$10)</t>
  </si>
  <si>
    <t>=NF($D12,K$10)</t>
  </si>
  <si>
    <t>=NF($D12,L$10)</t>
  </si>
  <si>
    <t>=NF($D12,M$10)</t>
  </si>
  <si>
    <t>=N11+1</t>
  </si>
  <si>
    <t>=IF(AND(MAX(I13:M13)=0,MIN(I13:M13)=0,HideEmptys="Yes"),"Hide","Show")</t>
  </si>
  <si>
    <t>=N12+1</t>
  </si>
  <si>
    <t>=IF(AND(MAX(I14:M14)=0,MIN(I14:M14)=0,HideEmptys="Yes"),"Hide","Show")</t>
  </si>
  <si>
    <t>=N13+1</t>
  </si>
  <si>
    <t>=IF(AND(MAX(I15:M15)=0,MIN(I15:M15)=0,HideEmptys="Yes"),"Hide","Show")</t>
  </si>
  <si>
    <t>=N14+1</t>
  </si>
  <si>
    <t>=IF(AND(MAX(I16:M16)=0,MIN(I16:M16)=0,HideEmptys="Yes"),"Hide","Show")</t>
  </si>
  <si>
    <t>=N15+1</t>
  </si>
  <si>
    <t>=IF(AND(MAX(I17:M17)=0,MIN(I17:M17)=0,HideEmptys="Yes"),"Hide","Show")</t>
  </si>
  <si>
    <t>=N16+1</t>
  </si>
  <si>
    <t>=IF(AND(MAX(I18:M18)=0,MIN(I18:M18)=0,HideEmptys="Yes"),"Hide","Show")</t>
  </si>
  <si>
    <t>=N17+1</t>
  </si>
  <si>
    <t>=IF(AND(MAX(I19:M19)=0,MIN(I19:M19)=0,HideEmptys="Yes"),"Hide","Show")</t>
  </si>
  <si>
    <t>=N18+1</t>
  </si>
  <si>
    <t>=IF(AND(MAX(I20:M20)=0,MIN(I20:M20)=0,HideEmptys="Yes"),"Hide","Show")</t>
  </si>
  <si>
    <t>=N19+1</t>
  </si>
  <si>
    <t>=IF(AND(MAX(I21:M21)=0,MIN(I21:M21)=0,HideEmptys="Yes"),"Hide","Show")</t>
  </si>
  <si>
    <t>=N20+1</t>
  </si>
  <si>
    <t>=IF(AND(MAX(I22:M22)=0,MIN(I22:M22)=0,HideEmptys="Yes"),"Hide","Show")</t>
  </si>
  <si>
    <t>=N21+1</t>
  </si>
  <si>
    <t>=IF(AND(MAX(I23:M23)=0,MIN(I23:M23)=0,HideEmptys="Yes"),"Hide","Show")</t>
  </si>
  <si>
    <t>=N22+1</t>
  </si>
  <si>
    <t>=IF(AND(MAX(I24:M24)=0,MIN(I24:M24)=0,HideEmptys="Yes"),"Hide","Show")</t>
  </si>
  <si>
    <t>=N23+1</t>
  </si>
  <si>
    <t>=IF(AND(MAX(I25:M25)=0,MIN(I25:M25)=0,HideEmptys="Yes"),"Hide","Show")</t>
  </si>
  <si>
    <t>=N24+1</t>
  </si>
  <si>
    <t>=IF(AND(MAX(I26:M26)=0,MIN(I26:M26)=0,HideEmptys="Yes"),"Hide","Show")</t>
  </si>
  <si>
    <t>=N25+1</t>
  </si>
  <si>
    <t>=IF(AND(MAX(I27:M27)=0,MIN(I27:M27)=0,HideEmptys="Yes"),"Hide","Show")</t>
  </si>
  <si>
    <t>=N26+1</t>
  </si>
  <si>
    <t>=IF(AND(MAX(I28:M28)=0,MIN(I28:M28)=0,HideEmptys="Yes"),"Hide","Show")</t>
  </si>
  <si>
    <t>=N27+1</t>
  </si>
  <si>
    <t>=IF(AND(MAX(I29:M29)=0,MIN(I29:M29)=0,HideEmptys="Yes"),"Hide","Show")</t>
  </si>
  <si>
    <t>=N28+1</t>
  </si>
  <si>
    <t>=IF(AND(MAX(I30:M30)=0,MIN(I30:M30)=0,HideEmptys="Yes"),"Hide","Show")</t>
  </si>
  <si>
    <t>=N29+1</t>
  </si>
  <si>
    <t>=IF(AND(MAX(I31:M31)=0,MIN(I31:M31)=0,HideEmptys="Yes"),"Hide","Show")</t>
  </si>
  <si>
    <t>=N30+1</t>
  </si>
  <si>
    <t>=IF(AND(MAX(I32:M32)=0,MIN(I32:M32)=0,HideEmptys="Yes"),"Hide","Show")</t>
  </si>
  <si>
    <t>=N31+1</t>
  </si>
  <si>
    <t>=IF(AND(MAX(I33:M33)=0,MIN(I33:M33)=0,HideEmptys="Yes"),"Hide","Show")</t>
  </si>
  <si>
    <t>=N32+1</t>
  </si>
  <si>
    <t>=IF(AND(MAX(I34:M34)=0,MIN(I34:M34)=0,HideEmptys="Yes"),"Hide","Show")</t>
  </si>
  <si>
    <t>=N33+1</t>
  </si>
  <si>
    <t>=IF(AND(MAX(I35:M35)=0,MIN(I35:M35)=0,HideEmptys="Yes"),"Hide","Show")</t>
  </si>
  <si>
    <t>=N34+1</t>
  </si>
  <si>
    <t>=IF(AND(MAX(I36:M36)=0,MIN(I36:M36)=0,HideEmptys="Yes"),"Hide","Show")</t>
  </si>
  <si>
    <t>=N35+1</t>
  </si>
  <si>
    <t>=IF(AND(MAX(I37:M37)=0,MIN(I37:M37)=0,HideEmptys="Yes"),"Hide","Show")</t>
  </si>
  <si>
    <t>=N36+1</t>
  </si>
  <si>
    <t>=IF(AND(MAX(I38:M38)=0,MIN(I38:M38)=0,HideEmptys="Yes"),"Hide","Show")</t>
  </si>
  <si>
    <t>=N37+1</t>
  </si>
  <si>
    <t>=IF(AND(MAX(I39:M39)=0,MIN(I39:M39)=0,HideEmptys="Yes"),"Hide","Show")</t>
  </si>
  <si>
    <t>=N38+1</t>
  </si>
  <si>
    <t>=IF(AND(MAX(I40:M40)=0,MIN(I40:M40)=0,HideEmptys="Yes"),"Hide","Show")</t>
  </si>
  <si>
    <t>=N39+1</t>
  </si>
  <si>
    <t>=IF(AND(MAX(I41:M41)=0,MIN(I41:M41)=0,HideEmptys="Yes"),"Hide","Show")</t>
  </si>
  <si>
    <t>=N40+1</t>
  </si>
  <si>
    <t>=IF(AND(MAX(I42:M42)=0,MIN(I42:M42)=0,HideEmptys="Yes"),"Hide","Show")</t>
  </si>
  <si>
    <t>=N41+1</t>
  </si>
  <si>
    <t>=IF(AND(MAX(I43:M43)=0,MIN(I43:M43)=0,HideEmptys="Yes"),"Hide","Show")</t>
  </si>
  <si>
    <t>=N42+1</t>
  </si>
  <si>
    <t>=IF(AND(MAX(I44:M44)=0,MIN(I44:M44)=0,HideEmptys="Yes"),"Hide","Show")</t>
  </si>
  <si>
    <t>=N43+1</t>
  </si>
  <si>
    <t>=IF(AND(MAX(I45:M45)=0,MIN(I45:M45)=0,HideEmptys="Yes"),"Hide","Show")</t>
  </si>
  <si>
    <t>=N44+1</t>
  </si>
  <si>
    <t>=IF(AND(MAX(I46:M46)=0,MIN(I46:M46)=0,HideEmptys="Yes"),"Hide","Show")</t>
  </si>
  <si>
    <t>=N45+1</t>
  </si>
  <si>
    <t>=IF(AND(MAX(I47:M47)=0,MIN(I47:M47)=0,HideEmptys="Yes"),"Hide","Show")</t>
  </si>
  <si>
    <t>=N46+1</t>
  </si>
  <si>
    <t>=IF(AND(MAX(I48:M48)=0,MIN(I48:M48)=0,HideEmptys="Yes"),"Hide","Show")</t>
  </si>
  <si>
    <t>=N47+1</t>
  </si>
  <si>
    <t>=IF(AND(MAX(I49:M49)=0,MIN(I49:M49)=0,HideEmptys="Yes"),"Hide","Show")</t>
  </si>
  <si>
    <t>=N48+1</t>
  </si>
  <si>
    <t>=IF(AND(MAX(I50:M50)=0,MIN(I50:M50)=0,HideEmptys="Yes"),"Hide","Show")</t>
  </si>
  <si>
    <t>=N49+1</t>
  </si>
  <si>
    <t>=IF(AND(MAX(I51:M51)=0,MIN(I51:M51)=0,HideEmptys="Yes"),"Hide","Show")</t>
  </si>
  <si>
    <t>=N50+1</t>
  </si>
  <si>
    <t>=IF(AND(MAX(I52:M52)=0,MIN(I52:M52)=0,HideEmptys="Yes"),"Hide","Show")</t>
  </si>
  <si>
    <t>=N51+1</t>
  </si>
  <si>
    <t>=IF(AND(MAX(I53:M53)=0,MIN(I53:M53)=0,HideEmptys="Yes"),"Hide","Show")</t>
  </si>
  <si>
    <t>=N52+1</t>
  </si>
  <si>
    <t>=IF(AND(MAX(I54:M54)=0,MIN(I54:M54)=0,HideEmptys="Yes"),"Hide","Show")</t>
  </si>
  <si>
    <t>=N53+1</t>
  </si>
  <si>
    <t>=IF(AND(MAX(I55:M55)=0,MIN(I55:M55)=0,HideEmptys="Yes"),"Hide","Show")</t>
  </si>
  <si>
    <t>=N54+1</t>
  </si>
  <si>
    <t>=IF(AND(MAX(I56:M56)=0,MIN(I56:M56)=0,HideEmptys="Yes"),"Hide","Show")</t>
  </si>
  <si>
    <t>=N55+1</t>
  </si>
  <si>
    <t>=IF(AND(MAX(I57:M57)=0,MIN(I57:M57)=0,HideEmptys="Yes"),"Hide","Show")</t>
  </si>
  <si>
    <t>=N56+1</t>
  </si>
  <si>
    <t>=IF(AND(MAX(I58:M58)=0,MIN(I58:M58)=0,HideEmptys="Yes"),"Hide","Show")</t>
  </si>
  <si>
    <t>=N57+1</t>
  </si>
  <si>
    <t>=IF(AND(MAX(I59:M59)=0,MIN(I59:M59)=0,HideEmptys="Yes"),"Hide","Show")</t>
  </si>
  <si>
    <t>=N58+1</t>
  </si>
  <si>
    <t>=IF(AND(MAX(I60:M60)=0,MIN(I60:M60)=0,HideEmptys="Yes"),"Hide","Show")</t>
  </si>
  <si>
    <t>=N59+1</t>
  </si>
  <si>
    <t>=IF(AND(MAX(I61:M61)=0,MIN(I61:M61)=0,HideEmptys="Yes"),"Hide","Show")</t>
  </si>
  <si>
    <t>=N60+1</t>
  </si>
  <si>
    <t>=IF(AND(MAX(I62:M62)=0,MIN(I62:M62)=0,HideEmptys="Yes"),"Hide","Show")</t>
  </si>
  <si>
    <t>=N61+1</t>
  </si>
  <si>
    <t>=IF(AND(MAX(I63:M63)=0,MIN(I63:M63)=0,HideEmptys="Yes"),"Hide","Show")</t>
  </si>
  <si>
    <t>=N62+1</t>
  </si>
  <si>
    <t>=IF(AND(MAX(I64:M64)=0,MIN(I64:M64)=0,HideEmptys="Yes"),"Hide","Show")</t>
  </si>
  <si>
    <t>=N63+1</t>
  </si>
  <si>
    <t>=IF(AND(MAX(I65:M65)=0,MIN(I65:M65)=0,HideEmptys="Yes"),"Hide","Show")</t>
  </si>
  <si>
    <t>=N64+1</t>
  </si>
  <si>
    <t>=IF(AND(MAX(I66:M66)=0,MIN(I66:M66)=0,HideEmptys="Yes"),"Hide","Show")</t>
  </si>
  <si>
    <t>=N65+1</t>
  </si>
  <si>
    <t>=IF(AND(MAX(I67:M67)=0,MIN(I67:M67)=0,HideEmptys="Yes"),"Hide","Show")</t>
  </si>
  <si>
    <t>=N66+1</t>
  </si>
  <si>
    <t>=IF(AND(MAX(I68:M68)=0,MIN(I68:M68)=0,HideEmptys="Yes"),"Hide","Show")</t>
  </si>
  <si>
    <t>=N67+1</t>
  </si>
  <si>
    <t>=IF(AND(MAX(I69:M69)=0,MIN(I69:M69)=0,HideEmptys="Yes"),"Hide","Show")</t>
  </si>
  <si>
    <t>=N68+1</t>
  </si>
  <si>
    <t>=IF(AND(MAX(I70:M70)=0,MIN(I70:M70)=0,HideEmptys="Yes"),"Hide","Show")</t>
  </si>
  <si>
    <t>=N69+1</t>
  </si>
  <si>
    <t>=IF(AND(MAX(I71:M71)=0,MIN(I71:M71)=0,HideEmptys="Yes"),"Hide","Show")</t>
  </si>
  <si>
    <t>=N70+1</t>
  </si>
  <si>
    <t>=IF(AND(MAX(I72:M72)=0,MIN(I72:M72)=0,HideEmptys="Yes"),"Hide","Show")</t>
  </si>
  <si>
    <t>=N71+1</t>
  </si>
  <si>
    <t>=IF(AND(MAX(I73:M73)=0,MIN(I73:M73)=0,HideEmptys="Yes"),"Hide","Show")</t>
  </si>
  <si>
    <t>=N72+1</t>
  </si>
  <si>
    <t>=IF(AND(MAX(I74:M74)=0,MIN(I74:M74)=0,HideEmptys="Yes"),"Hide","Show")</t>
  </si>
  <si>
    <t>=N73+1</t>
  </si>
  <si>
    <t>=IF(AND(MAX(I75:M75)=0,MIN(I75:M75)=0,HideEmptys="Yes"),"Hide","Show")</t>
  </si>
  <si>
    <t>=N74+1</t>
  </si>
  <si>
    <t>=IF(AND(MAX(I76:M76)=0,MIN(I76:M76)=0,HideEmptys="Yes"),"Hide","Show")</t>
  </si>
  <si>
    <t>=N75+1</t>
  </si>
  <si>
    <t>=IF(AND(MAX(I77:M77)=0,MIN(I77:M77)=0,HideEmptys="Yes"),"Hide","Show")</t>
  </si>
  <si>
    <t>=N76+1</t>
  </si>
  <si>
    <t>=IF(AND(MAX(I78:M78)=0,MIN(I78:M78)=0,HideEmptys="Yes"),"Hide","Show")</t>
  </si>
  <si>
    <t>=N77+1</t>
  </si>
  <si>
    <t>=IF(AND(MAX(I79:M79)=0,MIN(I79:M79)=0,HideEmptys="Yes"),"Hide","Show")</t>
  </si>
  <si>
    <t>=N78+1</t>
  </si>
  <si>
    <t>=IF(AND(MAX(I80:M80)=0,MIN(I80:M80)=0,HideEmptys="Yes"),"Hide","Show")</t>
  </si>
  <si>
    <t>=N79+1</t>
  </si>
  <si>
    <t>=IF(AND(MAX(I81:M81)=0,MIN(I81:M81)=0,HideEmptys="Yes"),"Hide","Show")</t>
  </si>
  <si>
    <t>=N80+1</t>
  </si>
  <si>
    <t>=IF(AND(MAX(I82:M82)=0,MIN(I82:M82)=0,HideEmptys="Yes"),"Hide","Show")</t>
  </si>
  <si>
    <t>=N81+1</t>
  </si>
  <si>
    <t>=IF(AND(MAX(I83:M83)=0,MIN(I83:M83)=0,HideEmptys="Yes"),"Hide","Show")</t>
  </si>
  <si>
    <t>=N82+1</t>
  </si>
  <si>
    <t>=IF(AND(MAX(I84:M84)=0,MIN(I84:M84)=0,HideEmptys="Yes"),"Hide","Show")</t>
  </si>
  <si>
    <t>=N83+1</t>
  </si>
  <si>
    <t>=IF(AND(MAX(I85:M85)=0,MIN(I85:M85)=0,HideEmptys="Yes"),"Hide","Show")</t>
  </si>
  <si>
    <t>=N84+1</t>
  </si>
  <si>
    <t>=IF(AND(MAX(I86:M86)=0,MIN(I86:M86)=0,HideEmptys="Yes"),"Hide","Show")</t>
  </si>
  <si>
    <t>=N85+1</t>
  </si>
  <si>
    <t>=IF(AND(MAX(I87:M87)=0,MIN(I87:M87)=0,HideEmptys="Yes"),"Hide","Show")</t>
  </si>
  <si>
    <t>=N86+1</t>
  </si>
  <si>
    <t>=IF(AND(MAX(I88:M88)=0,MIN(I88:M88)=0,HideEmptys="Yes"),"Hide","Show")</t>
  </si>
  <si>
    <t>=N87+1</t>
  </si>
  <si>
    <t>=IF(AND(MAX(I89:M89)=0,MIN(I89:M89)=0,HideEmptys="Yes"),"Hide","Show")</t>
  </si>
  <si>
    <t>=N88+1</t>
  </si>
  <si>
    <t>=IF(AND(MAX(I90:M90)=0,MIN(I90:M90)=0,HideEmptys="Yes"),"Hide","Show")</t>
  </si>
  <si>
    <t>=N89+1</t>
  </si>
  <si>
    <t>=IF(AND(MAX(I91:M91)=0,MIN(I91:M91)=0,HideEmptys="Yes"),"Hide","Show")</t>
  </si>
  <si>
    <t>=N90+1</t>
  </si>
  <si>
    <t>=IF(AND(MAX(I92:M92)=0,MIN(I92:M92)=0,HideEmptys="Yes"),"Hide","Show")</t>
  </si>
  <si>
    <t>=N91+1</t>
  </si>
  <si>
    <t>=IF(AND(MAX(I93:M93)=0,MIN(I93:M93)=0,HideEmptys="Yes"),"Hide","Show")</t>
  </si>
  <si>
    <t>=N92+1</t>
  </si>
  <si>
    <t>=IF(AND(MAX(I94:M94)=0,MIN(I94:M94)=0,HideEmptys="Yes"),"Hide","Show")</t>
  </si>
  <si>
    <t>=N93+1</t>
  </si>
  <si>
    <t>=IF(AND(MAX(I95:M95)=0,MIN(I95:M95)=0,HideEmptys="Yes"),"Hide","Show")</t>
  </si>
  <si>
    <t>=N94+1</t>
  </si>
  <si>
    <t>=IF(AND(MAX(I96:M96)=0,MIN(I96:M96)=0,HideEmptys="Yes"),"Hide","Show")</t>
  </si>
  <si>
    <t>=N95+1</t>
  </si>
  <si>
    <t>=IF(AND(MAX(I97:M97)=0,MIN(I97:M97)=0,HideEmptys="Yes"),"Hide","Show")</t>
  </si>
  <si>
    <t>=N96+1</t>
  </si>
  <si>
    <t>=IF(AND(MAX(I98:M98)=0,MIN(I98:M98)=0,HideEmptys="Yes"),"Hide","Show")</t>
  </si>
  <si>
    <t>=N97+1</t>
  </si>
  <si>
    <t>=IF(AND(MAX(I99:M99)=0,MIN(I99:M99)=0,HideEmptys="Yes"),"Hide","Show")</t>
  </si>
  <si>
    <t>=N98+1</t>
  </si>
  <si>
    <t>=IF(AND(MAX(I100:M100)=0,MIN(I100:M100)=0,HideEmptys="Yes"),"Hide","Show")</t>
  </si>
  <si>
    <t>=N99+1</t>
  </si>
  <si>
    <t>=IF(AND(MAX(I101:M101)=0,MIN(I101:M101)=0,HideEmptys="Yes"),"Hide","Show")</t>
  </si>
  <si>
    <t>=N100+1</t>
  </si>
  <si>
    <t>=IF(AND(MAX(I102:M102)=0,MIN(I102:M102)=0,HideEmptys="Yes"),"Hide","Show")</t>
  </si>
  <si>
    <t>=N101+1</t>
  </si>
  <si>
    <t>=IF(AND(MAX(I103:M103)=0,MIN(I103:M103)=0,HideEmptys="Yes"),"Hide","Show")</t>
  </si>
  <si>
    <t>=N102+1</t>
  </si>
  <si>
    <t>=IF(AND(MAX(I104:M104)=0,MIN(I104:M104)=0,HideEmptys="Yes"),"Hide","Show")</t>
  </si>
  <si>
    <t>=N103+1</t>
  </si>
  <si>
    <t>=IF(AND(MAX(I105:M105)=0,MIN(I105:M105)=0,HideEmptys="Yes"),"Hide","Show")</t>
  </si>
  <si>
    <t>=N104+1</t>
  </si>
  <si>
    <t>=IF(AND(MAX(I106:M106)=0,MIN(I106:M106)=0,HideEmptys="Yes"),"Hide","Show")</t>
  </si>
  <si>
    <t>=N105+1</t>
  </si>
  <si>
    <t>=IF(AND(MAX(I107:M107)=0,MIN(I107:M107)=0,HideEmptys="Yes"),"Hide","Show")</t>
  </si>
  <si>
    <t>=N106+1</t>
  </si>
  <si>
    <t>=IF(AND(MAX(I108:M108)=0,MIN(I108:M108)=0,HideEmptys="Yes"),"Hide","Show")</t>
  </si>
  <si>
    <t>=N107+1</t>
  </si>
  <si>
    <t>=IF(AND(MAX(I109:M109)=0,MIN(I109:M109)=0,HideEmptys="Yes"),"Hide","Show")</t>
  </si>
  <si>
    <t>=N108+1</t>
  </si>
  <si>
    <t>=IF(AND(MAX(I110:M110)=0,MIN(I110:M110)=0,HideEmptys="Yes"),"Hide","Show")</t>
  </si>
  <si>
    <t>=N109+1</t>
  </si>
  <si>
    <t>=IF(AND(MAX(I111:M111)=0,MIN(I111:M111)=0,HideEmptys="Yes"),"Hide","Show")</t>
  </si>
  <si>
    <t>=N110+1</t>
  </si>
  <si>
    <t>=IF(AND(MAX(I112:M112)=0,MIN(I112:M112)=0,HideEmptys="Yes"),"Hide","Show")</t>
  </si>
  <si>
    <t>=N111+1</t>
  </si>
  <si>
    <t>=IF(AND(MAX(I113:M113)=0,MIN(I113:M113)=0,HideEmptys="Yes"),"Hide","Show")</t>
  </si>
  <si>
    <t>=N112+1</t>
  </si>
  <si>
    <t>=IF(AND(MAX(I114:M114)=0,MIN(I114:M114)=0,HideEmptys="Yes"),"Hide","Show")</t>
  </si>
  <si>
    <t>=N113+1</t>
  </si>
  <si>
    <t>=IF(AND(MAX(I115:M115)=0,MIN(I115:M115)=0,HideEmptys="Yes"),"Hide","Show")</t>
  </si>
  <si>
    <t>=N114+1</t>
  </si>
  <si>
    <t>=IF(AND(MAX(I116:M116)=0,MIN(I116:M116)=0,HideEmptys="Yes"),"Hide","Show")</t>
  </si>
  <si>
    <t>=N115+1</t>
  </si>
  <si>
    <t>=IF(AND(MAX(I117:M117)=0,MIN(I117:M117)=0,HideEmptys="Yes"),"Hide","Show")</t>
  </si>
  <si>
    <t>=N116+1</t>
  </si>
  <si>
    <t>=IF(AND(MAX(I118:M118)=0,MIN(I118:M118)=0,HideEmptys="Yes"),"Hide","Show")</t>
  </si>
  <si>
    <t>=N117+1</t>
  </si>
  <si>
    <t>=IF(AND(MAX(I119:M119)=0,MIN(I119:M119)=0,HideEmptys="Yes"),"Hide","Show")</t>
  </si>
  <si>
    <t>=N118+1</t>
  </si>
  <si>
    <t>=IF(AND(MAX(I120:M120)=0,MIN(I120:M120)=0,HideEmptys="Yes"),"Hide","Show")</t>
  </si>
  <si>
    <t>=N119+1</t>
  </si>
  <si>
    <t>=IF(AND(MAX(I121:M121)=0,MIN(I121:M121)=0,HideEmptys="Yes"),"Hide","Show")</t>
  </si>
  <si>
    <t>=N120+1</t>
  </si>
  <si>
    <t>=IF(AND(MAX(I122:M122)=0,MIN(I122:M122)=0,HideEmptys="Yes"),"Hide","Show")</t>
  </si>
  <si>
    <t>=N121+1</t>
  </si>
  <si>
    <t>=IF(AND(MAX(I123:M123)=0,MIN(I123:M123)=0,HideEmptys="Yes"),"Hide","Show")</t>
  </si>
  <si>
    <t>=N122+1</t>
  </si>
  <si>
    <t>=IF(AND(MAX(I124:M124)=0,MIN(I124:M124)=0,HideEmptys="Yes"),"Hide","Show")</t>
  </si>
  <si>
    <t>=N123+1</t>
  </si>
  <si>
    <t>=IF(AND(MAX(I125:M125)=0,MIN(I125:M125)=0,HideEmptys="Yes"),"Hide","Show")</t>
  </si>
  <si>
    <t>=N124+1</t>
  </si>
  <si>
    <t>=IF(AND(MAX(I126:M126)=0,MIN(I126:M126)=0,HideEmptys="Yes"),"Hide","Show")</t>
  </si>
  <si>
    <t>=N125+1</t>
  </si>
  <si>
    <t>=IF(AND(MAX(I127:M127)=0,MIN(I127:M127)=0,HideEmptys="Yes"),"Hide","Show")</t>
  </si>
  <si>
    <t>=N126+1</t>
  </si>
  <si>
    <t>=IF(AND(MAX(I128:M128)=0,MIN(I128:M128)=0,HideEmptys="Yes"),"Hide","Show")</t>
  </si>
  <si>
    <t>=N127+1</t>
  </si>
  <si>
    <t>="Yes"</t>
  </si>
  <si>
    <t>Auto+Hide</t>
  </si>
  <si>
    <t>Modifying your report</t>
  </si>
  <si>
    <t>This report can be modified by entering into design mode from the Jet tab.</t>
  </si>
  <si>
    <t>Reports are updated to the latest released version of Jet as possible.  If you have an older version of Jet some report features may not work properly and require an upgrade to the latest version of Jet Reports.  The latest version of Jet Reports is available on our download site at www.jetglobal.com.</t>
  </si>
  <si>
    <t>Click here for downloads</t>
  </si>
  <si>
    <t>Questions About This Report</t>
  </si>
  <si>
    <t>If you have questions about this or any other sample report, please email samplereports@jetglobal.com</t>
  </si>
  <si>
    <t>Click here to contact sample reports</t>
  </si>
  <si>
    <t>Getting Help</t>
  </si>
  <si>
    <r>
      <t xml:space="preserve">The Jet Reports Help Center is the launch pad for all support destinations.  Search our </t>
    </r>
    <r>
      <rPr>
        <b/>
        <sz val="10"/>
        <color theme="1"/>
        <rFont val="Segoe UI"/>
        <family val="2"/>
      </rPr>
      <t>knowledgebase</t>
    </r>
    <r>
      <rPr>
        <sz val="10"/>
        <color theme="1"/>
        <rFont val="Segoe UI"/>
        <family val="2"/>
      </rPr>
      <t xml:space="preserve"> for product documentation and installation, troubleshooting, and how-to articles; post questions and join discussions with the Jet Reports </t>
    </r>
    <r>
      <rPr>
        <b/>
        <sz val="10"/>
        <color theme="1"/>
        <rFont val="Segoe UI"/>
        <family val="2"/>
      </rPr>
      <t>community</t>
    </r>
    <r>
      <rPr>
        <sz val="10"/>
        <color theme="1"/>
        <rFont val="Segoe UI"/>
        <family val="2"/>
      </rPr>
      <t xml:space="preserve">; or submit a request to our awesome </t>
    </r>
    <r>
      <rPr>
        <b/>
        <sz val="10"/>
        <color theme="1"/>
        <rFont val="Segoe UI"/>
        <family val="2"/>
      </rPr>
      <t>support</t>
    </r>
    <r>
      <rPr>
        <sz val="10"/>
        <color theme="1"/>
        <rFont val="Segoe UI"/>
        <family val="2"/>
      </rPr>
      <t xml:space="preserve"> team who will get back to you swiftly.</t>
    </r>
  </si>
  <si>
    <t>Click here for the Jet Help Center</t>
  </si>
  <si>
    <t>For additional reports or customizations for your reports please contact Jet services at services@jetglobal.com.</t>
  </si>
  <si>
    <t>Click here to email Jet Global Services</t>
  </si>
  <si>
    <t>For training, see our website for more information.</t>
  </si>
  <si>
    <t>Click here to go to Jet Global contact page</t>
  </si>
  <si>
    <t>To contact a sales representative, send an email to sales.us@jetglobal.com.</t>
  </si>
  <si>
    <t>Click here to email Jet Global sales</t>
  </si>
  <si>
    <t>All reports are built as examples only. Reports are working reports that will return data from your database if you have configured Jet Reports properly in Excel.  Reports may work differently on your database. Reports were tested on the Dynamics GP 2016 using the Fabrikam, Inc. company database.  Reports will display different results depending on your configuration.</t>
  </si>
  <si>
    <t xml:space="preserve">2018 Jet Global Data Technologies, Inc. </t>
  </si>
  <si>
    <r>
      <t xml:space="preserve">This report is intended to show a list of items filtered by class and location, the quantity on hand, the quantity sold, quantity returned, quantity on order, and the last vendor to order.  It uses database views created by Jet Global, specifically the </t>
    </r>
    <r>
      <rPr>
        <b/>
        <sz val="10"/>
        <color theme="1"/>
        <rFont val="Segoe UI"/>
        <family val="2"/>
      </rPr>
      <t>Jet Item by Location View</t>
    </r>
    <r>
      <rPr>
        <sz val="10"/>
        <color theme="1"/>
        <rFont val="Segoe UI"/>
        <family val="2"/>
      </rPr>
      <t>.  You will need to install these views prior to running this report.
For more information on installing Jet views for GP go to the Jet Help Center and search for "GP Update Utility."</t>
    </r>
  </si>
  <si>
    <t>="""GP Direct"",""Fabrikam, Inc."",""Jet Item by Location"",""Class Code"",""ATT CORD"",""Item Number"",""PHON-ATT-5354"",""Item Description"",""Cordless-Attractive 5354"",""Location Code"",""SOUTH"",""Quantity On Hand"",""0.00000"",""Quantity Sold"",""0.00000"",""Quantity Returned"",""0.0"&amp;"0000"",""Quantity On Order"",""0.00000"",""Quantity Back Ordered"",""0.00000"""</t>
  </si>
  <si>
    <t>="""GP Direct"",""Fabrikam, Inc."",""Jet Item by Location"",""Class Code"",""ATT CORD"",""Item Number"",""PHON-ATT-5354"",""Item Description"",""Cordless-Attractive 5354"",""Location Code"",""WAREHOUSE"",""Quantity On Hand"",""13.00000"",""Quantity Sold"",""2.00000"",""Quantity Returned"""&amp;",""0.00000"",""Quantity On Order"",""0.00000"",""Quantity Back Ordered"",""0.00000"""</t>
  </si>
  <si>
    <t>="""GP Direct"",""Fabrikam, Inc."",""Jet Item by Location"",""Class Code"",""ATT CORD"",""Item Number"",""PHON-ATT-53BK"",""Item Description"",""Cordless-Attractive 5352-Black"",""Location Code"",""NORTH"",""Quantity On Hand"",""22.00000"",""Quantity Sold"",""16.00000"",""Quantity Return"&amp;"ed"",""0.00000"",""Quantity On Order"",""0.00000"",""Quantity Back Ordered"",""0.00000"""</t>
  </si>
  <si>
    <t>="""GP Direct"",""Fabrikam, Inc."",""Jet Item by Location"",""Class Code"",""ATT CORD"",""Item Number"",""PHON-ATT-53BK"",""Item Description"",""Cordless-Attractive 5352-Black"",""Location Code"",""SOUTH"",""Quantity On Hand"",""0.00000"",""Quantity Sold"",""0.00000"",""Quantity Returned"&amp;""",""0.00000"",""Quantity On Order"",""0.00000"",""Quantity Back Ordered"",""0.00000"""</t>
  </si>
  <si>
    <t>="""GP Direct"",""Fabrikam, Inc."",""Jet Item by Location"",""Class Code"",""ATT CORD"",""Item Number"",""PHON-ATT-53BK"",""Item Description"",""Cordless-Attractive 5352-Black"",""Location Code"",""WAREHOUSE"",""Quantity On Hand"",""28.00000"",""Quantity Sold"",""16.00000"",""Quantity Re"&amp;"turned"",""0.00000"",""Quantity On Order"",""11.00000"",""Quantity Back Ordered"",""0.00000"""</t>
  </si>
  <si>
    <t>="""GP Direct"",""Fabrikam, Inc."",""Jet Item by Location"",""Class Code"",""ATT CORD"",""Item Number"",""PHON-ATT-53BL"",""Item Description"",""Cordless-Attractive 5352-Blue"",""Location Code"",""NORTH"",""Quantity On Hand"",""13.00000"",""Quantity Sold"",""17.00000"",""Quantity Returne"&amp;"d"",""0.00000"",""Quantity On Order"",""0.00000"",""Quantity Back Ordered"",""0.00000"""</t>
  </si>
  <si>
    <t>="""GP Direct"",""Fabrikam, Inc."",""Jet Item by Location"",""Class Code"",""ATT CORD"",""Item Number"",""PHON-ATT-53BL"",""Item Description"",""Cordless-Attractive 5352-Blue"",""Location Code"",""SOUTH"",""Quantity On Hand"",""0.00000"",""Quantity Sold"",""0.00000"",""Quantity Returned"""&amp;",""0.00000"",""Quantity On Order"",""0.00000"",""Quantity Back Ordered"",""0.00000"""</t>
  </si>
  <si>
    <t>="""GP Direct"",""Fabrikam, Inc."",""Jet Item by Location"",""Class Code"",""ATT CORD"",""Item Number"",""PHON-ATT-53BL"",""Item Description"",""Cordless-Attractive 5352-Blue"",""Location Code"",""WAREHOUSE"",""Quantity On Hand"",""17.00000"",""Quantity Sold"",""25.00000"",""Quantity Ret"&amp;"urned"",""0.00000"",""Quantity On Order"",""10.00000"",""Quantity Back Ordered"",""0.00000"""</t>
  </si>
  <si>
    <t>="""GP Direct"",""Fabrikam, Inc."",""Jet Item by Location"",""Class Code"",""ATT CORD"",""Item Number"",""PHON-ATT-53RD"",""Item Description"",""Cordless-Attractive 5352-Red"",""Location Code"",""NORTH"",""Quantity On Hand"",""8.00000"",""Quantity Sold"",""13.00000"",""Quantity Returned"""&amp;",""0.00000"",""Quantity On Order"",""0.00000"",""Quantity Back Ordered"",""0.00000"""</t>
  </si>
  <si>
    <t>="""GP Direct"",""Fabrikam, Inc."",""Jet Item by Location"",""Class Code"",""ATT CORD"",""Item Number"",""PHON-ATT-53RD"",""Item Description"",""Cordless-Attractive 5352-Red"",""Location Code"",""SOUTH"",""Quantity On Hand"",""0.00000"",""Quantity Sold"",""0.00000"",""Quantity Returned"","&amp;"""0.00000"",""Quantity On Order"",""0.00000"",""Quantity Back Ordered"",""0.00000"""</t>
  </si>
  <si>
    <t>="""GP Direct"",""Fabrikam, Inc."",""Jet Item by Location"",""Class Code"",""ATT CORD"",""Item Number"",""PHON-ATT-53RD"",""Item Description"",""Cordless-Attractive 5352-Red"",""Location Code"",""WAREHOUSE"",""Quantity On Hand"",""0.00000"",""Quantity Sold"",""15.00000"",""Quantity Retur"&amp;"ned"",""0.00000"",""Quantity On Order"",""0.00000"",""Quantity Back Ordered"",""0.00000"""</t>
  </si>
  <si>
    <t>="""GP Direct"",""Fabrikam, Inc."",""Jet Item by Location"",""Class Code"",""ATT CORD"",""Item Number"",""PHON-ATT-53WH"",""Item Description"",""Cordless-Attractive 5352-White"",""Location Code"",""NORTH"",""Quantity On Hand"",""35.00000"",""Quantity Sold"",""6.00000"",""Quantity Returne"&amp;"d"",""0.00000"",""Quantity On Order"",""0.00000"",""Quantity Back Ordered"",""0.00000"""</t>
  </si>
  <si>
    <t>="""GP Direct"",""Fabrikam, Inc."",""Jet Item by Location"",""Class Code"",""ATT CORD"",""Item Number"",""PHON-ATT-53WH"",""Item Description"",""Cordless-Attractive 5352-White"",""Location Code"",""SOUTH"",""Quantity On Hand"",""0.00000"",""Quantity Sold"",""0.00000"",""Quantity Returned"&amp;""",""0.00000"",""Quantity On Order"",""0.00000"",""Quantity Back Ordered"",""0.00000"""</t>
  </si>
  <si>
    <t>="""GP Direct"",""Fabrikam, Inc."",""Jet Item by Location"",""Class Code"",""ATT CORD"",""Item Number"",""PHON-ATT-53WH"",""Item Description"",""Cordless-Attractive 5352-White"",""Location Code"",""WAREHOUSE"",""Quantity On Hand"",""-20.00000"",""Quantity Sold"",""32.00000"",""Quantity R"&amp;"eturned"",""0.00000"",""Quantity On Order"",""0.00000"",""Quantity Back Ordered"",""0.00000"""</t>
  </si>
  <si>
    <t>="""GP Direct"",""Fabrikam, Inc."",""Jet Item by Location"",""Class Code"",""CABINETS"",""Item Number"",""3-C2786A"",""Item Description"",""Cabinet"",""Location Code"",""RETURNS"",""Quantity On Hand"",""0.00000"",""Quantity Sold"",""0.00000"",""Quantity Returned"",""0.00000"",""Quantity On O"&amp;"rder"",""0.00000"",""Quantity Back Ordered"",""0.00000"""</t>
  </si>
  <si>
    <t>="""GP Direct"",""Fabrikam, Inc."",""Jet Item by Location"",""Class Code"",""CABINETS"",""Item Number"",""3-C2786A"",""Item Description"",""Cabinet"",""Location Code"",""VENDOR"",""Quantity On Hand"",""0.00000"",""Quantity Sold"",""0.00000"",""Quantity Returned"",""0.00000"",""Quantity On Or"&amp;"der"",""0.00000"",""Quantity Back Ordered"",""0.00000"""</t>
  </si>
  <si>
    <t>="""GP Direct"",""Fabrikam, Inc."",""Jet Item by Location"",""Class Code"",""CABINETS"",""Item Number"",""3-C2786A"",""Item Description"",""Cabinet"",""Location Code"",""WAREHOUSE"",""Quantity On Hand"",""0.00000"",""Quantity Sold"",""0.00000"",""Quantity Returned"",""0.00000"",""Quantity On"&amp;" Order"",""0.00000"",""Quantity Back Ordered"",""0.00000"""</t>
  </si>
  <si>
    <t>="""GP Direct"",""Fabrikam, Inc."",""Jet Item by Location"",""Class Code"",""CATALOG"",""Item Number"",""OM01373"",""Item Description"",""Light Cordless 1"",""Location Code"",""SOUTH"",""Quantity On Hand"",""0.00000"",""Quantity Sold"",""0.00000"",""Quantity Returned"",""0.00000"",""Quantity"&amp;" On Order"",""0.00000"",""Quantity Back Ordered"",""0.00000"""</t>
  </si>
  <si>
    <t>="""GP Direct"",""Fabrikam, Inc."",""Jet Item by Location"",""Class Code"",""CATALOG"",""Item Number"",""OM01373"",""Item Description"",""Light Cordless 1"",""Location Code"",""WAREHOUSE"",""Quantity On Hand"",""0.00000"",""Quantity Sold"",""0.00000"",""Quantity Returned"",""0.00000"",""Quan"&amp;"tity On Order"",""0.00000"",""Quantity Back Ordered"",""0.00000"""</t>
  </si>
  <si>
    <t>="""GP Direct"",""Fabrikam, Inc."",""Jet Item by Location"",""Class Code"",""CATALOG"",""Item Number"",""OM02536"",""Item Description"",""Digital Answering Machine with Caller ID"",""Location Code"",""NORTH"",""Quantity On Hand"",""0.00000"",""Quantity Sold"",""0.00000"",""Quantity Retur"&amp;"ned"",""0.00000"",""Quantity On Order"",""0.00000"",""Quantity Back Ordered"",""0.00000"""</t>
  </si>
  <si>
    <t>="""GP Direct"",""Fabrikam, Inc."",""Jet Item by Location"",""Class Code"",""CATALOG"",""Item Number"",""OM02536"",""Item Description"",""Digital Answering Machine with Caller ID"",""Location Code"",""WAREHOUSE"",""Quantity On Hand"",""0.00000"",""Quantity Sold"",""0.00000"",""Quantity R"&amp;"eturned"",""0.00000"",""Quantity On Order"",""0.00000"",""Quantity Back Ordered"",""0.00000"""</t>
  </si>
  <si>
    <t>="""GP Direct"",""Fabrikam, Inc."",""Jet Item by Location"",""Class Code"",""CATALOG"",""Item Number"",""OM02865"",""Item Description"",""Digital Cordless Headset Phone"",""Location Code"",""WAREHOUSE"",""Quantity On Hand"",""0.00000"",""Quantity Sold"",""0.00000"",""Quantity Returned"","""&amp;"0.00000"",""Quantity On Order"",""0.00000"",""Quantity Back Ordered"",""0.00000"""</t>
  </si>
  <si>
    <t>="""GP Direct"",""Fabrikam, Inc."",""Jet Item by Location"",""Class Code"",""CATALOG"",""Item Number"",""OM03215"",""Item Description"",""Dual Basic Headset"",""Location Code"",""NORTH"",""Quantity On Hand"",""0.00000"",""Quantity Sold"",""0.00000"",""Quantity Returned"",""0.00000"",""Quanti"&amp;"ty On Order"",""0.00000"",""Quantity Back Ordered"",""0.00000"""</t>
  </si>
  <si>
    <t>="""GP Direct"",""Fabrikam, Inc."",""Jet Item by Location"",""Class Code"",""CATALOG"",""Item Number"",""OM03215"",""Item Description"",""Dual Basic Headset"",""Location Code"",""SOUTH"",""Quantity On Hand"",""0.00000"",""Quantity Sold"",""0.00000"",""Quantity Returned"",""0.00000"",""Quanti"&amp;"ty On Order"",""0.00000"",""Quantity Back Ordered"",""0.00000"""</t>
  </si>
  <si>
    <t>="""GP Direct"",""Fabrikam, Inc."",""Jet Item by Location"",""Class Code"",""CATALOG"",""Item Number"",""OM03215"",""Item Description"",""Dual Basic Headset"",""Location Code"",""WAREHOUSE"",""Quantity On Hand"",""0.00000"",""Quantity Sold"",""0.00000"",""Quantity Returned"",""0.00000"",""Qu"&amp;"antity On Order"",""0.00000"",""Quantity Back Ordered"",""0.00000"""</t>
  </si>
  <si>
    <t>="""GP Direct"",""Fabrikam, Inc."",""Jet Item by Location"",""Class Code"",""CATALOG"",""Item Number"",""OM04586"",""Item Description"",""Multifunctional Fax Machine 1"",""Location Code"",""WAREHOUSE"",""Quantity On Hand"",""0.00000"",""Quantity Sold"",""0.00000"",""Quantity Returned"",""0"&amp;".00000"",""Quantity On Order"",""0.00000"",""Quantity Back Ordered"",""0.00000"""</t>
  </si>
  <si>
    <t>="""GP Direct"",""Fabrikam, Inc."",""Jet Item by Location"",""Class Code"",""CATALOG"",""Item Number"",""OM05849"",""Item Description"",""Multifunctional Fax Machine 2"",""Location Code"",""WAREHOUSE"",""Quantity On Hand"",""0.00000"",""Quantity Sold"",""0.00000"",""Quantity Returned"",""0"&amp;".00000"",""Quantity On Order"",""0.00000"",""Quantity Back Ordered"",""0.00000"""</t>
  </si>
  <si>
    <t>="""GP Direct"",""Fabrikam, Inc."",""Jet Item by Location"",""Class Code"",""CATALOG"",""Item Number"",""OM08529"",""Item Description"",""Conference Call Phone 1"",""Location Code"",""WAREHOUSE"",""Quantity On Hand"",""0.00000"",""Quantity Sold"",""0.00000"",""Quantity Returned"",""0.00000"&amp;""",""Quantity On Order"",""0.00000"",""Quantity Back Ordered"",""0.00000"""</t>
  </si>
  <si>
    <t>="""GP Direct"",""Fabrikam, Inc."",""Jet Item by Location"",""Class Code"",""CATALOG"",""Item Number"",""OM08539"",""Item Description"",""Conference Call Phone 2"",""Location Code"",""WAREHOUSE"",""Quantity On Hand"",""0.00000"",""Quantity Sold"",""0.00000"",""Quantity Returned"",""0.00000"&amp;""",""Quantity On Order"",""0.00000"",""Quantity Back Ordered"",""0.00000"""</t>
  </si>
  <si>
    <t>="""GP Direct"",""Fabrikam, Inc."",""Jet Item by Location"",""Class Code"",""CATALOG"",""Item Number"",""OM08570"",""Item Description"",""Home Desktop Tower PC 1"",""Location Code"",""SOUTH"",""Quantity On Hand"",""0.00000"",""Quantity Sold"",""0.00000"",""Quantity Returned"",""0.00000"",""Q"&amp;"uantity On Order"",""0.00000"",""Quantity Back Ordered"",""0.00000"""</t>
  </si>
  <si>
    <t>="""GP Direct"",""Fabrikam, Inc."",""Jet Item by Location"",""Class Code"",""CATALOG"",""Item Number"",""OM08570"",""Item Description"",""Home Desktop Tower PC 1"",""Location Code"",""WAREHOUSE"",""Quantity On Hand"",""0.00000"",""Quantity Sold"",""0.00000"",""Quantity Returned"",""0.00000"&amp;""",""Quantity On Order"",""0.00000"",""Quantity Back Ordered"",""0.00000"""</t>
  </si>
  <si>
    <t>="""GP Direct"",""Fabrikam, Inc."",""Jet Item by Location"",""Class Code"",""CATALOG"",""Item Number"",""OM08575"",""Item Description"",""Home Desktop Tower PC 2"",""Location Code"",""NORTH"",""Quantity On Hand"",""0.00000"",""Quantity Sold"",""0.00000"",""Quantity Returned"",""0.00000"",""Q"&amp;"uantity On Order"",""0.00000"",""Quantity Back Ordered"",""0.00000"""</t>
  </si>
  <si>
    <t>="""GP Direct"",""Fabrikam, Inc."",""Jet Item by Location"",""Class Code"",""CATALOG"",""Item Number"",""OM08575"",""Item Description"",""Home Desktop Tower PC 2"",""Location Code"",""SOUTH"",""Quantity On Hand"",""0.00000"",""Quantity Sold"",""0.00000"",""Quantity Returned"",""0.00000"",""Q"&amp;"uantity On Order"",""0.00000"",""Quantity Back Ordered"",""0.00000"""</t>
  </si>
  <si>
    <t>="""GP Direct"",""Fabrikam, Inc."",""Jet Item by Location"",""Class Code"",""CATALOG"",""Item Number"",""OM08575"",""Item Description"",""Home Desktop Tower PC 2"",""Location Code"",""WAREHOUSE"",""Quantity On Hand"",""0.00000"",""Quantity Sold"",""0.00000"",""Quantity Returned"",""0.00000"&amp;""",""Quantity On Order"",""0.00000"",""Quantity Back Ordered"",""0.00000"""</t>
  </si>
  <si>
    <t>="""GP Direct"",""Fabrikam, Inc."",""Jet Item by Location"",""Class Code"",""CATALOG"",""Item Number"",""OM08580"",""Item Description"",""Home Desktop Tower PC 3"",""Location Code"",""WAREHOUSE"",""Quantity On Hand"",""0.00000"",""Quantity Sold"",""0.00000"",""Quantity Returned"",""0.00000"&amp;""",""Quantity On Order"",""0.00000"",""Quantity Back Ordered"",""0.00000"""</t>
  </si>
  <si>
    <t>="""GP Direct"",""Fabrikam, Inc."",""Jet Item by Location"",""Class Code"",""CATALOG"",""Item Number"",""OM08585"",""Item Description"",""Home Laptop PC 1"",""Location Code"",""SOUTH"",""Quantity On Hand"",""0.00000"",""Quantity Sold"",""0.00000"",""Quantity Returned"",""0.00000"",""Quantity"&amp;" On Order"",""0.00000"",""Quantity Back Ordered"",""0.00000"""</t>
  </si>
  <si>
    <t>="""GP Direct"",""Fabrikam, Inc."",""Jet Item by Location"",""Class Code"",""CATALOG"",""Item Number"",""OM08585"",""Item Description"",""Home Laptop PC 1"",""Location Code"",""WAREHOUSE"",""Quantity On Hand"",""0.00000"",""Quantity Sold"",""0.00000"",""Quantity Returned"",""0.00000"",""Quan"&amp;"tity On Order"",""0.00000"",""Quantity Back Ordered"",""0.00000"""</t>
  </si>
  <si>
    <t>="""GP Direct"",""Fabrikam, Inc."",""Jet Item by Location"",""Class Code"",""CATALOG"",""Item Number"",""OM08590"",""Item Description"",""Home Laptop PC 2"",""Location Code"",""WAREHOUSE"",""Quantity On Hand"",""0.00000"",""Quantity Sold"",""0.00000"",""Quantity Returned"",""0.00000"",""Quan"&amp;"tity On Order"",""0.00000"",""Quantity Back Ordered"",""0.00000"""</t>
  </si>
  <si>
    <t>="""GP Direct"",""Fabrikam, Inc."",""Jet Item by Location"",""Class Code"",""CATALOG"",""Item Number"",""OM08595"",""Item Description"",""Home Laptop PC 3"",""Location Code"",""NORTH"",""Quantity On Hand"",""0.00000"",""Quantity Sold"",""0.00000"",""Quantity Returned"",""0.00000"",""Quantity"&amp;" On Order"",""0.00000"",""Quantity Back Ordered"",""0.00000"""</t>
  </si>
  <si>
    <t>="""GP Direct"",""Fabrikam, Inc."",""Jet Item by Location"",""Class Code"",""CATALOG"",""Item Number"",""OM08595"",""Item Description"",""Home Laptop PC 3"",""Location Code"",""WAREHOUSE"",""Quantity On Hand"",""0.00000"",""Quantity Sold"",""0.00000"",""Quantity Returned"",""0.00000"",""Quan"&amp;"tity On Order"",""0.00000"",""Quantity Back Ordered"",""0.00000"""</t>
  </si>
  <si>
    <t>="""GP Direct"",""Fabrikam, Inc."",""Jet Item by Location"",""Class Code"",""CATALOG"",""Item Number"",""OM08600"",""Item Description"",""Business Desktop PC 1"",""Location Code"",""WAREHOUSE"",""Quantity On Hand"",""0.00000"",""Quantity Sold"",""0.00000"",""Quantity Returned"",""0.00000"","&amp;"""Quantity On Order"",""0.00000"",""Quantity Back Ordered"",""0.00000"""</t>
  </si>
  <si>
    <t>="""GP Direct"",""Fabrikam, Inc."",""Jet Item by Location"",""Class Code"",""CATALOG"",""Item Number"",""OM08605"",""Item Description"",""Business Desktop PC 2"",""Location Code"",""WAREHOUSE"",""Quantity On Hand"",""0.00000"",""Quantity Sold"",""0.00000"",""Quantity Returned"",""0.00000"","&amp;"""Quantity On Order"",""0.00000"",""Quantity Back Ordered"",""0.00000"""</t>
  </si>
  <si>
    <t>="""GP Direct"",""Fabrikam, Inc."",""Jet Item by Location"",""Class Code"",""CATALOG"",""Item Number"",""OM08610"",""Item Description"",""Business Laptop PC 1"",""Location Code"",""WAREHOUSE"",""Quantity On Hand"",""0.00000"",""Quantity Sold"",""0.00000"",""Quantity Returned"",""0.00000"","""&amp;"Quantity On Order"",""0.00000"",""Quantity Back Ordered"",""0.00000"""</t>
  </si>
  <si>
    <t>="""GP Direct"",""Fabrikam, Inc."",""Jet Item by Location"",""Class Code"",""CATALOG"",""Item Number"",""OM08615"",""Item Description"",""Business Laptop PC 2"",""Location Code"",""WAREHOUSE"",""Quantity On Hand"",""0.00000"",""Quantity Sold"",""0.00000"",""Quantity Returned"",""0.00000"","""&amp;"Quantity On Order"",""0.00000"",""Quantity Back Ordered"",""0.00000"""</t>
  </si>
  <si>
    <t>="""GP Direct"",""Fabrikam, Inc."",""Jet Item by Location"",""Class Code"",""CATALOG"",""Item Number"",""OM08620"",""Item Description"",""Office Chair 1"",""Location Code"",""NORTH"",""Quantity On Hand"",""0.00000"",""Quantity Sold"",""0.00000"",""Quantity Returned"",""0.00000"",""Quantity O"&amp;"n Order"",""0.00000"",""Quantity Back Ordered"",""0.00000"""</t>
  </si>
  <si>
    <t>="""GP Direct"",""Fabrikam, Inc."",""Jet Item by Location"",""Class Code"",""CATALOG"",""Item Number"",""OM08620"",""Item Description"",""Office Chair 1"",""Location Code"",""WAREHOUSE"",""Quantity On Hand"",""0.00000"",""Quantity Sold"",""0.00000"",""Quantity Returned"",""0.00000"",""Quanti"&amp;"ty On Order"",""0.00000"",""Quantity Back Ordered"",""0.00000"""</t>
  </si>
  <si>
    <t>="""GP Direct"",""Fabrikam, Inc."",""Jet Item by Location"",""Class Code"",""CATALOG"",""Item Number"",""OM08625"",""Item Description"",""Office Chair 2"",""Location Code"",""WAREHOUSE"",""Quantity On Hand"",""0.00000"",""Quantity Sold"",""0.00000"",""Quantity Returned"",""0.00000"",""Quanti"&amp;"ty On Order"",""0.00000"",""Quantity Back Ordered"",""0.00000"""</t>
  </si>
  <si>
    <t>="""GP Direct"",""Fabrikam, Inc."",""Jet Item by Location"",""Class Code"",""CATALOG"",""Item Number"",""OM08640"",""Item Description"",""Office Table 1"",""Location Code"",""WAREHOUSE"",""Quantity On Hand"",""0.00000"",""Quantity Sold"",""0.00000"",""Quantity Returned"",""0.00000"",""Quanti"&amp;"ty On Order"",""0.00000"",""Quantity Back Ordered"",""0.00000"""</t>
  </si>
  <si>
    <t>="""GP Direct"",""Fabrikam, Inc."",""Jet Item by Location"",""Class Code"",""CATALOG"",""Item Number"",""OM08645"",""Item Description"",""Office Table 2"",""Location Code"",""WAREHOUSE"",""Quantity On Hand"",""0.00000"",""Quantity Sold"",""0.00000"",""Quantity Returned"",""0.00000"",""Quanti"&amp;"ty On Order"",""0.00000"",""Quantity Back Ordered"",""0.00000"""</t>
  </si>
  <si>
    <t>="""GP Direct"",""Fabrikam, Inc."",""Jet Item by Location"",""Class Code"",""CATALOG"",""Item Number"",""OM08665"",""Item Description"",""Office Shelf 1"",""Location Code"",""NORTH"",""Quantity On Hand"",""0.00000"",""Quantity Sold"",""0.00000"",""Quantity Returned"",""0.00000"",""Quantity O"&amp;"n Order"",""0.00000"",""Quantity Back Ordered"",""0.00000"""</t>
  </si>
  <si>
    <t>="""GP Direct"",""Fabrikam, Inc."",""Jet Item by Location"",""Class Code"",""CATALOG"",""Item Number"",""OM08665"",""Item Description"",""Office Shelf 1"",""Location Code"",""SOUTH"",""Quantity On Hand"",""0.00000"",""Quantity Sold"",""0.00000"",""Quantity Returned"",""0.00000"",""Quantity O"&amp;"n Order"",""0.00000"",""Quantity Back Ordered"",""0.00000"""</t>
  </si>
  <si>
    <t>="""GP Direct"",""Fabrikam, Inc."",""Jet Item by Location"",""Class Code"",""CATALOG"",""Item Number"",""OM08665"",""Item Description"",""Office Shelf 1"",""Location Code"",""WAREHOUSE"",""Quantity On Hand"",""0.00000"",""Quantity Sold"",""0.00000"",""Quantity Returned"",""0.00000"",""Quanti"&amp;"ty On Order"",""0.00000"",""Quantity Back Ordered"",""0.00000"""</t>
  </si>
  <si>
    <t>="""GP Direct"",""Fabrikam, Inc."",""Jet Item by Location"",""Class Code"",""CATALOG"",""Item Number"",""OM08670"",""Item Description"",""Office Shelf 2"",""Location Code"",""WAREHOUSE"",""Quantity On Hand"",""0.00000"",""Quantity Sold"",""0.00000"",""Quantity Returned"",""0.00000"",""Quanti"&amp;"ty On Order"",""0.00000"",""Quantity Back Ordered"",""0.00000"""</t>
  </si>
  <si>
    <t>="""GP Direct"",""Fabrikam, Inc."",""Jet Item by Location"",""Class Code"",""CATALOG"",""Item Number"",""OM08685"",""Item Description"",""Office Cabinet 1"",""Location Code"",""NORTH"",""Quantity On Hand"",""0.00000"",""Quantity Sold"",""0.00000"",""Quantity Returned"",""0.00000"",""Quantity"&amp;" On Order"",""0.00000"",""Quantity Back Ordered"",""0.00000"""</t>
  </si>
  <si>
    <t>="""GP Direct"",""Fabrikam, Inc."",""Jet Item by Location"",""Class Code"",""CATALOG"",""Item Number"",""OM08685"",""Item Description"",""Office Cabinet 1"",""Location Code"",""WAREHOUSE"",""Quantity On Hand"",""0.00000"",""Quantity Sold"",""0.00000"",""Quantity Returned"",""0.00000"",""Quan"&amp;"tity On Order"",""0.00000"",""Quantity Back Ordered"",""0.00000"""</t>
  </si>
  <si>
    <t>="""GP Direct"",""Fabrikam, Inc."",""Jet Item by Location"",""Class Code"",""CATALOG"",""Item Number"",""OM08690"",""Item Description"",""Office Cabinet 2"",""Location Code"",""WAREHOUSE"",""Quantity On Hand"",""0.00000"",""Quantity Sold"",""0.00000"",""Quantity Returned"",""0.00000"",""Quan"&amp;"tity On Order"",""0.00000"",""Quantity Back Ordered"",""0.00000"""</t>
  </si>
  <si>
    <t>="""GP Direct"",""Fabrikam, Inc."",""Jet Item by Location"",""Class Code"",""CATALOG"",""Item Number"",""OM08710"",""Item Description"",""Office Locker 1"",""Location Code"",""NORTH"",""Quantity On Hand"",""0.00000"",""Quantity Sold"",""0.00000"",""Quantity Returned"",""0.00000"",""Quantity "&amp;"On Order"",""0.00000"",""Quantity Back Ordered"",""0.00000"""</t>
  </si>
  <si>
    <t>="""GP Direct"",""Fabrikam, Inc."",""Jet Item by Location"",""Class Code"",""CATALOG"",""Item Number"",""OM08710"",""Item Description"",""Office Locker 1"",""Location Code"",""WAREHOUSE"",""Quantity On Hand"",""0.00000"",""Quantity Sold"",""0.00000"",""Quantity Returned"",""0.00000"",""Quant"&amp;"ity On Order"",""0.00000"",""Quantity Back Ordered"",""0.00000"""</t>
  </si>
  <si>
    <t>="""GP Direct"",""Fabrikam, Inc."",""Jet Item by Location"",""Class Code"",""CATALOG"",""Item Number"",""OM08715"",""Item Description"",""Office Locker 2"",""Location Code"",""WAREHOUSE"",""Quantity On Hand"",""0.00000"",""Quantity Sold"",""0.00000"",""Quantity Returned"",""0.00000"",""Quant"&amp;"ity On Order"",""0.00000"",""Quantity Back Ordered"",""0.00000"""</t>
  </si>
  <si>
    <t>="""GP Direct"",""Fabrikam, Inc."",""Jet Item by Location"",""Class Code"",""COMPONENT2"",""Item Number"",""4-A3351A"",""Item Description"",""4 GB FWD SCSI-2Disk Drive"",""Location Code"",""RETURNS"",""Quantity On Hand"",""0.00000"",""Quantity Sold"",""0.00000"",""Quantity Returned"",""0.0"&amp;"0000"",""Quantity On Order"",""0.00000"",""Quantity Back Ordered"",""0.00000"""</t>
  </si>
  <si>
    <t>="""GP Direct"",""Fabrikam, Inc."",""Jet Item by Location"",""Class Code"",""COMPONENT2"",""Item Number"",""4-A3351A"",""Item Description"",""4 GB FWD SCSI-2Disk Drive"",""Location Code"",""VENDOR"",""Quantity On Hand"",""0.00000"",""Quantity Sold"",""0.00000"",""Quantity Returned"",""0.00"&amp;"000"",""Quantity On Order"",""0.00000"",""Quantity Back Ordered"",""0.00000"""</t>
  </si>
  <si>
    <t>="""GP Direct"",""Fabrikam, Inc."",""Jet Item by Location"",""Class Code"",""COMPONENT2"",""Item Number"",""4-A3351A"",""Item Description"",""4 GB FWD SCSI-2Disk Drive"",""Location Code"",""WAREHOUSE"",""Quantity On Hand"",""10.00000"",""Quantity Sold"",""0.00000"",""Quantity Returned"","""&amp;"0.00000"",""Quantity On Order"",""0.00000"",""Quantity Back Ordered"",""0.00000"""</t>
  </si>
  <si>
    <t>="""GP Direct"",""Fabrikam, Inc."",""Jet Item by Location"",""Class Code"",""COMPONENT2"",""Item Number"",""4-A3539A"",""Item Description"",""VGA Color Monitor"",""Location Code"",""RETURNS"",""Quantity On Hand"",""0.00000"",""Quantity Sold"",""0.00000"",""Quantity Returned"",""0.00000"",""Q"&amp;"uantity On Order"",""0.00000"",""Quantity Back Ordered"",""0.00000"""</t>
  </si>
  <si>
    <t>="""GP Direct"",""Fabrikam, Inc."",""Jet Item by Location"",""Class Code"",""COMPONENT2"",""Item Number"",""4-A3539A"",""Item Description"",""VGA Color Monitor"",""Location Code"",""VENDOR"",""Quantity On Hand"",""0.00000"",""Quantity Sold"",""0.00000"",""Quantity Returned"",""0.00000"",""Qu"&amp;"antity On Order"",""0.00000"",""Quantity Back Ordered"",""0.00000"""</t>
  </si>
  <si>
    <t>="""GP Direct"",""Fabrikam, Inc."",""Jet Item by Location"",""Class Code"",""COMPONENT2"",""Item Number"",""4-A3539A"",""Item Description"",""VGA Color Monitor"",""Location Code"",""WAREHOUSE"",""Quantity On Hand"",""0.00000"",""Quantity Sold"",""0.00000"",""Quantity Returned"",""0.00000"","&amp;"""Quantity On Order"",""0.00000"",""Quantity Back Ordered"",""0.00000"""</t>
  </si>
  <si>
    <t>="""GP Direct"",""Fabrikam, Inc."",""Jet Item by Location"",""Class Code"",""COMPONENT2"",""Item Number"",""4-A3666A"",""Item Description"",""73GB SCSI disk"",""Location Code"",""RETURNS"",""Quantity On Hand"",""3.00000"",""Quantity Sold"",""0.00000"",""Quantity Returned"",""0.00000"",""Quan"&amp;"tity On Order"",""0.00000"",""Quantity Back Ordered"",""0.00000"""</t>
  </si>
  <si>
    <t>="""GP Direct"",""Fabrikam, Inc."",""Jet Item by Location"",""Class Code"",""COMPONENT2"",""Item Number"",""4-A3666A"",""Item Description"",""73GB SCSI disk"",""Location Code"",""VENDOR"",""Quantity On Hand"",""0.00000"",""Quantity Sold"",""0.00000"",""Quantity Returned"",""0.00000"",""Quant"&amp;"ity On Order"",""0.00000"",""Quantity Back Ordered"",""0.00000"""</t>
  </si>
  <si>
    <t>="""GP Direct"",""Fabrikam, Inc."",""Jet Item by Location"",""Class Code"",""COMPONENT2"",""Item Number"",""4-A3666A"",""Item Description"",""73GB SCSI disk"",""Location Code"",""WAREHOUSE"",""Quantity On Hand"",""4.00000"",""Quantity Sold"",""1.00000"",""Quantity Returned"",""0.00000"",""Qu"&amp;"antity On Order"",""0.00000"",""Quantity Back Ordered"",""0.00000"""</t>
  </si>
  <si>
    <t>="""GP Direct"",""Fabrikam, Inc."",""Jet Item by Location"",""Class Code"",""COMPONENT2"",""Item Number"",""4-E5930A"",""Item Description"",""UPS Power Dist Unit"",""Location Code"",""RETURNS"",""Quantity On Hand"",""0.00000"",""Quantity Sold"",""0.00000"",""Quantity Returned"",""0.00000"","&amp;"""Quantity On Order"",""0.00000"",""Quantity Back Ordered"",""0.00000"""</t>
  </si>
  <si>
    <t>="""GP Direct"",""Fabrikam, Inc."",""Jet Item by Location"",""Class Code"",""COMPONENT2"",""Item Number"",""4-E5930A"",""Item Description"",""UPS Power Dist Unit"",""Location Code"",""VENDOR"",""Quantity On Hand"",""0.00000"",""Quantity Sold"",""0.00000"",""Quantity Returned"",""0.00000"","""&amp;"Quantity On Order"",""0.00000"",""Quantity Back Ordered"",""0.00000"""</t>
  </si>
  <si>
    <t>="""GP Direct"",""Fabrikam, Inc."",""Jet Item by Location"",""Class Code"",""COMPONENT2"",""Item Number"",""4-E5930A"",""Item Description"",""UPS Power Dist Unit"",""Location Code"",""WAREHOUSE"",""Quantity On Hand"",""0.00000"",""Quantity Sold"",""0.00000"",""Quantity Returned"",""0.00000"&amp;""",""Quantity On Order"",""0.00000"",""Quantity Back Ordered"",""0.00000"""</t>
  </si>
  <si>
    <t>="""GP Direct"",""Fabrikam, Inc."",""Jet Item by Location"",""Class Code"",""COMPONENTS"",""Item Number"",""3-A2440A"",""Item Description"",""Operating System"",""Location Code"",""RETURNS"",""Quantity On Hand"",""0.00000"",""Quantity Sold"",""0.00000"",""Quantity Returned"",""0.00000"",""Qu"&amp;"antity On Order"",""0.00000"",""Quantity Back Ordered"",""0.00000"""</t>
  </si>
  <si>
    <t>="""GP Direct"",""Fabrikam, Inc."",""Jet Item by Location"",""Class Code"",""COMPONENTS"",""Item Number"",""3-A2440A"",""Item Description"",""Operating System"",""Location Code"",""VENDOR"",""Quantity On Hand"",""0.00000"",""Quantity Sold"",""0.00000"",""Quantity Returned"",""0.00000"",""Qua"&amp;"ntity On Order"",""0.00000"",""Quantity Back Ordered"",""0.00000"""</t>
  </si>
  <si>
    <t>="""GP Direct"",""Fabrikam, Inc."",""Jet Item by Location"",""Class Code"",""COMPONENTS"",""Item Number"",""3-A2440A"",""Item Description"",""Operating System"",""Location Code"",""WAREHOUSE"",""Quantity On Hand"",""0.00000"",""Quantity Sold"",""0.00000"",""Quantity Returned"",""0.00000"","""&amp;"Quantity On Order"",""0.00000"",""Quantity Back Ordered"",""0.00000"""</t>
  </si>
  <si>
    <t>="""GP Direct"",""Fabrikam, Inc."",""Jet Item by Location"",""Class Code"",""COMPONENTS"",""Item Number"",""3-A2969A"",""Item Description"",""1 TB SCSI Raid"",""Location Code"",""RETURNS"",""Quantity On Hand"",""0.00000"",""Quantity Sold"",""0.00000"",""Quantity Returned"",""0.00000"",""Quan"&amp;"tity On Order"",""0.00000"",""Quantity Back Ordered"",""0.00000"""</t>
  </si>
  <si>
    <t>="""GP Direct"",""Fabrikam, Inc."",""Jet Item by Location"",""Class Code"",""COMPONENTS"",""Item Number"",""3-A2969A"",""Item Description"",""1 TB SCSI Raid"",""Location Code"",""VENDOR"",""Quantity On Hand"",""0.00000"",""Quantity Sold"",""0.00000"",""Quantity Returned"",""0.00000"",""Quant"&amp;"ity On Order"",""0.00000"",""Quantity Back Ordered"",""0.00000"""</t>
  </si>
  <si>
    <t>="""GP Direct"",""Fabrikam, Inc."",""Jet Item by Location"",""Class Code"",""COMPONENTS"",""Item Number"",""3-A2969A"",""Item Description"",""1 TB SCSI Raid"",""Location Code"",""WAREHOUSE"",""Quantity On Hand"",""0.00000"",""Quantity Sold"",""0.00000"",""Quantity Returned"",""0.00000"",""Qu"&amp;"antity On Order"",""0.00000"",""Quantity Back Ordered"",""0.00000"""</t>
  </si>
  <si>
    <t>="""GP Direct"",""Fabrikam, Inc."",""Jet Item by Location"",""Class Code"",""COMPONENTS"",""Item Number"",""3-A2990A"",""Item Description"",""HSC 2 Expansion Slot"",""Location Code"",""RETURNS"",""Quantity On Hand"",""0.00000"",""Quantity Sold"",""0.00000"",""Quantity Returned"",""0.00000"""&amp;",""Quantity On Order"",""0.00000"",""Quantity Back Ordered"",""0.00000"""</t>
  </si>
  <si>
    <t>="""GP Direct"",""Fabrikam, Inc."",""Jet Item by Location"",""Class Code"",""COMPONENTS"",""Item Number"",""3-A2990A"",""Item Description"",""HSC 2 Expansion Slot"",""Location Code"",""VENDOR"",""Quantity On Hand"",""0.00000"",""Quantity Sold"",""0.00000"",""Quantity Returned"",""0.00000"","&amp;"""Quantity On Order"",""0.00000"",""Quantity Back Ordered"",""0.00000"""</t>
  </si>
  <si>
    <t>="""GP Direct"",""Fabrikam, Inc."",""Jet Item by Location"",""Class Code"",""COMPONENTS"",""Item Number"",""3-A2990A"",""Item Description"",""HSC 2 Expansion Slot"",""Location Code"",""WAREHOUSE"",""Quantity On Hand"",""0.00000"",""Quantity Sold"",""0.00000"",""Quantity Returned"",""0.0000"&amp;"0"",""Quantity On Order"",""0.00000"",""Quantity Back Ordered"",""0.00000"""</t>
  </si>
  <si>
    <t>="""GP Direct"",""Fabrikam, Inc."",""Jet Item by Location"",""Class Code"",""COMPONENTS"",""Item Number"",""3-A2998A"",""Item Description"",""Rackmount UPS"",""Location Code"",""RETURNS"",""Quantity On Hand"",""0.00000"",""Quantity Sold"",""0.00000"",""Quantity Returned"",""0.00000"",""Quant"&amp;"ity On Order"",""0.00000"",""Quantity Back Ordered"",""0.00000"""</t>
  </si>
  <si>
    <t>="""GP Direct"",""Fabrikam, Inc."",""Jet Item by Location"",""Class Code"",""COMPONENTS"",""Item Number"",""3-A2998A"",""Item Description"",""Rackmount UPS"",""Location Code"",""VENDOR"",""Quantity On Hand"",""0.00000"",""Quantity Sold"",""0.00000"",""Quantity Returned"",""0.00000"",""Quanti"&amp;"ty On Order"",""0.00000"",""Quantity Back Ordered"",""0.00000"""</t>
  </si>
  <si>
    <t>="""GP Direct"",""Fabrikam, Inc."",""Jet Item by Location"",""Class Code"",""COMPONENTS"",""Item Number"",""3-A2998A"",""Item Description"",""Rackmount UPS"",""Location Code"",""WAREHOUSE"",""Quantity On Hand"",""0.00000"",""Quantity Sold"",""0.00000"",""Quantity Returned"",""0.00000"",""Qua"&amp;"ntity On Order"",""0.00000"",""Quantity Back Ordered"",""0.00000"""</t>
  </si>
  <si>
    <t>="""GP Direct"",""Fabrikam, Inc."",""Jet Item by Location"",""Class Code"",""COMPONENTS"",""Item Number"",""3-A3416A"",""Item Description"",""Internal CD-ROM Drive"",""Location Code"",""RETURNS"",""Quantity On Hand"",""0.00000"",""Quantity Sold"",""0.00000"",""Quantity Returned"",""0.00000"&amp;""",""Quantity On Order"",""0.00000"",""Quantity Back Ordered"",""0.00000"""</t>
  </si>
  <si>
    <t>="""GP Direct"",""Fabrikam, Inc."",""Jet Item by Location"",""Class Code"",""COMPONENTS"",""Item Number"",""3-A3416A"",""Item Description"",""Internal CD-ROM Drive"",""Location Code"",""VENDOR"",""Quantity On Hand"",""0.00000"",""Quantity Sold"",""0.00000"",""Quantity Returned"",""0.00000"""&amp;",""Quantity On Order"",""0.00000"",""Quantity Back Ordered"",""0.00000"""</t>
  </si>
  <si>
    <t>="""GP Direct"",""Fabrikam, Inc."",""Jet Item by Location"",""Class Code"",""COMPONENTS"",""Item Number"",""3-A3416A"",""Item Description"",""Internal CD-ROM Drive"",""Location Code"",""WAREHOUSE"",""Quantity On Hand"",""0.00000"",""Quantity Sold"",""0.00000"",""Quantity Returned"",""0.000"&amp;"00"",""Quantity On Order"",""0.00000"",""Quantity Back Ordered"",""0.00000"""</t>
  </si>
  <si>
    <t>="""GP Direct"",""Fabrikam, Inc."",""Jet Item by Location"",""Class Code"",""COMPONENTS"",""Item Number"",""3-A3542A"",""Item Description"",""DDS Drive"",""Location Code"",""RETURNS"",""Quantity On Hand"",""0.00000"",""Quantity Sold"",""0.00000"",""Quantity Returned"",""0.00000"",""Quantity "&amp;"On Order"",""0.00000"",""Quantity Back Ordered"",""0.00000"""</t>
  </si>
  <si>
    <t>="""GP Direct"",""Fabrikam, Inc."",""Jet Item by Location"",""Class Code"",""COMPONENTS"",""Item Number"",""3-A3542A"",""Item Description"",""DDS Drive"",""Location Code"",""VENDOR"",""Quantity On Hand"",""0.00000"",""Quantity Sold"",""0.00000"",""Quantity Returned"",""0.00000"",""Quantity O"&amp;"n Order"",""0.00000"",""Quantity Back Ordered"",""0.00000"""</t>
  </si>
  <si>
    <t>="""GP Direct"",""Fabrikam, Inc."",""Jet Item by Location"",""Class Code"",""COMPONENTS"",""Item Number"",""3-A3542A"",""Item Description"",""DDS Drive"",""Location Code"",""WAREHOUSE"",""Quantity On Hand"",""10.00000"",""Quantity Sold"",""0.00000"",""Quantity Returned"",""0.00000"",""Quanti"&amp;"ty On Order"",""0.00000"",""Quantity Back Ordered"",""0.00000"""</t>
  </si>
  <si>
    <t>="""GP Direct"",""Fabrikam, Inc."",""Jet Item by Location"",""Class Code"",""COMPONENTS"",""Item Number"",""3-B3813A"",""Item Description"",""Keyboard"",""Location Code"",""RETURNS"",""Quantity On Hand"",""2.00000"",""Quantity Sold"",""0.00000"",""Quantity Returned"",""0.00000"",""Quantity O"&amp;"n Order"",""0.00000"",""Quantity Back Ordered"",""0.00000"""</t>
  </si>
  <si>
    <t>="""GP Direct"",""Fabrikam, Inc."",""Jet Item by Location"",""Class Code"",""COMPONENTS"",""Item Number"",""3-B3813A"",""Item Description"",""Keyboard"",""Location Code"",""VENDOR"",""Quantity On Hand"",""0.00000"",""Quantity Sold"",""0.00000"",""Quantity Returned"",""0.00000"",""Quantity On"&amp;" Order"",""0.00000"",""Quantity Back Ordered"",""0.00000"""</t>
  </si>
  <si>
    <t>="""GP Direct"",""Fabrikam, Inc."",""Jet Item by Location"",""Class Code"",""COMPONENTS"",""Item Number"",""3-B3813A"",""Item Description"",""Keyboard"",""Location Code"",""WAREHOUSE"",""Quantity On Hand"",""96.00000"",""Quantity Sold"",""4.00000"",""Quantity Returned"",""0.00000"",""Quantit"&amp;"y On Order"",""0.00000"",""Quantity Back Ordered"",""0.00000"""</t>
  </si>
  <si>
    <t>="""GP Direct"",""Fabrikam, Inc."",""Jet Item by Location"",""Class Code"",""COMPONENTS"",""Item Number"",""3-B3897A"",""Item Description"",""CD-ROM Media"",""Location Code"",""RETURNS"",""Quantity On Hand"",""0.00000"",""Quantity Sold"",""0.00000"",""Quantity Returned"",""0.00000"",""Quanti"&amp;"ty On Order"",""0.00000"",""Quantity Back Ordered"",""0.00000"""</t>
  </si>
  <si>
    <t>="""GP Direct"",""Fabrikam, Inc."",""Jet Item by Location"",""Class Code"",""COMPONENTS"",""Item Number"",""3-B3897A"",""Item Description"",""CD-ROM Media"",""Location Code"",""VENDOR"",""Quantity On Hand"",""0.00000"",""Quantity Sold"",""0.00000"",""Quantity Returned"",""0.00000"",""Quantit"&amp;"y On Order"",""0.00000"",""Quantity Back Ordered"",""0.00000"""</t>
  </si>
  <si>
    <t>="""GP Direct"",""Fabrikam, Inc."",""Jet Item by Location"",""Class Code"",""COMPONENTS"",""Item Number"",""3-B3897A"",""Item Description"",""CD-ROM Media"",""Location Code"",""WAREHOUSE"",""Quantity On Hand"",""0.00000"",""Quantity Sold"",""0.00000"",""Quantity Returned"",""0.00000"",""Quan"&amp;"tity On Order"",""0.00000"",""Quantity Back Ordered"",""0.00000"""</t>
  </si>
  <si>
    <t>="""GP Direct"",""Fabrikam, Inc."",""Jet Item by Location"",""Class Code"",""COMPONENTS"",""Item Number"",""3-C2804A"",""Item Description"",""Rackmount Kit"",""Location Code"",""RETURNS"",""Quantity On Hand"",""0.00000"",""Quantity Sold"",""0.00000"",""Quantity Returned"",""0.00000"",""Quant"&amp;"ity On Order"",""0.00000"",""Quantity Back Ordered"",""0.00000"""</t>
  </si>
  <si>
    <t>="""GP Direct"",""Fabrikam, Inc."",""Jet Item by Location"",""Class Code"",""COMPONENTS"",""Item Number"",""3-C2804A"",""Item Description"",""Rackmount Kit"",""Location Code"",""VENDOR"",""Quantity On Hand"",""0.00000"",""Quantity Sold"",""0.00000"",""Quantity Returned"",""0.00000"",""Quanti"&amp;"ty On Order"",""0.00000"",""Quantity Back Ordered"",""0.00000"""</t>
  </si>
  <si>
    <t>="""GP Direct"",""Fabrikam, Inc."",""Jet Item by Location"",""Class Code"",""COMPONENTS"",""Item Number"",""3-C2804A"",""Item Description"",""Rackmount Kit"",""Location Code"",""WAREHOUSE"",""Quantity On Hand"",""0.00000"",""Quantity Sold"",""0.00000"",""Quantity Returned"",""0.00000"",""Qua"&amp;"ntity On Order"",""0.00000"",""Quantity Back Ordered"",""0.00000"""</t>
  </si>
  <si>
    <t>="""GP Direct"",""Fabrikam, Inc."",""Jet Item by Location"",""Class Code"",""COMPONENTS"",""Item Number"",""3-C2924A"",""Item Description"",""SCSI Cable"",""Location Code"",""RETURNS"",""Quantity On Hand"",""0.00000"",""Quantity Sold"",""0.00000"",""Quantity Returned"",""0.00000"",""Quantity"&amp;" On Order"",""0.00000"",""Quantity Back Ordered"",""0.00000"""</t>
  </si>
  <si>
    <t>="""GP Direct"",""Fabrikam, Inc."",""Jet Item by Location"",""Class Code"",""COMPONENTS"",""Item Number"",""3-C2924A"",""Item Description"",""SCSI Cable"",""Location Code"",""VENDOR"",""Quantity On Hand"",""0.00000"",""Quantity Sold"",""0.00000"",""Quantity Returned"",""0.00000"",""Quantity "&amp;"On Order"",""0.00000"",""Quantity Back Ordered"",""0.00000"""</t>
  </si>
  <si>
    <t>="""GP Direct"",""Fabrikam, Inc."",""Jet Item by Location"",""Class Code"",""COMPONENTS"",""Item Number"",""3-C2924A"",""Item Description"",""SCSI Cable"",""Location Code"",""WAREHOUSE"",""Quantity On Hand"",""27.00000"",""Quantity Sold"",""3.00000"",""Quantity Returned"",""0.00000"",""Quant"&amp;"ity On Order"",""0.00000"",""Quantity Back Ordered"",""0.00000"""</t>
  </si>
  <si>
    <t>="""GP Direct"",""Fabrikam, Inc."",""Jet Item by Location"",""Class Code"",""COMPONENTS"",""Item Number"",""3-D2657A"",""Item Description"",""Male Adapter"",""Location Code"",""RETURNS"",""Quantity On Hand"",""0.00000"",""Quantity Sold"",""0.00000"",""Quantity Returned"",""0.00000"",""Quanti"&amp;"ty On Order"",""0.00000"",""Quantity Back Ordered"",""0.00000"""</t>
  </si>
  <si>
    <t>="""GP Direct"",""Fabrikam, Inc."",""Jet Item by Location"",""Class Code"",""COMPONENTS"",""Item Number"",""3-D2657A"",""Item Description"",""Male Adapter"",""Location Code"",""VENDOR"",""Quantity On Hand"",""0.00000"",""Quantity Sold"",""0.00000"",""Quantity Returned"",""0.00000"",""Quantit"&amp;"y On Order"",""0.00000"",""Quantity Back Ordered"",""0.00000"""</t>
  </si>
  <si>
    <t>="""GP Direct"",""Fabrikam, Inc."",""Jet Item by Location"",""Class Code"",""COMPONENTS"",""Item Number"",""3-D2657A"",""Item Description"",""Male Adapter"",""Location Code"",""WAREHOUSE"",""Quantity On Hand"",""130.00000"",""Quantity Sold"",""0.00000"",""Quantity Returned"",""0.00000"",""Qu"&amp;"antity On Order"",""0.00000"",""Quantity Back Ordered"",""0.00000"""</t>
  </si>
  <si>
    <t>="""GP Direct"",""Fabrikam, Inc."",""Jet Item by Location"",""Class Code"",""COMPONENTS"",""Item Number"",""3-D2659A"",""Item Description"",""Female Adapter"",""Location Code"",""RETURNS"",""Quantity On Hand"",""0.00000"",""Quantity Sold"",""0.00000"",""Quantity Returned"",""0.00000"",""Quan"&amp;"tity On Order"",""0.00000"",""Quantity Back Ordered"",""0.00000"""</t>
  </si>
  <si>
    <t>="""GP Direct"",""Fabrikam, Inc."",""Jet Item by Location"",""Class Code"",""COMPONENTS"",""Item Number"",""3-D2659A"",""Item Description"",""Female Adapter"",""Location Code"",""VENDOR"",""Quantity On Hand"",""0.00000"",""Quantity Sold"",""0.00000"",""Quantity Returned"",""0.00000"",""Quant"&amp;"ity On Order"",""0.00000"",""Quantity Back Ordered"",""0.00000"""</t>
  </si>
  <si>
    <t>="""GP Direct"",""Fabrikam, Inc."",""Jet Item by Location"",""Class Code"",""COMPONENTS"",""Item Number"",""3-D2659A"",""Item Description"",""Female Adapter"",""Location Code"",""WAREHOUSE"",""Quantity On Hand"",""130.00000"",""Quantity Sold"",""0.00000"",""Quantity Returned"",""0.00000"","""&amp;"Quantity On Order"",""0.00000"",""Quantity Back Ordered"",""0.00000"""</t>
  </si>
  <si>
    <t>="""GP Direct"",""Fabrikam, Inc."",""Jet Item by Location"",""Class Code"",""COMPONENTS"",""Item Number"",""3-E4471A"",""Item Description"",""Extractor Fan"",""Location Code"",""RETURNS"",""Quantity On Hand"",""0.00000"",""Quantity Sold"",""0.00000"",""Quantity Returned"",""0.00000"",""Quant"&amp;"ity On Order"",""0.00000"",""Quantity Back Ordered"",""0.00000"""</t>
  </si>
  <si>
    <t>="""GP Direct"",""Fabrikam, Inc."",""Jet Item by Location"",""Class Code"",""COMPONENTS"",""Item Number"",""3-E4471A"",""Item Description"",""Extractor Fan"",""Location Code"",""VENDOR"",""Quantity On Hand"",""0.00000"",""Quantity Sold"",""0.00000"",""Quantity Returned"",""0.00000"",""Quanti"&amp;"ty On Order"",""0.00000"",""Quantity Back Ordered"",""0.00000"""</t>
  </si>
  <si>
    <t>="""GP Direct"",""Fabrikam, Inc."",""Jet Item by Location"",""Class Code"",""COMPONENTS"",""Item Number"",""3-E4471A"",""Item Description"",""Extractor Fan"",""Location Code"",""WAREHOUSE"",""Quantity On Hand"",""47.00000"",""Quantity Sold"",""2.00000"",""Quantity Returned"",""0.00000"",""Qu"&amp;"antity On Order"",""0.00000"",""Quantity Back Ordered"",""0.00000"""</t>
  </si>
  <si>
    <t>="""GP Direct"",""Fabrikam, Inc."",""Jet Item by Location"",""Class Code"",""COMPONENTS"",""Item Number"",""3-E4472A"",""Item Description"",""Power Dist Unit Installation Kit"",""Location Code"",""RETURNS"",""Quantity On Hand"",""0.00000"",""Quantity Sold"",""0.00000"",""Quantity Returne"&amp;"d"",""0.00000"",""Quantity On Order"",""0.00000"",""Quantity Back Ordered"",""0.00000"""</t>
  </si>
  <si>
    <t>="""GP Direct"",""Fabrikam, Inc."",""Jet Item by Location"",""Class Code"",""COMPONENTS"",""Item Number"",""3-E4472A"",""Item Description"",""Power Dist Unit Installation Kit"",""Location Code"",""VENDOR"",""Quantity On Hand"",""0.00000"",""Quantity Sold"",""0.00000"",""Quantity Returned"&amp;""",""0.00000"",""Quantity On Order"",""0.00000"",""Quantity Back Ordered"",""0.00000"""</t>
  </si>
  <si>
    <t>="""GP Direct"",""Fabrikam, Inc."",""Jet Item by Location"",""Class Code"",""COMPONENTS"",""Item Number"",""3-E4472A"",""Item Description"",""Power Dist Unit Installation Kit"",""Location Code"",""WAREHOUSE"",""Quantity On Hand"",""0.00000"",""Quantity Sold"",""0.00000"",""Quantity Retur"&amp;"ned"",""0.00000"",""Quantity On Order"",""0.00000"",""Quantity Back Ordered"",""0.00000"""</t>
  </si>
  <si>
    <t>="""GP Direct"",""Fabrikam, Inc."",""Jet Item by Location"",""Class Code"",""COMPONENTS"",""Item Number"",""3-E4592A"",""Item Description"",""SurgeArrest Plus"",""Location Code"",""RETURNS"",""Quantity On Hand"",""0.00000"",""Quantity Sold"",""0.00000"",""Quantity Returned"",""0.00000"",""Qu"&amp;"antity On Order"",""0.00000"",""Quantity Back Ordered"",""0.00000"""</t>
  </si>
  <si>
    <t>="""GP Direct"",""Fabrikam, Inc."",""Jet Item by Location"",""Class Code"",""COMPONENTS"",""Item Number"",""3-E4592A"",""Item Description"",""SurgeArrest Plus"",""Location Code"",""VENDOR"",""Quantity On Hand"",""0.00000"",""Quantity Sold"",""0.00000"",""Quantity Returned"",""0.00000"",""Qua"&amp;"ntity On Order"",""0.00000"",""Quantity Back Ordered"",""0.00000"""</t>
  </si>
  <si>
    <t>="""GP Direct"",""Fabrikam, Inc."",""Jet Item by Location"",""Class Code"",""COMPONENTS"",""Item Number"",""3-E4592A"",""Item Description"",""SurgeArrest Plus"",""Location Code"",""WAREHOUSE"",""Quantity On Hand"",""92.00000"",""Quantity Sold"",""6.00000"",""Quantity Returned"",""0.00000"","&amp;"""Quantity On Order"",""0.00000"",""Quantity Back Ordered"",""0.00000"""</t>
  </si>
  <si>
    <t>=NF($D13,"Class Code")</t>
  </si>
  <si>
    <t>=NF($D14,"Class Code")</t>
  </si>
  <si>
    <t>=NF($D15,"Class Code")</t>
  </si>
  <si>
    <t>=NF($D16,"Class Code")</t>
  </si>
  <si>
    <t>=NF($D17,"Class Code")</t>
  </si>
  <si>
    <t>=NF($D18,"Class Code")</t>
  </si>
  <si>
    <t>=NF($D19,"Class Code")</t>
  </si>
  <si>
    <t>=NF($D20,"Class Code")</t>
  </si>
  <si>
    <t>=NF($D21,"Class Code")</t>
  </si>
  <si>
    <t>=NF($D22,"Class Code")</t>
  </si>
  <si>
    <t>=NF($D23,"Class Code")</t>
  </si>
  <si>
    <t>=NF($D24,"Class Code")</t>
  </si>
  <si>
    <t>=NF($D25,"Class Code")</t>
  </si>
  <si>
    <t>=NF($D26,"Class Code")</t>
  </si>
  <si>
    <t>=NF($D27,"Class Code")</t>
  </si>
  <si>
    <t>=NF($D28,"Class Code")</t>
  </si>
  <si>
    <t>=NF($D29,"Class Code")</t>
  </si>
  <si>
    <t>=NF($D30,"Class Code")</t>
  </si>
  <si>
    <t>=NF($D31,"Class Code")</t>
  </si>
  <si>
    <t>=NF($D32,"Class Code")</t>
  </si>
  <si>
    <t>=NF($D33,"Class Code")</t>
  </si>
  <si>
    <t>=NF($D34,"Class Code")</t>
  </si>
  <si>
    <t>=NF($D35,"Class Code")</t>
  </si>
  <si>
    <t>=NF($D36,"Class Code")</t>
  </si>
  <si>
    <t>=NF($D37,"Class Code")</t>
  </si>
  <si>
    <t>=NF($D38,"Class Code")</t>
  </si>
  <si>
    <t>=NF($D39,"Class Code")</t>
  </si>
  <si>
    <t>=NF($D40,"Class Code")</t>
  </si>
  <si>
    <t>=NF($D41,"Class Code")</t>
  </si>
  <si>
    <t>=NF($D42,"Class Code")</t>
  </si>
  <si>
    <t>=NF($D43,"Class Code")</t>
  </si>
  <si>
    <t>=NF($D44,"Class Code")</t>
  </si>
  <si>
    <t>=NF($D45,"Class Code")</t>
  </si>
  <si>
    <t>=NF($D46,"Class Code")</t>
  </si>
  <si>
    <t>=NF($D47,"Class Code")</t>
  </si>
  <si>
    <t>=NF($D48,"Class Code")</t>
  </si>
  <si>
    <t>=NF($D49,"Class Code")</t>
  </si>
  <si>
    <t>=NF($D50,"Class Code")</t>
  </si>
  <si>
    <t>=NF($D51,"Class Code")</t>
  </si>
  <si>
    <t>=NF($D52,"Class Code")</t>
  </si>
  <si>
    <t>=NF($D53,"Class Code")</t>
  </si>
  <si>
    <t>=NF($D54,"Class Code")</t>
  </si>
  <si>
    <t>=NF($D55,"Class Code")</t>
  </si>
  <si>
    <t>=NF($D56,"Class Code")</t>
  </si>
  <si>
    <t>=NF($D57,"Class Code")</t>
  </si>
  <si>
    <t>=NF($D58,"Class Code")</t>
  </si>
  <si>
    <t>=NF($D59,"Class Code")</t>
  </si>
  <si>
    <t>=NF($D60,"Class Code")</t>
  </si>
  <si>
    <t>=NF($D61,"Class Code")</t>
  </si>
  <si>
    <t>=NF($D62,"Class Code")</t>
  </si>
  <si>
    <t>=NF($D63,"Class Code")</t>
  </si>
  <si>
    <t>=NF($D64,"Class Code")</t>
  </si>
  <si>
    <t>=NF($D65,"Class Code")</t>
  </si>
  <si>
    <t>=NF($D66,"Class Code")</t>
  </si>
  <si>
    <t>=NF($D67,"Class Code")</t>
  </si>
  <si>
    <t>=NF($D68,"Class Code")</t>
  </si>
  <si>
    <t>=NF($D69,"Class Code")</t>
  </si>
  <si>
    <t>=NF($D70,"Class Code")</t>
  </si>
  <si>
    <t>=NF($D71,"Class Code")</t>
  </si>
  <si>
    <t>=NF($D72,"Class Code")</t>
  </si>
  <si>
    <t>=NF($D73,"Class Code")</t>
  </si>
  <si>
    <t>=NF($D74,"Class Code")</t>
  </si>
  <si>
    <t>=NF($D75,"Class Code")</t>
  </si>
  <si>
    <t>=NF($D76,"Class Code")</t>
  </si>
  <si>
    <t>=NF($D77,"Class Code")</t>
  </si>
  <si>
    <t>=NF($D78,"Class Code")</t>
  </si>
  <si>
    <t>=NF($D79,"Class Code")</t>
  </si>
  <si>
    <t>=NF($D80,"Class Code")</t>
  </si>
  <si>
    <t>=NF($D81,"Class Code")</t>
  </si>
  <si>
    <t>=NF($D82,"Class Code")</t>
  </si>
  <si>
    <t>=NF($D83,"Class Code")</t>
  </si>
  <si>
    <t>=NF($D84,"Class Code")</t>
  </si>
  <si>
    <t>=NF($D85,"Class Code")</t>
  </si>
  <si>
    <t>=NF($D86,"Class Code")</t>
  </si>
  <si>
    <t>=NF($D87,"Class Code")</t>
  </si>
  <si>
    <t>=NF($D88,"Class Code")</t>
  </si>
  <si>
    <t>=NF($D89,"Class Code")</t>
  </si>
  <si>
    <t>=NF($D90,"Class Code")</t>
  </si>
  <si>
    <t>=NF($D91,"Class Code")</t>
  </si>
  <si>
    <t>=NF($D92,"Class Code")</t>
  </si>
  <si>
    <t>=NF($D93,"Class Code")</t>
  </si>
  <si>
    <t>=NF($D94,"Class Code")</t>
  </si>
  <si>
    <t>=NF($D95,"Class Code")</t>
  </si>
  <si>
    <t>=NF($D96,"Class Code")</t>
  </si>
  <si>
    <t>=NF($D97,"Class Code")</t>
  </si>
  <si>
    <t>=NF($D98,"Class Code")</t>
  </si>
  <si>
    <t>=NF($D99,"Class Code")</t>
  </si>
  <si>
    <t>=NF($D100,"Class Code")</t>
  </si>
  <si>
    <t>=NF($D101,"Class Code")</t>
  </si>
  <si>
    <t>=NF($D102,"Class Code")</t>
  </si>
  <si>
    <t>=NF($D103,"Class Code")</t>
  </si>
  <si>
    <t>=NF($D104,"Class Code")</t>
  </si>
  <si>
    <t>=NF($D105,"Class Code")</t>
  </si>
  <si>
    <t>=NF($D106,"Class Code")</t>
  </si>
  <si>
    <t>=NF($D107,"Class Code")</t>
  </si>
  <si>
    <t>=NF($D108,"Class Code")</t>
  </si>
  <si>
    <t>=NF($D109,"Class Code")</t>
  </si>
  <si>
    <t>=NF($D110,"Class Code")</t>
  </si>
  <si>
    <t>=NF($D111,"Class Code")</t>
  </si>
  <si>
    <t>=NF($D112,"Class Code")</t>
  </si>
  <si>
    <t>=NF($D113,"Class Code")</t>
  </si>
  <si>
    <t>=NF($D114,"Class Code")</t>
  </si>
  <si>
    <t>=NF($D115,"Class Code")</t>
  </si>
  <si>
    <t>=NF($D116,"Class Code")</t>
  </si>
  <si>
    <t>=NF($D117,"Class Code")</t>
  </si>
  <si>
    <t>=NF($D118,"Class Code")</t>
  </si>
  <si>
    <t>=NF($D119,"Class Code")</t>
  </si>
  <si>
    <t>=NF($D120,"Class Code")</t>
  </si>
  <si>
    <t>=NF($D121,"Class Code")</t>
  </si>
  <si>
    <t>=NF($D122,"Class Code")</t>
  </si>
  <si>
    <t>=NF($D123,"Class Code")</t>
  </si>
  <si>
    <t>=NF($D124,"Class Code")</t>
  </si>
  <si>
    <t>=NF($D125,"Class Code")</t>
  </si>
  <si>
    <t>=NF($D126,"Class Code")</t>
  </si>
  <si>
    <t>=NF($D127,"Class Code")</t>
  </si>
  <si>
    <t>=NF($D128,"Class Code")</t>
  </si>
  <si>
    <t>=NF($D13,"Item Number")</t>
  </si>
  <si>
    <t>=NF($D14,"Item Number")</t>
  </si>
  <si>
    <t>=NF($D15,"Item Number")</t>
  </si>
  <si>
    <t>=NF($D16,"Item Number")</t>
  </si>
  <si>
    <t>=NF($D17,"Item Number")</t>
  </si>
  <si>
    <t>=NF($D18,"Item Number")</t>
  </si>
  <si>
    <t>=NF($D19,"Item Number")</t>
  </si>
  <si>
    <t>=NF($D20,"Item Number")</t>
  </si>
  <si>
    <t>=NF($D21,"Item Number")</t>
  </si>
  <si>
    <t>=NF($D22,"Item Number")</t>
  </si>
  <si>
    <t>=NF($D23,"Item Number")</t>
  </si>
  <si>
    <t>=NF($D24,"Item Number")</t>
  </si>
  <si>
    <t>=NF($D25,"Item Number")</t>
  </si>
  <si>
    <t>=NF($D26,"Item Number")</t>
  </si>
  <si>
    <t>=NF($D27,"Item Number")</t>
  </si>
  <si>
    <t>=NF($D28,"Item Number")</t>
  </si>
  <si>
    <t>=NF($D29,"Item Number")</t>
  </si>
  <si>
    <t>=NF($D30,"Item Number")</t>
  </si>
  <si>
    <t>=NF($D31,"Item Number")</t>
  </si>
  <si>
    <t>=NF($D32,"Item Number")</t>
  </si>
  <si>
    <t>=NF($D33,"Item Number")</t>
  </si>
  <si>
    <t>=NF($D34,"Item Number")</t>
  </si>
  <si>
    <t>=NF($D35,"Item Number")</t>
  </si>
  <si>
    <t>=NF($D36,"Item Number")</t>
  </si>
  <si>
    <t>=NF($D37,"Item Number")</t>
  </si>
  <si>
    <t>=NF($D38,"Item Number")</t>
  </si>
  <si>
    <t>=NF($D39,"Item Number")</t>
  </si>
  <si>
    <t>=NF($D40,"Item Number")</t>
  </si>
  <si>
    <t>=NF($D41,"Item Number")</t>
  </si>
  <si>
    <t>=NF($D42,"Item Number")</t>
  </si>
  <si>
    <t>=NF($D43,"Item Number")</t>
  </si>
  <si>
    <t>=NF($D44,"Item Number")</t>
  </si>
  <si>
    <t>=NF($D45,"Item Number")</t>
  </si>
  <si>
    <t>=NF($D46,"Item Number")</t>
  </si>
  <si>
    <t>=NF($D47,"Item Number")</t>
  </si>
  <si>
    <t>=NF($D48,"Item Number")</t>
  </si>
  <si>
    <t>=NF($D49,"Item Number")</t>
  </si>
  <si>
    <t>=NF($D50,"Item Number")</t>
  </si>
  <si>
    <t>=NF($D51,"Item Number")</t>
  </si>
  <si>
    <t>=NF($D52,"Item Number")</t>
  </si>
  <si>
    <t>=NF($D53,"Item Number")</t>
  </si>
  <si>
    <t>=NF($D54,"Item Number")</t>
  </si>
  <si>
    <t>=NF($D55,"Item Number")</t>
  </si>
  <si>
    <t>=NF($D56,"Item Number")</t>
  </si>
  <si>
    <t>=NF($D57,"Item Number")</t>
  </si>
  <si>
    <t>=NF($D58,"Item Number")</t>
  </si>
  <si>
    <t>=NF($D59,"Item Number")</t>
  </si>
  <si>
    <t>=NF($D60,"Item Number")</t>
  </si>
  <si>
    <t>=NF($D61,"Item Number")</t>
  </si>
  <si>
    <t>=NF($D62,"Item Number")</t>
  </si>
  <si>
    <t>=NF($D63,"Item Number")</t>
  </si>
  <si>
    <t>=NF($D64,"Item Number")</t>
  </si>
  <si>
    <t>=NF($D65,"Item Number")</t>
  </si>
  <si>
    <t>=NF($D66,"Item Number")</t>
  </si>
  <si>
    <t>=NF($D67,"Item Number")</t>
  </si>
  <si>
    <t>=NF($D68,"Item Number")</t>
  </si>
  <si>
    <t>=NF($D69,"Item Number")</t>
  </si>
  <si>
    <t>=NF($D70,"Item Number")</t>
  </si>
  <si>
    <t>=NF($D71,"Item Number")</t>
  </si>
  <si>
    <t>=NF($D72,"Item Number")</t>
  </si>
  <si>
    <t>=NF($D73,"Item Number")</t>
  </si>
  <si>
    <t>=NF($D74,"Item Number")</t>
  </si>
  <si>
    <t>=NF($D75,"Item Number")</t>
  </si>
  <si>
    <t>=NF($D76,"Item Number")</t>
  </si>
  <si>
    <t>=NF($D77,"Item Number")</t>
  </si>
  <si>
    <t>=NF($D78,"Item Number")</t>
  </si>
  <si>
    <t>=NF($D79,"Item Number")</t>
  </si>
  <si>
    <t>=NF($D80,"Item Number")</t>
  </si>
  <si>
    <t>=NF($D81,"Item Number")</t>
  </si>
  <si>
    <t>=NF($D82,"Item Number")</t>
  </si>
  <si>
    <t>=NF($D83,"Item Number")</t>
  </si>
  <si>
    <t>=NF($D84,"Item Number")</t>
  </si>
  <si>
    <t>=NF($D85,"Item Number")</t>
  </si>
  <si>
    <t>=NF($D86,"Item Number")</t>
  </si>
  <si>
    <t>=NF($D87,"Item Number")</t>
  </si>
  <si>
    <t>=NF($D88,"Item Number")</t>
  </si>
  <si>
    <t>=NF($D89,"Item Number")</t>
  </si>
  <si>
    <t>=NF($D90,"Item Number")</t>
  </si>
  <si>
    <t>=NF($D91,"Item Number")</t>
  </si>
  <si>
    <t>=NF($D92,"Item Number")</t>
  </si>
  <si>
    <t>=NF($D93,"Item Number")</t>
  </si>
  <si>
    <t>=NF($D94,"Item Number")</t>
  </si>
  <si>
    <t>=NF($D95,"Item Number")</t>
  </si>
  <si>
    <t>=NF($D96,"Item Number")</t>
  </si>
  <si>
    <t>=NF($D97,"Item Number")</t>
  </si>
  <si>
    <t>=NF($D98,"Item Number")</t>
  </si>
  <si>
    <t>=NF($D99,"Item Number")</t>
  </si>
  <si>
    <t>=NF($D100,"Item Number")</t>
  </si>
  <si>
    <t>=NF($D101,"Item Number")</t>
  </si>
  <si>
    <t>=NF($D102,"Item Number")</t>
  </si>
  <si>
    <t>=NF($D103,"Item Number")</t>
  </si>
  <si>
    <t>=NF($D104,"Item Number")</t>
  </si>
  <si>
    <t>=NF($D105,"Item Number")</t>
  </si>
  <si>
    <t>=NF($D106,"Item Number")</t>
  </si>
  <si>
    <t>=NF($D107,"Item Number")</t>
  </si>
  <si>
    <t>=NF($D108,"Item Number")</t>
  </si>
  <si>
    <t>=NF($D109,"Item Number")</t>
  </si>
  <si>
    <t>=NF($D110,"Item Number")</t>
  </si>
  <si>
    <t>=NF($D111,"Item Number")</t>
  </si>
  <si>
    <t>=NF($D112,"Item Number")</t>
  </si>
  <si>
    <t>=NF($D113,"Item Number")</t>
  </si>
  <si>
    <t>=NF($D114,"Item Number")</t>
  </si>
  <si>
    <t>=NF($D115,"Item Number")</t>
  </si>
  <si>
    <t>=NF($D116,"Item Number")</t>
  </si>
  <si>
    <t>=NF($D117,"Item Number")</t>
  </si>
  <si>
    <t>=NF($D118,"Item Number")</t>
  </si>
  <si>
    <t>=NF($D119,"Item Number")</t>
  </si>
  <si>
    <t>=NF($D120,"Item Number")</t>
  </si>
  <si>
    <t>=NF($D121,"Item Number")</t>
  </si>
  <si>
    <t>=NF($D122,"Item Number")</t>
  </si>
  <si>
    <t>=NF($D123,"Item Number")</t>
  </si>
  <si>
    <t>=NF($D124,"Item Number")</t>
  </si>
  <si>
    <t>=NF($D125,"Item Number")</t>
  </si>
  <si>
    <t>=NF($D126,"Item Number")</t>
  </si>
  <si>
    <t>=NF($D127,"Item Number")</t>
  </si>
  <si>
    <t>=NF($D128,"Item Number")</t>
  </si>
  <si>
    <t>=NF($D13,"Item Description")</t>
  </si>
  <si>
    <t>=NF($D14,"Item Description")</t>
  </si>
  <si>
    <t>=NF($D15,"Item Description")</t>
  </si>
  <si>
    <t>=NF($D16,"Item Description")</t>
  </si>
  <si>
    <t>=NF($D17,"Item Description")</t>
  </si>
  <si>
    <t>=NF($D18,"Item Description")</t>
  </si>
  <si>
    <t>=NF($D19,"Item Description")</t>
  </si>
  <si>
    <t>=NF($D20,"Item Description")</t>
  </si>
  <si>
    <t>=NF($D21,"Item Description")</t>
  </si>
  <si>
    <t>=NF($D22,"Item Description")</t>
  </si>
  <si>
    <t>=NF($D23,"Item Description")</t>
  </si>
  <si>
    <t>=NF($D24,"Item Description")</t>
  </si>
  <si>
    <t>=NF($D25,"Item Description")</t>
  </si>
  <si>
    <t>=NF($D26,"Item Description")</t>
  </si>
  <si>
    <t>=NF($D27,"Item Description")</t>
  </si>
  <si>
    <t>=NF($D28,"Item Description")</t>
  </si>
  <si>
    <t>=NF($D29,"Item Description")</t>
  </si>
  <si>
    <t>=NF($D30,"Item Description")</t>
  </si>
  <si>
    <t>=NF($D31,"Item Description")</t>
  </si>
  <si>
    <t>=NF($D32,"Item Description")</t>
  </si>
  <si>
    <t>=NF($D33,"Item Description")</t>
  </si>
  <si>
    <t>=NF($D34,"Item Description")</t>
  </si>
  <si>
    <t>=NF($D35,"Item Description")</t>
  </si>
  <si>
    <t>=NF($D36,"Item Description")</t>
  </si>
  <si>
    <t>=NF($D37,"Item Description")</t>
  </si>
  <si>
    <t>=NF($D38,"Item Description")</t>
  </si>
  <si>
    <t>=NF($D39,"Item Description")</t>
  </si>
  <si>
    <t>=NF($D40,"Item Description")</t>
  </si>
  <si>
    <t>=NF($D41,"Item Description")</t>
  </si>
  <si>
    <t>=NF($D42,"Item Description")</t>
  </si>
  <si>
    <t>=NF($D43,"Item Description")</t>
  </si>
  <si>
    <t>=NF($D44,"Item Description")</t>
  </si>
  <si>
    <t>=NF($D45,"Item Description")</t>
  </si>
  <si>
    <t>=NF($D46,"Item Description")</t>
  </si>
  <si>
    <t>=NF($D47,"Item Description")</t>
  </si>
  <si>
    <t>=NF($D48,"Item Description")</t>
  </si>
  <si>
    <t>=NF($D49,"Item Description")</t>
  </si>
  <si>
    <t>=NF($D50,"Item Description")</t>
  </si>
  <si>
    <t>=NF($D51,"Item Description")</t>
  </si>
  <si>
    <t>=NF($D52,"Item Description")</t>
  </si>
  <si>
    <t>=NF($D53,"Item Description")</t>
  </si>
  <si>
    <t>=NF($D54,"Item Description")</t>
  </si>
  <si>
    <t>=NF($D55,"Item Description")</t>
  </si>
  <si>
    <t>=NF($D56,"Item Description")</t>
  </si>
  <si>
    <t>=NF($D57,"Item Description")</t>
  </si>
  <si>
    <t>=NF($D58,"Item Description")</t>
  </si>
  <si>
    <t>=NF($D59,"Item Description")</t>
  </si>
  <si>
    <t>=NF($D60,"Item Description")</t>
  </si>
  <si>
    <t>=NF($D61,"Item Description")</t>
  </si>
  <si>
    <t>=NF($D62,"Item Description")</t>
  </si>
  <si>
    <t>=NF($D63,"Item Description")</t>
  </si>
  <si>
    <t>=NF($D64,"Item Description")</t>
  </si>
  <si>
    <t>=NF($D65,"Item Description")</t>
  </si>
  <si>
    <t>=NF($D66,"Item Description")</t>
  </si>
  <si>
    <t>=NF($D67,"Item Description")</t>
  </si>
  <si>
    <t>=NF($D68,"Item Description")</t>
  </si>
  <si>
    <t>=NF($D69,"Item Description")</t>
  </si>
  <si>
    <t>=NF($D70,"Item Description")</t>
  </si>
  <si>
    <t>=NF($D71,"Item Description")</t>
  </si>
  <si>
    <t>=NF($D72,"Item Description")</t>
  </si>
  <si>
    <t>=NF($D73,"Item Description")</t>
  </si>
  <si>
    <t>=NF($D74,"Item Description")</t>
  </si>
  <si>
    <t>=NF($D75,"Item Description")</t>
  </si>
  <si>
    <t>=NF($D76,"Item Description")</t>
  </si>
  <si>
    <t>=NF($D77,"Item Description")</t>
  </si>
  <si>
    <t>=NF($D78,"Item Description")</t>
  </si>
  <si>
    <t>=NF($D79,"Item Description")</t>
  </si>
  <si>
    <t>=NF($D80,"Item Description")</t>
  </si>
  <si>
    <t>=NF($D81,"Item Description")</t>
  </si>
  <si>
    <t>=NF($D82,"Item Description")</t>
  </si>
  <si>
    <t>=NF($D83,"Item Description")</t>
  </si>
  <si>
    <t>=NF($D84,"Item Description")</t>
  </si>
  <si>
    <t>=NF($D85,"Item Description")</t>
  </si>
  <si>
    <t>=NF($D86,"Item Description")</t>
  </si>
  <si>
    <t>=NF($D87,"Item Description")</t>
  </si>
  <si>
    <t>=NF($D88,"Item Description")</t>
  </si>
  <si>
    <t>=NF($D89,"Item Description")</t>
  </si>
  <si>
    <t>=NF($D90,"Item Description")</t>
  </si>
  <si>
    <t>=NF($D91,"Item Description")</t>
  </si>
  <si>
    <t>=NF($D92,"Item Description")</t>
  </si>
  <si>
    <t>=NF($D93,"Item Description")</t>
  </si>
  <si>
    <t>=NF($D94,"Item Description")</t>
  </si>
  <si>
    <t>=NF($D95,"Item Description")</t>
  </si>
  <si>
    <t>=NF($D96,"Item Description")</t>
  </si>
  <si>
    <t>=NF($D97,"Item Description")</t>
  </si>
  <si>
    <t>=NF($D98,"Item Description")</t>
  </si>
  <si>
    <t>=NF($D99,"Item Description")</t>
  </si>
  <si>
    <t>=NF($D100,"Item Description")</t>
  </si>
  <si>
    <t>=NF($D101,"Item Description")</t>
  </si>
  <si>
    <t>=NF($D102,"Item Description")</t>
  </si>
  <si>
    <t>=NF($D103,"Item Description")</t>
  </si>
  <si>
    <t>=NF($D104,"Item Description")</t>
  </si>
  <si>
    <t>=NF($D105,"Item Description")</t>
  </si>
  <si>
    <t>=NF($D106,"Item Description")</t>
  </si>
  <si>
    <t>=NF($D107,"Item Description")</t>
  </si>
  <si>
    <t>=NF($D108,"Item Description")</t>
  </si>
  <si>
    <t>=NF($D109,"Item Description")</t>
  </si>
  <si>
    <t>=NF($D110,"Item Description")</t>
  </si>
  <si>
    <t>=NF($D111,"Item Description")</t>
  </si>
  <si>
    <t>=NF($D112,"Item Description")</t>
  </si>
  <si>
    <t>=NF($D113,"Item Description")</t>
  </si>
  <si>
    <t>=NF($D114,"Item Description")</t>
  </si>
  <si>
    <t>=NF($D115,"Item Description")</t>
  </si>
  <si>
    <t>=NF($D116,"Item Description")</t>
  </si>
  <si>
    <t>=NF($D117,"Item Description")</t>
  </si>
  <si>
    <t>=NF($D118,"Item Description")</t>
  </si>
  <si>
    <t>=NF($D119,"Item Description")</t>
  </si>
  <si>
    <t>=NF($D120,"Item Description")</t>
  </si>
  <si>
    <t>=NF($D121,"Item Description")</t>
  </si>
  <si>
    <t>=NF($D122,"Item Description")</t>
  </si>
  <si>
    <t>=NF($D123,"Item Description")</t>
  </si>
  <si>
    <t>=NF($D124,"Item Description")</t>
  </si>
  <si>
    <t>=NF($D125,"Item Description")</t>
  </si>
  <si>
    <t>=NF($D126,"Item Description")</t>
  </si>
  <si>
    <t>=NF($D127,"Item Description")</t>
  </si>
  <si>
    <t>=NF($D128,"Item Description")</t>
  </si>
  <si>
    <t>=NF($D13,H$10)</t>
  </si>
  <si>
    <t>=NF($D14,H$10)</t>
  </si>
  <si>
    <t>=NF($D15,H$10)</t>
  </si>
  <si>
    <t>=NF($D16,H$10)</t>
  </si>
  <si>
    <t>=NF($D17,H$10)</t>
  </si>
  <si>
    <t>=NF($D18,H$10)</t>
  </si>
  <si>
    <t>=NF($D19,H$10)</t>
  </si>
  <si>
    <t>=NF($D20,H$10)</t>
  </si>
  <si>
    <t>=NF($D21,H$10)</t>
  </si>
  <si>
    <t>=NF($D22,H$10)</t>
  </si>
  <si>
    <t>=NF($D23,H$10)</t>
  </si>
  <si>
    <t>=NF($D24,H$10)</t>
  </si>
  <si>
    <t>=NF($D25,H$10)</t>
  </si>
  <si>
    <t>=NF($D26,H$10)</t>
  </si>
  <si>
    <t>=NF($D27,H$10)</t>
  </si>
  <si>
    <t>=NF($D28,H$10)</t>
  </si>
  <si>
    <t>=NF($D29,H$10)</t>
  </si>
  <si>
    <t>=NF($D30,H$10)</t>
  </si>
  <si>
    <t>=NF($D31,H$10)</t>
  </si>
  <si>
    <t>=NF($D32,H$10)</t>
  </si>
  <si>
    <t>=NF($D33,H$10)</t>
  </si>
  <si>
    <t>=NF($D34,H$10)</t>
  </si>
  <si>
    <t>=NF($D35,H$10)</t>
  </si>
  <si>
    <t>=NF($D36,H$10)</t>
  </si>
  <si>
    <t>=NF($D37,H$10)</t>
  </si>
  <si>
    <t>=NF($D38,H$10)</t>
  </si>
  <si>
    <t>=NF($D39,H$10)</t>
  </si>
  <si>
    <t>=NF($D40,H$10)</t>
  </si>
  <si>
    <t>=NF($D41,H$10)</t>
  </si>
  <si>
    <t>=NF($D42,H$10)</t>
  </si>
  <si>
    <t>=NF($D43,H$10)</t>
  </si>
  <si>
    <t>=NF($D44,H$10)</t>
  </si>
  <si>
    <t>=NF($D45,H$10)</t>
  </si>
  <si>
    <t>=NF($D46,H$10)</t>
  </si>
  <si>
    <t>=NF($D47,H$10)</t>
  </si>
  <si>
    <t>=NF($D48,H$10)</t>
  </si>
  <si>
    <t>=NF($D49,H$10)</t>
  </si>
  <si>
    <t>=NF($D50,H$10)</t>
  </si>
  <si>
    <t>=NF($D51,H$10)</t>
  </si>
  <si>
    <t>=NF($D52,H$10)</t>
  </si>
  <si>
    <t>=NF($D53,H$10)</t>
  </si>
  <si>
    <t>=NF($D54,H$10)</t>
  </si>
  <si>
    <t>=NF($D55,H$10)</t>
  </si>
  <si>
    <t>=NF($D56,H$10)</t>
  </si>
  <si>
    <t>=NF($D57,H$10)</t>
  </si>
  <si>
    <t>=NF($D58,H$10)</t>
  </si>
  <si>
    <t>=NF($D59,H$10)</t>
  </si>
  <si>
    <t>=NF($D60,H$10)</t>
  </si>
  <si>
    <t>=NF($D61,H$10)</t>
  </si>
  <si>
    <t>=NF($D62,H$10)</t>
  </si>
  <si>
    <t>=NF($D63,H$10)</t>
  </si>
  <si>
    <t>=NF($D64,H$10)</t>
  </si>
  <si>
    <t>=NF($D65,H$10)</t>
  </si>
  <si>
    <t>=NF($D66,H$10)</t>
  </si>
  <si>
    <t>=NF($D67,H$10)</t>
  </si>
  <si>
    <t>=NF($D68,H$10)</t>
  </si>
  <si>
    <t>=NF($D69,H$10)</t>
  </si>
  <si>
    <t>=NF($D70,H$10)</t>
  </si>
  <si>
    <t>=NF($D71,H$10)</t>
  </si>
  <si>
    <t>=NF($D72,H$10)</t>
  </si>
  <si>
    <t>=NF($D73,H$10)</t>
  </si>
  <si>
    <t>=NF($D74,H$10)</t>
  </si>
  <si>
    <t>=NF($D75,H$10)</t>
  </si>
  <si>
    <t>=NF($D76,H$10)</t>
  </si>
  <si>
    <t>=NF($D77,H$10)</t>
  </si>
  <si>
    <t>=NF($D78,H$10)</t>
  </si>
  <si>
    <t>=NF($D79,H$10)</t>
  </si>
  <si>
    <t>=NF($D80,H$10)</t>
  </si>
  <si>
    <t>=NF($D81,H$10)</t>
  </si>
  <si>
    <t>=NF($D82,H$10)</t>
  </si>
  <si>
    <t>=NF($D83,H$10)</t>
  </si>
  <si>
    <t>=NF($D84,H$10)</t>
  </si>
  <si>
    <t>=NF($D85,H$10)</t>
  </si>
  <si>
    <t>=NF($D86,H$10)</t>
  </si>
  <si>
    <t>=NF($D87,H$10)</t>
  </si>
  <si>
    <t>=NF($D88,H$10)</t>
  </si>
  <si>
    <t>=NF($D89,H$10)</t>
  </si>
  <si>
    <t>=NF($D90,H$10)</t>
  </si>
  <si>
    <t>=NF($D91,H$10)</t>
  </si>
  <si>
    <t>=NF($D92,H$10)</t>
  </si>
  <si>
    <t>=NF($D93,H$10)</t>
  </si>
  <si>
    <t>=NF($D94,H$10)</t>
  </si>
  <si>
    <t>=NF($D95,H$10)</t>
  </si>
  <si>
    <t>=NF($D96,H$10)</t>
  </si>
  <si>
    <t>=NF($D97,H$10)</t>
  </si>
  <si>
    <t>=NF($D98,H$10)</t>
  </si>
  <si>
    <t>=NF($D99,H$10)</t>
  </si>
  <si>
    <t>=NF($D100,H$10)</t>
  </si>
  <si>
    <t>=NF($D101,H$10)</t>
  </si>
  <si>
    <t>=NF($D102,H$10)</t>
  </si>
  <si>
    <t>=NF($D103,H$10)</t>
  </si>
  <si>
    <t>=NF($D104,H$10)</t>
  </si>
  <si>
    <t>=NF($D105,H$10)</t>
  </si>
  <si>
    <t>=NF($D106,H$10)</t>
  </si>
  <si>
    <t>=NF($D107,H$10)</t>
  </si>
  <si>
    <t>=NF($D108,H$10)</t>
  </si>
  <si>
    <t>=NF($D109,H$10)</t>
  </si>
  <si>
    <t>=NF($D110,H$10)</t>
  </si>
  <si>
    <t>=NF($D111,H$10)</t>
  </si>
  <si>
    <t>=NF($D112,H$10)</t>
  </si>
  <si>
    <t>=NF($D113,H$10)</t>
  </si>
  <si>
    <t>=NF($D114,H$10)</t>
  </si>
  <si>
    <t>=NF($D115,H$10)</t>
  </si>
  <si>
    <t>=NF($D116,H$10)</t>
  </si>
  <si>
    <t>=NF($D117,H$10)</t>
  </si>
  <si>
    <t>=NF($D118,H$10)</t>
  </si>
  <si>
    <t>=NF($D119,H$10)</t>
  </si>
  <si>
    <t>=NF($D120,H$10)</t>
  </si>
  <si>
    <t>=NF($D121,H$10)</t>
  </si>
  <si>
    <t>=NF($D122,H$10)</t>
  </si>
  <si>
    <t>=NF($D123,H$10)</t>
  </si>
  <si>
    <t>=NF($D124,H$10)</t>
  </si>
  <si>
    <t>=NF($D125,H$10)</t>
  </si>
  <si>
    <t>=NF($D126,H$10)</t>
  </si>
  <si>
    <t>=NF($D127,H$10)</t>
  </si>
  <si>
    <t>=NF($D128,H$10)</t>
  </si>
  <si>
    <t>=NF($D13,I$10)</t>
  </si>
  <si>
    <t>=NF($D14,I$10)</t>
  </si>
  <si>
    <t>=NF($D15,I$10)</t>
  </si>
  <si>
    <t>=NF($D16,I$10)</t>
  </si>
  <si>
    <t>=NF($D17,I$10)</t>
  </si>
  <si>
    <t>=NF($D18,I$10)</t>
  </si>
  <si>
    <t>=NF($D19,I$10)</t>
  </si>
  <si>
    <t>=NF($D20,I$10)</t>
  </si>
  <si>
    <t>=NF($D21,I$10)</t>
  </si>
  <si>
    <t>=NF($D22,I$10)</t>
  </si>
  <si>
    <t>=NF($D23,I$10)</t>
  </si>
  <si>
    <t>=NF($D24,I$10)</t>
  </si>
  <si>
    <t>=NF($D25,I$10)</t>
  </si>
  <si>
    <t>=NF($D26,I$10)</t>
  </si>
  <si>
    <t>=NF($D27,I$10)</t>
  </si>
  <si>
    <t>=NF($D28,I$10)</t>
  </si>
  <si>
    <t>=NF($D29,I$10)</t>
  </si>
  <si>
    <t>=NF($D30,I$10)</t>
  </si>
  <si>
    <t>=NF($D31,I$10)</t>
  </si>
  <si>
    <t>=NF($D32,I$10)</t>
  </si>
  <si>
    <t>=NF($D33,I$10)</t>
  </si>
  <si>
    <t>=NF($D34,I$10)</t>
  </si>
  <si>
    <t>=NF($D35,I$10)</t>
  </si>
  <si>
    <t>=NF($D36,I$10)</t>
  </si>
  <si>
    <t>=NF($D37,I$10)</t>
  </si>
  <si>
    <t>=NF($D38,I$10)</t>
  </si>
  <si>
    <t>=NF($D39,I$10)</t>
  </si>
  <si>
    <t>=NF($D40,I$10)</t>
  </si>
  <si>
    <t>=NF($D41,I$10)</t>
  </si>
  <si>
    <t>=NF($D42,I$10)</t>
  </si>
  <si>
    <t>=NF($D43,I$10)</t>
  </si>
  <si>
    <t>=NF($D44,I$10)</t>
  </si>
  <si>
    <t>=NF($D45,I$10)</t>
  </si>
  <si>
    <t>=NF($D46,I$10)</t>
  </si>
  <si>
    <t>=NF($D47,I$10)</t>
  </si>
  <si>
    <t>=NF($D48,I$10)</t>
  </si>
  <si>
    <t>=NF($D49,I$10)</t>
  </si>
  <si>
    <t>=NF($D50,I$10)</t>
  </si>
  <si>
    <t>=NF($D51,I$10)</t>
  </si>
  <si>
    <t>=NF($D52,I$10)</t>
  </si>
  <si>
    <t>=NF($D53,I$10)</t>
  </si>
  <si>
    <t>=NF($D54,I$10)</t>
  </si>
  <si>
    <t>=NF($D55,I$10)</t>
  </si>
  <si>
    <t>=NF($D56,I$10)</t>
  </si>
  <si>
    <t>=NF($D57,I$10)</t>
  </si>
  <si>
    <t>=NF($D58,I$10)</t>
  </si>
  <si>
    <t>=NF($D59,I$10)</t>
  </si>
  <si>
    <t>=NF($D60,I$10)</t>
  </si>
  <si>
    <t>=NF($D61,I$10)</t>
  </si>
  <si>
    <t>=NF($D62,I$10)</t>
  </si>
  <si>
    <t>=NF($D63,I$10)</t>
  </si>
  <si>
    <t>=NF($D64,I$10)</t>
  </si>
  <si>
    <t>=NF($D65,I$10)</t>
  </si>
  <si>
    <t>=NF($D66,I$10)</t>
  </si>
  <si>
    <t>=NF($D67,I$10)</t>
  </si>
  <si>
    <t>=NF($D68,I$10)</t>
  </si>
  <si>
    <t>=NF($D69,I$10)</t>
  </si>
  <si>
    <t>=NF($D70,I$10)</t>
  </si>
  <si>
    <t>=NF($D71,I$10)</t>
  </si>
  <si>
    <t>=NF($D72,I$10)</t>
  </si>
  <si>
    <t>=NF($D73,I$10)</t>
  </si>
  <si>
    <t>=NF($D74,I$10)</t>
  </si>
  <si>
    <t>=NF($D75,I$10)</t>
  </si>
  <si>
    <t>=NF($D76,I$10)</t>
  </si>
  <si>
    <t>=NF($D77,I$10)</t>
  </si>
  <si>
    <t>=NF($D78,I$10)</t>
  </si>
  <si>
    <t>=NF($D79,I$10)</t>
  </si>
  <si>
    <t>=NF($D80,I$10)</t>
  </si>
  <si>
    <t>=NF($D81,I$10)</t>
  </si>
  <si>
    <t>=NF($D82,I$10)</t>
  </si>
  <si>
    <t>=NF($D83,I$10)</t>
  </si>
  <si>
    <t>=NF($D84,I$10)</t>
  </si>
  <si>
    <t>=NF($D85,I$10)</t>
  </si>
  <si>
    <t>=NF($D86,I$10)</t>
  </si>
  <si>
    <t>=NF($D87,I$10)</t>
  </si>
  <si>
    <t>=NF($D88,I$10)</t>
  </si>
  <si>
    <t>=NF($D89,I$10)</t>
  </si>
  <si>
    <t>=NF($D90,I$10)</t>
  </si>
  <si>
    <t>=NF($D91,I$10)</t>
  </si>
  <si>
    <t>=NF($D92,I$10)</t>
  </si>
  <si>
    <t>=NF($D93,I$10)</t>
  </si>
  <si>
    <t>=NF($D94,I$10)</t>
  </si>
  <si>
    <t>=NF($D95,I$10)</t>
  </si>
  <si>
    <t>=NF($D96,I$10)</t>
  </si>
  <si>
    <t>=NF($D97,I$10)</t>
  </si>
  <si>
    <t>=NF($D98,I$10)</t>
  </si>
  <si>
    <t>=NF($D99,I$10)</t>
  </si>
  <si>
    <t>=NF($D100,I$10)</t>
  </si>
  <si>
    <t>=NF($D101,I$10)</t>
  </si>
  <si>
    <t>=NF($D102,I$10)</t>
  </si>
  <si>
    <t>=NF($D103,I$10)</t>
  </si>
  <si>
    <t>=NF($D104,I$10)</t>
  </si>
  <si>
    <t>=NF($D105,I$10)</t>
  </si>
  <si>
    <t>=NF($D106,I$10)</t>
  </si>
  <si>
    <t>=NF($D107,I$10)</t>
  </si>
  <si>
    <t>=NF($D108,I$10)</t>
  </si>
  <si>
    <t>=NF($D109,I$10)</t>
  </si>
  <si>
    <t>=NF($D110,I$10)</t>
  </si>
  <si>
    <t>=NF($D111,I$10)</t>
  </si>
  <si>
    <t>=NF($D112,I$10)</t>
  </si>
  <si>
    <t>=NF($D113,I$10)</t>
  </si>
  <si>
    <t>=NF($D114,I$10)</t>
  </si>
  <si>
    <t>=NF($D115,I$10)</t>
  </si>
  <si>
    <t>=NF($D116,I$10)</t>
  </si>
  <si>
    <t>=NF($D117,I$10)</t>
  </si>
  <si>
    <t>=NF($D118,I$10)</t>
  </si>
  <si>
    <t>=NF($D119,I$10)</t>
  </si>
  <si>
    <t>=NF($D120,I$10)</t>
  </si>
  <si>
    <t>=NF($D121,I$10)</t>
  </si>
  <si>
    <t>=NF($D122,I$10)</t>
  </si>
  <si>
    <t>=NF($D123,I$10)</t>
  </si>
  <si>
    <t>=NF($D124,I$10)</t>
  </si>
  <si>
    <t>=NF($D125,I$10)</t>
  </si>
  <si>
    <t>=NF($D126,I$10)</t>
  </si>
  <si>
    <t>=NF($D127,I$10)</t>
  </si>
  <si>
    <t>=NF($D128,I$10)</t>
  </si>
  <si>
    <t>=NF($D13,J$10)</t>
  </si>
  <si>
    <t>=NF($D14,J$10)</t>
  </si>
  <si>
    <t>=NF($D15,J$10)</t>
  </si>
  <si>
    <t>=NF($D16,J$10)</t>
  </si>
  <si>
    <t>=NF($D17,J$10)</t>
  </si>
  <si>
    <t>=NF($D18,J$10)</t>
  </si>
  <si>
    <t>=NF($D19,J$10)</t>
  </si>
  <si>
    <t>=NF($D20,J$10)</t>
  </si>
  <si>
    <t>=NF($D21,J$10)</t>
  </si>
  <si>
    <t>=NF($D22,J$10)</t>
  </si>
  <si>
    <t>=NF($D23,J$10)</t>
  </si>
  <si>
    <t>=NF($D24,J$10)</t>
  </si>
  <si>
    <t>=NF($D25,J$10)</t>
  </si>
  <si>
    <t>=NF($D26,J$10)</t>
  </si>
  <si>
    <t>=NF($D27,J$10)</t>
  </si>
  <si>
    <t>=NF($D28,J$10)</t>
  </si>
  <si>
    <t>=NF($D29,J$10)</t>
  </si>
  <si>
    <t>=NF($D30,J$10)</t>
  </si>
  <si>
    <t>=NF($D31,J$10)</t>
  </si>
  <si>
    <t>=NF($D32,J$10)</t>
  </si>
  <si>
    <t>=NF($D33,J$10)</t>
  </si>
  <si>
    <t>=NF($D34,J$10)</t>
  </si>
  <si>
    <t>=NF($D35,J$10)</t>
  </si>
  <si>
    <t>=NF($D36,J$10)</t>
  </si>
  <si>
    <t>=NF($D37,J$10)</t>
  </si>
  <si>
    <t>=NF($D38,J$10)</t>
  </si>
  <si>
    <t>=NF($D39,J$10)</t>
  </si>
  <si>
    <t>=NF($D40,J$10)</t>
  </si>
  <si>
    <t>=NF($D41,J$10)</t>
  </si>
  <si>
    <t>=NF($D42,J$10)</t>
  </si>
  <si>
    <t>=NF($D43,J$10)</t>
  </si>
  <si>
    <t>=NF($D44,J$10)</t>
  </si>
  <si>
    <t>=NF($D45,J$10)</t>
  </si>
  <si>
    <t>=NF($D46,J$10)</t>
  </si>
  <si>
    <t>=NF($D47,J$10)</t>
  </si>
  <si>
    <t>=NF($D48,J$10)</t>
  </si>
  <si>
    <t>=NF($D49,J$10)</t>
  </si>
  <si>
    <t>=NF($D50,J$10)</t>
  </si>
  <si>
    <t>=NF($D51,J$10)</t>
  </si>
  <si>
    <t>=NF($D52,J$10)</t>
  </si>
  <si>
    <t>=NF($D53,J$10)</t>
  </si>
  <si>
    <t>=NF($D54,J$10)</t>
  </si>
  <si>
    <t>=NF($D55,J$10)</t>
  </si>
  <si>
    <t>=NF($D56,J$10)</t>
  </si>
  <si>
    <t>=NF($D57,J$10)</t>
  </si>
  <si>
    <t>=NF($D58,J$10)</t>
  </si>
  <si>
    <t>=NF($D59,J$10)</t>
  </si>
  <si>
    <t>=NF($D60,J$10)</t>
  </si>
  <si>
    <t>=NF($D61,J$10)</t>
  </si>
  <si>
    <t>=NF($D62,J$10)</t>
  </si>
  <si>
    <t>=NF($D63,J$10)</t>
  </si>
  <si>
    <t>=NF($D64,J$10)</t>
  </si>
  <si>
    <t>=NF($D65,J$10)</t>
  </si>
  <si>
    <t>=NF($D66,J$10)</t>
  </si>
  <si>
    <t>=NF($D67,J$10)</t>
  </si>
  <si>
    <t>=NF($D68,J$10)</t>
  </si>
  <si>
    <t>=NF($D69,J$10)</t>
  </si>
  <si>
    <t>=NF($D70,J$10)</t>
  </si>
  <si>
    <t>=NF($D71,J$10)</t>
  </si>
  <si>
    <t>=NF($D72,J$10)</t>
  </si>
  <si>
    <t>=NF($D73,J$10)</t>
  </si>
  <si>
    <t>=NF($D74,J$10)</t>
  </si>
  <si>
    <t>=NF($D75,J$10)</t>
  </si>
  <si>
    <t>=NF($D76,J$10)</t>
  </si>
  <si>
    <t>=NF($D77,J$10)</t>
  </si>
  <si>
    <t>=NF($D78,J$10)</t>
  </si>
  <si>
    <t>=NF($D79,J$10)</t>
  </si>
  <si>
    <t>=NF($D80,J$10)</t>
  </si>
  <si>
    <t>=NF($D81,J$10)</t>
  </si>
  <si>
    <t>=NF($D82,J$10)</t>
  </si>
  <si>
    <t>=NF($D83,J$10)</t>
  </si>
  <si>
    <t>=NF($D84,J$10)</t>
  </si>
  <si>
    <t>=NF($D85,J$10)</t>
  </si>
  <si>
    <t>=NF($D86,J$10)</t>
  </si>
  <si>
    <t>=NF($D87,J$10)</t>
  </si>
  <si>
    <t>=NF($D88,J$10)</t>
  </si>
  <si>
    <t>=NF($D89,J$10)</t>
  </si>
  <si>
    <t>=NF($D90,J$10)</t>
  </si>
  <si>
    <t>=NF($D91,J$10)</t>
  </si>
  <si>
    <t>=NF($D92,J$10)</t>
  </si>
  <si>
    <t>=NF($D93,J$10)</t>
  </si>
  <si>
    <t>=NF($D94,J$10)</t>
  </si>
  <si>
    <t>=NF($D95,J$10)</t>
  </si>
  <si>
    <t>=NF($D96,J$10)</t>
  </si>
  <si>
    <t>=NF($D97,J$10)</t>
  </si>
  <si>
    <t>=NF($D98,J$10)</t>
  </si>
  <si>
    <t>=NF($D99,J$10)</t>
  </si>
  <si>
    <t>=NF($D100,J$10)</t>
  </si>
  <si>
    <t>=NF($D101,J$10)</t>
  </si>
  <si>
    <t>=NF($D102,J$10)</t>
  </si>
  <si>
    <t>=NF($D103,J$10)</t>
  </si>
  <si>
    <t>=NF($D104,J$10)</t>
  </si>
  <si>
    <t>=NF($D105,J$10)</t>
  </si>
  <si>
    <t>=NF($D106,J$10)</t>
  </si>
  <si>
    <t>=NF($D107,J$10)</t>
  </si>
  <si>
    <t>=NF($D108,J$10)</t>
  </si>
  <si>
    <t>=NF($D109,J$10)</t>
  </si>
  <si>
    <t>=NF($D110,J$10)</t>
  </si>
  <si>
    <t>=NF($D111,J$10)</t>
  </si>
  <si>
    <t>=NF($D112,J$10)</t>
  </si>
  <si>
    <t>=NF($D113,J$10)</t>
  </si>
  <si>
    <t>=NF($D114,J$10)</t>
  </si>
  <si>
    <t>=NF($D115,J$10)</t>
  </si>
  <si>
    <t>=NF($D116,J$10)</t>
  </si>
  <si>
    <t>=NF($D117,J$10)</t>
  </si>
  <si>
    <t>=NF($D118,J$10)</t>
  </si>
  <si>
    <t>=NF($D119,J$10)</t>
  </si>
  <si>
    <t>=NF($D120,J$10)</t>
  </si>
  <si>
    <t>=NF($D121,J$10)</t>
  </si>
  <si>
    <t>=NF($D122,J$10)</t>
  </si>
  <si>
    <t>=NF($D123,J$10)</t>
  </si>
  <si>
    <t>=NF($D124,J$10)</t>
  </si>
  <si>
    <t>=NF($D125,J$10)</t>
  </si>
  <si>
    <t>=NF($D126,J$10)</t>
  </si>
  <si>
    <t>=NF($D127,J$10)</t>
  </si>
  <si>
    <t>=NF($D128,J$10)</t>
  </si>
  <si>
    <t>=NF($D13,K$10)</t>
  </si>
  <si>
    <t>=NF($D14,K$10)</t>
  </si>
  <si>
    <t>=NF($D15,K$10)</t>
  </si>
  <si>
    <t>=NF($D16,K$10)</t>
  </si>
  <si>
    <t>=NF($D17,K$10)</t>
  </si>
  <si>
    <t>=NF($D18,K$10)</t>
  </si>
  <si>
    <t>=NF($D19,K$10)</t>
  </si>
  <si>
    <t>=NF($D20,K$10)</t>
  </si>
  <si>
    <t>=NF($D21,K$10)</t>
  </si>
  <si>
    <t>=NF($D22,K$10)</t>
  </si>
  <si>
    <t>=NF($D23,K$10)</t>
  </si>
  <si>
    <t>=NF($D24,K$10)</t>
  </si>
  <si>
    <t>=NF($D25,K$10)</t>
  </si>
  <si>
    <t>=NF($D26,K$10)</t>
  </si>
  <si>
    <t>=NF($D27,K$10)</t>
  </si>
  <si>
    <t>=NF($D28,K$10)</t>
  </si>
  <si>
    <t>=NF($D29,K$10)</t>
  </si>
  <si>
    <t>=NF($D30,K$10)</t>
  </si>
  <si>
    <t>=NF($D31,K$10)</t>
  </si>
  <si>
    <t>=NF($D32,K$10)</t>
  </si>
  <si>
    <t>=NF($D33,K$10)</t>
  </si>
  <si>
    <t>=NF($D34,K$10)</t>
  </si>
  <si>
    <t>=NF($D35,K$10)</t>
  </si>
  <si>
    <t>=NF($D36,K$10)</t>
  </si>
  <si>
    <t>=NF($D37,K$10)</t>
  </si>
  <si>
    <t>=NF($D38,K$10)</t>
  </si>
  <si>
    <t>=NF($D39,K$10)</t>
  </si>
  <si>
    <t>=NF($D40,K$10)</t>
  </si>
  <si>
    <t>=NF($D41,K$10)</t>
  </si>
  <si>
    <t>=NF($D42,K$10)</t>
  </si>
  <si>
    <t>=NF($D43,K$10)</t>
  </si>
  <si>
    <t>=NF($D44,K$10)</t>
  </si>
  <si>
    <t>=NF($D45,K$10)</t>
  </si>
  <si>
    <t>=NF($D46,K$10)</t>
  </si>
  <si>
    <t>=NF($D47,K$10)</t>
  </si>
  <si>
    <t>=NF($D48,K$10)</t>
  </si>
  <si>
    <t>=NF($D49,K$10)</t>
  </si>
  <si>
    <t>=NF($D50,K$10)</t>
  </si>
  <si>
    <t>=NF($D51,K$10)</t>
  </si>
  <si>
    <t>=NF($D52,K$10)</t>
  </si>
  <si>
    <t>=NF($D53,K$10)</t>
  </si>
  <si>
    <t>=NF($D54,K$10)</t>
  </si>
  <si>
    <t>=NF($D55,K$10)</t>
  </si>
  <si>
    <t>=NF($D56,K$10)</t>
  </si>
  <si>
    <t>=NF($D57,K$10)</t>
  </si>
  <si>
    <t>=NF($D58,K$10)</t>
  </si>
  <si>
    <t>=NF($D59,K$10)</t>
  </si>
  <si>
    <t>=NF($D60,K$10)</t>
  </si>
  <si>
    <t>=NF($D61,K$10)</t>
  </si>
  <si>
    <t>=NF($D62,K$10)</t>
  </si>
  <si>
    <t>=NF($D63,K$10)</t>
  </si>
  <si>
    <t>=NF($D64,K$10)</t>
  </si>
  <si>
    <t>=NF($D65,K$10)</t>
  </si>
  <si>
    <t>=NF($D66,K$10)</t>
  </si>
  <si>
    <t>=NF($D67,K$10)</t>
  </si>
  <si>
    <t>=NF($D68,K$10)</t>
  </si>
  <si>
    <t>=NF($D69,K$10)</t>
  </si>
  <si>
    <t>=NF($D70,K$10)</t>
  </si>
  <si>
    <t>=NF($D71,K$10)</t>
  </si>
  <si>
    <t>=NF($D72,K$10)</t>
  </si>
  <si>
    <t>=NF($D73,K$10)</t>
  </si>
  <si>
    <t>=NF($D74,K$10)</t>
  </si>
  <si>
    <t>=NF($D75,K$10)</t>
  </si>
  <si>
    <t>=NF($D76,K$10)</t>
  </si>
  <si>
    <t>=NF($D77,K$10)</t>
  </si>
  <si>
    <t>=NF($D78,K$10)</t>
  </si>
  <si>
    <t>=NF($D79,K$10)</t>
  </si>
  <si>
    <t>=NF($D80,K$10)</t>
  </si>
  <si>
    <t>=NF($D81,K$10)</t>
  </si>
  <si>
    <t>=NF($D82,K$10)</t>
  </si>
  <si>
    <t>=NF($D83,K$10)</t>
  </si>
  <si>
    <t>=NF($D84,K$10)</t>
  </si>
  <si>
    <t>=NF($D85,K$10)</t>
  </si>
  <si>
    <t>=NF($D86,K$10)</t>
  </si>
  <si>
    <t>=NF($D87,K$10)</t>
  </si>
  <si>
    <t>=NF($D88,K$10)</t>
  </si>
  <si>
    <t>=NF($D89,K$10)</t>
  </si>
  <si>
    <t>=NF($D90,K$10)</t>
  </si>
  <si>
    <t>=NF($D91,K$10)</t>
  </si>
  <si>
    <t>=NF($D92,K$10)</t>
  </si>
  <si>
    <t>=NF($D93,K$10)</t>
  </si>
  <si>
    <t>=NF($D94,K$10)</t>
  </si>
  <si>
    <t>=NF($D95,K$10)</t>
  </si>
  <si>
    <t>=NF($D96,K$10)</t>
  </si>
  <si>
    <t>=NF($D97,K$10)</t>
  </si>
  <si>
    <t>=NF($D98,K$10)</t>
  </si>
  <si>
    <t>=NF($D99,K$10)</t>
  </si>
  <si>
    <t>=NF($D100,K$10)</t>
  </si>
  <si>
    <t>=NF($D101,K$10)</t>
  </si>
  <si>
    <t>=NF($D102,K$10)</t>
  </si>
  <si>
    <t>=NF($D103,K$10)</t>
  </si>
  <si>
    <t>=NF($D104,K$10)</t>
  </si>
  <si>
    <t>=NF($D105,K$10)</t>
  </si>
  <si>
    <t>=NF($D106,K$10)</t>
  </si>
  <si>
    <t>=NF($D107,K$10)</t>
  </si>
  <si>
    <t>=NF($D108,K$10)</t>
  </si>
  <si>
    <t>=NF($D109,K$10)</t>
  </si>
  <si>
    <t>=NF($D110,K$10)</t>
  </si>
  <si>
    <t>=NF($D111,K$10)</t>
  </si>
  <si>
    <t>=NF($D112,K$10)</t>
  </si>
  <si>
    <t>=NF($D113,K$10)</t>
  </si>
  <si>
    <t>=NF($D114,K$10)</t>
  </si>
  <si>
    <t>=NF($D115,K$10)</t>
  </si>
  <si>
    <t>=NF($D116,K$10)</t>
  </si>
  <si>
    <t>=NF($D117,K$10)</t>
  </si>
  <si>
    <t>=NF($D118,K$10)</t>
  </si>
  <si>
    <t>=NF($D119,K$10)</t>
  </si>
  <si>
    <t>=NF($D120,K$10)</t>
  </si>
  <si>
    <t>=NF($D121,K$10)</t>
  </si>
  <si>
    <t>=NF($D122,K$10)</t>
  </si>
  <si>
    <t>=NF($D123,K$10)</t>
  </si>
  <si>
    <t>=NF($D124,K$10)</t>
  </si>
  <si>
    <t>=NF($D125,K$10)</t>
  </si>
  <si>
    <t>=NF($D126,K$10)</t>
  </si>
  <si>
    <t>=NF($D127,K$10)</t>
  </si>
  <si>
    <t>=NF($D128,K$10)</t>
  </si>
  <si>
    <t>=NF($D13,L$10)</t>
  </si>
  <si>
    <t>=NF($D14,L$10)</t>
  </si>
  <si>
    <t>=NF($D15,L$10)</t>
  </si>
  <si>
    <t>=NF($D16,L$10)</t>
  </si>
  <si>
    <t>=NF($D17,L$10)</t>
  </si>
  <si>
    <t>=NF($D18,L$10)</t>
  </si>
  <si>
    <t>=NF($D19,L$10)</t>
  </si>
  <si>
    <t>=NF($D20,L$10)</t>
  </si>
  <si>
    <t>=NF($D21,L$10)</t>
  </si>
  <si>
    <t>=NF($D22,L$10)</t>
  </si>
  <si>
    <t>=NF($D23,L$10)</t>
  </si>
  <si>
    <t>=NF($D24,L$10)</t>
  </si>
  <si>
    <t>=NF($D25,L$10)</t>
  </si>
  <si>
    <t>=NF($D26,L$10)</t>
  </si>
  <si>
    <t>=NF($D27,L$10)</t>
  </si>
  <si>
    <t>=NF($D28,L$10)</t>
  </si>
  <si>
    <t>=NF($D29,L$10)</t>
  </si>
  <si>
    <t>=NF($D30,L$10)</t>
  </si>
  <si>
    <t>=NF($D31,L$10)</t>
  </si>
  <si>
    <t>=NF($D32,L$10)</t>
  </si>
  <si>
    <t>=NF($D33,L$10)</t>
  </si>
  <si>
    <t>=NF($D34,L$10)</t>
  </si>
  <si>
    <t>=NF($D35,L$10)</t>
  </si>
  <si>
    <t>=NF($D36,L$10)</t>
  </si>
  <si>
    <t>=NF($D37,L$10)</t>
  </si>
  <si>
    <t>=NF($D38,L$10)</t>
  </si>
  <si>
    <t>=NF($D39,L$10)</t>
  </si>
  <si>
    <t>=NF($D40,L$10)</t>
  </si>
  <si>
    <t>=NF($D41,L$10)</t>
  </si>
  <si>
    <t>=NF($D42,L$10)</t>
  </si>
  <si>
    <t>=NF($D43,L$10)</t>
  </si>
  <si>
    <t>=NF($D44,L$10)</t>
  </si>
  <si>
    <t>=NF($D45,L$10)</t>
  </si>
  <si>
    <t>=NF($D46,L$10)</t>
  </si>
  <si>
    <t>=NF($D47,L$10)</t>
  </si>
  <si>
    <t>=NF($D48,L$10)</t>
  </si>
  <si>
    <t>=NF($D49,L$10)</t>
  </si>
  <si>
    <t>=NF($D50,L$10)</t>
  </si>
  <si>
    <t>=NF($D51,L$10)</t>
  </si>
  <si>
    <t>=NF($D52,L$10)</t>
  </si>
  <si>
    <t>=NF($D53,L$10)</t>
  </si>
  <si>
    <t>=NF($D54,L$10)</t>
  </si>
  <si>
    <t>=NF($D55,L$10)</t>
  </si>
  <si>
    <t>=NF($D56,L$10)</t>
  </si>
  <si>
    <t>=NF($D57,L$10)</t>
  </si>
  <si>
    <t>=NF($D58,L$10)</t>
  </si>
  <si>
    <t>=NF($D59,L$10)</t>
  </si>
  <si>
    <t>=NF($D60,L$10)</t>
  </si>
  <si>
    <t>=NF($D61,L$10)</t>
  </si>
  <si>
    <t>=NF($D62,L$10)</t>
  </si>
  <si>
    <t>=NF($D63,L$10)</t>
  </si>
  <si>
    <t>=NF($D64,L$10)</t>
  </si>
  <si>
    <t>=NF($D65,L$10)</t>
  </si>
  <si>
    <t>=NF($D66,L$10)</t>
  </si>
  <si>
    <t>=NF($D67,L$10)</t>
  </si>
  <si>
    <t>=NF($D68,L$10)</t>
  </si>
  <si>
    <t>=NF($D69,L$10)</t>
  </si>
  <si>
    <t>=NF($D70,L$10)</t>
  </si>
  <si>
    <t>=NF($D71,L$10)</t>
  </si>
  <si>
    <t>=NF($D72,L$10)</t>
  </si>
  <si>
    <t>=NF($D73,L$10)</t>
  </si>
  <si>
    <t>=NF($D74,L$10)</t>
  </si>
  <si>
    <t>=NF($D75,L$10)</t>
  </si>
  <si>
    <t>=NF($D76,L$10)</t>
  </si>
  <si>
    <t>=NF($D77,L$10)</t>
  </si>
  <si>
    <t>=NF($D78,L$10)</t>
  </si>
  <si>
    <t>=NF($D79,L$10)</t>
  </si>
  <si>
    <t>=NF($D80,L$10)</t>
  </si>
  <si>
    <t>=NF($D81,L$10)</t>
  </si>
  <si>
    <t>=NF($D82,L$10)</t>
  </si>
  <si>
    <t>=NF($D83,L$10)</t>
  </si>
  <si>
    <t>=NF($D84,L$10)</t>
  </si>
  <si>
    <t>=NF($D85,L$10)</t>
  </si>
  <si>
    <t>=NF($D86,L$10)</t>
  </si>
  <si>
    <t>=NF($D87,L$10)</t>
  </si>
  <si>
    <t>=NF($D88,L$10)</t>
  </si>
  <si>
    <t>=NF($D89,L$10)</t>
  </si>
  <si>
    <t>=NF($D90,L$10)</t>
  </si>
  <si>
    <t>=NF($D91,L$10)</t>
  </si>
  <si>
    <t>=NF($D92,L$10)</t>
  </si>
  <si>
    <t>=NF($D93,L$10)</t>
  </si>
  <si>
    <t>=NF($D94,L$10)</t>
  </si>
  <si>
    <t>=NF($D95,L$10)</t>
  </si>
  <si>
    <t>=NF($D96,L$10)</t>
  </si>
  <si>
    <t>=NF($D97,L$10)</t>
  </si>
  <si>
    <t>=NF($D98,L$10)</t>
  </si>
  <si>
    <t>=NF($D99,L$10)</t>
  </si>
  <si>
    <t>=NF($D100,L$10)</t>
  </si>
  <si>
    <t>=NF($D101,L$10)</t>
  </si>
  <si>
    <t>=NF($D102,L$10)</t>
  </si>
  <si>
    <t>=NF($D103,L$10)</t>
  </si>
  <si>
    <t>=NF($D104,L$10)</t>
  </si>
  <si>
    <t>=NF($D105,L$10)</t>
  </si>
  <si>
    <t>=NF($D106,L$10)</t>
  </si>
  <si>
    <t>=NF($D107,L$10)</t>
  </si>
  <si>
    <t>=NF($D108,L$10)</t>
  </si>
  <si>
    <t>=NF($D109,L$10)</t>
  </si>
  <si>
    <t>=NF($D110,L$10)</t>
  </si>
  <si>
    <t>=NF($D111,L$10)</t>
  </si>
  <si>
    <t>=NF($D112,L$10)</t>
  </si>
  <si>
    <t>=NF($D113,L$10)</t>
  </si>
  <si>
    <t>=NF($D114,L$10)</t>
  </si>
  <si>
    <t>=NF($D115,L$10)</t>
  </si>
  <si>
    <t>=NF($D116,L$10)</t>
  </si>
  <si>
    <t>=NF($D117,L$10)</t>
  </si>
  <si>
    <t>=NF($D118,L$10)</t>
  </si>
  <si>
    <t>=NF($D119,L$10)</t>
  </si>
  <si>
    <t>=NF($D120,L$10)</t>
  </si>
  <si>
    <t>=NF($D121,L$10)</t>
  </si>
  <si>
    <t>=NF($D122,L$10)</t>
  </si>
  <si>
    <t>=NF($D123,L$10)</t>
  </si>
  <si>
    <t>=NF($D124,L$10)</t>
  </si>
  <si>
    <t>=NF($D125,L$10)</t>
  </si>
  <si>
    <t>=NF($D126,L$10)</t>
  </si>
  <si>
    <t>=NF($D127,L$10)</t>
  </si>
  <si>
    <t>=NF($D128,L$10)</t>
  </si>
  <si>
    <t>=NF($D13,M$10)</t>
  </si>
  <si>
    <t>=NF($D14,M$10)</t>
  </si>
  <si>
    <t>=NF($D15,M$10)</t>
  </si>
  <si>
    <t>=NF($D16,M$10)</t>
  </si>
  <si>
    <t>=NF($D17,M$10)</t>
  </si>
  <si>
    <t>=NF($D18,M$10)</t>
  </si>
  <si>
    <t>=NF($D19,M$10)</t>
  </si>
  <si>
    <t>=NF($D20,M$10)</t>
  </si>
  <si>
    <t>=NF($D21,M$10)</t>
  </si>
  <si>
    <t>=NF($D22,M$10)</t>
  </si>
  <si>
    <t>=NF($D23,M$10)</t>
  </si>
  <si>
    <t>=NF($D24,M$10)</t>
  </si>
  <si>
    <t>=NF($D25,M$10)</t>
  </si>
  <si>
    <t>=NF($D26,M$10)</t>
  </si>
  <si>
    <t>=NF($D27,M$10)</t>
  </si>
  <si>
    <t>=NF($D28,M$10)</t>
  </si>
  <si>
    <t>=NF($D29,M$10)</t>
  </si>
  <si>
    <t>=NF($D30,M$10)</t>
  </si>
  <si>
    <t>=NF($D31,M$10)</t>
  </si>
  <si>
    <t>=NF($D32,M$10)</t>
  </si>
  <si>
    <t>=NF($D33,M$10)</t>
  </si>
  <si>
    <t>=NF($D34,M$10)</t>
  </si>
  <si>
    <t>=NF($D35,M$10)</t>
  </si>
  <si>
    <t>=NF($D36,M$10)</t>
  </si>
  <si>
    <t>=NF($D37,M$10)</t>
  </si>
  <si>
    <t>=NF($D38,M$10)</t>
  </si>
  <si>
    <t>=NF($D39,M$10)</t>
  </si>
  <si>
    <t>=NF($D40,M$10)</t>
  </si>
  <si>
    <t>=NF($D41,M$10)</t>
  </si>
  <si>
    <t>=NF($D42,M$10)</t>
  </si>
  <si>
    <t>=NF($D43,M$10)</t>
  </si>
  <si>
    <t>=NF($D44,M$10)</t>
  </si>
  <si>
    <t>=NF($D45,M$10)</t>
  </si>
  <si>
    <t>=NF($D46,M$10)</t>
  </si>
  <si>
    <t>=NF($D47,M$10)</t>
  </si>
  <si>
    <t>=NF($D48,M$10)</t>
  </si>
  <si>
    <t>=NF($D49,M$10)</t>
  </si>
  <si>
    <t>=NF($D50,M$10)</t>
  </si>
  <si>
    <t>=NF($D51,M$10)</t>
  </si>
  <si>
    <t>=NF($D52,M$10)</t>
  </si>
  <si>
    <t>=NF($D53,M$10)</t>
  </si>
  <si>
    <t>=NF($D54,M$10)</t>
  </si>
  <si>
    <t>=NF($D55,M$10)</t>
  </si>
  <si>
    <t>=NF($D56,M$10)</t>
  </si>
  <si>
    <t>=NF($D57,M$10)</t>
  </si>
  <si>
    <t>=NF($D58,M$10)</t>
  </si>
  <si>
    <t>=NF($D59,M$10)</t>
  </si>
  <si>
    <t>=NF($D60,M$10)</t>
  </si>
  <si>
    <t>=NF($D61,M$10)</t>
  </si>
  <si>
    <t>=NF($D62,M$10)</t>
  </si>
  <si>
    <t>=NF($D63,M$10)</t>
  </si>
  <si>
    <t>=NF($D64,M$10)</t>
  </si>
  <si>
    <t>=NF($D65,M$10)</t>
  </si>
  <si>
    <t>=NF($D66,M$10)</t>
  </si>
  <si>
    <t>=NF($D67,M$10)</t>
  </si>
  <si>
    <t>=NF($D68,M$10)</t>
  </si>
  <si>
    <t>=NF($D69,M$10)</t>
  </si>
  <si>
    <t>=NF($D70,M$10)</t>
  </si>
  <si>
    <t>=NF($D71,M$10)</t>
  </si>
  <si>
    <t>=NF($D72,M$10)</t>
  </si>
  <si>
    <t>=NF($D73,M$10)</t>
  </si>
  <si>
    <t>=NF($D74,M$10)</t>
  </si>
  <si>
    <t>=NF($D75,M$10)</t>
  </si>
  <si>
    <t>=NF($D76,M$10)</t>
  </si>
  <si>
    <t>=NF($D77,M$10)</t>
  </si>
  <si>
    <t>=NF($D78,M$10)</t>
  </si>
  <si>
    <t>=NF($D79,M$10)</t>
  </si>
  <si>
    <t>=NF($D80,M$10)</t>
  </si>
  <si>
    <t>=NF($D81,M$10)</t>
  </si>
  <si>
    <t>=NF($D82,M$10)</t>
  </si>
  <si>
    <t>=NF($D83,M$10)</t>
  </si>
  <si>
    <t>=NF($D84,M$10)</t>
  </si>
  <si>
    <t>=NF($D85,M$10)</t>
  </si>
  <si>
    <t>=NF($D86,M$10)</t>
  </si>
  <si>
    <t>=NF($D87,M$10)</t>
  </si>
  <si>
    <t>=NF($D88,M$10)</t>
  </si>
  <si>
    <t>=NF($D89,M$10)</t>
  </si>
  <si>
    <t>=NF($D90,M$10)</t>
  </si>
  <si>
    <t>=NF($D91,M$10)</t>
  </si>
  <si>
    <t>=NF($D92,M$10)</t>
  </si>
  <si>
    <t>=NF($D93,M$10)</t>
  </si>
  <si>
    <t>=NF($D94,M$10)</t>
  </si>
  <si>
    <t>=NF($D95,M$10)</t>
  </si>
  <si>
    <t>=NF($D96,M$10)</t>
  </si>
  <si>
    <t>=NF($D97,M$10)</t>
  </si>
  <si>
    <t>=NF($D98,M$10)</t>
  </si>
  <si>
    <t>=NF($D99,M$10)</t>
  </si>
  <si>
    <t>=NF($D100,M$10)</t>
  </si>
  <si>
    <t>=NF($D101,M$10)</t>
  </si>
  <si>
    <t>=NF($D102,M$10)</t>
  </si>
  <si>
    <t>=NF($D103,M$10)</t>
  </si>
  <si>
    <t>=NF($D104,M$10)</t>
  </si>
  <si>
    <t>=NF($D105,M$10)</t>
  </si>
  <si>
    <t>=NF($D106,M$10)</t>
  </si>
  <si>
    <t>=NF($D107,M$10)</t>
  </si>
  <si>
    <t>=NF($D108,M$10)</t>
  </si>
  <si>
    <t>=NF($D109,M$10)</t>
  </si>
  <si>
    <t>=NF($D110,M$10)</t>
  </si>
  <si>
    <t>=NF($D111,M$10)</t>
  </si>
  <si>
    <t>=NF($D112,M$10)</t>
  </si>
  <si>
    <t>=NF($D113,M$10)</t>
  </si>
  <si>
    <t>=NF($D114,M$10)</t>
  </si>
  <si>
    <t>=NF($D115,M$10)</t>
  </si>
  <si>
    <t>=NF($D116,M$10)</t>
  </si>
  <si>
    <t>=NF($D117,M$10)</t>
  </si>
  <si>
    <t>=NF($D118,M$10)</t>
  </si>
  <si>
    <t>=NF($D119,M$10)</t>
  </si>
  <si>
    <t>=NF($D120,M$10)</t>
  </si>
  <si>
    <t>=NF($D121,M$10)</t>
  </si>
  <si>
    <t>=NF($D122,M$10)</t>
  </si>
  <si>
    <t>=NF($D123,M$10)</t>
  </si>
  <si>
    <t>=NF($D124,M$10)</t>
  </si>
  <si>
    <t>=NF($D125,M$10)</t>
  </si>
  <si>
    <t>=NF($D126,M$10)</t>
  </si>
  <si>
    <t>=NF($D127,M$10)</t>
  </si>
  <si>
    <t>=NF($D128,M$10)</t>
  </si>
  <si>
    <t>Auto+Hide+HideSheet+Values+Formulas=Sheet8,Sheet9+FormulasOnly</t>
  </si>
  <si>
    <t>Auto+Hide+Values+Formulas=Sheet10,Sheet11+FormulasOnly</t>
  </si>
  <si>
    <t>Auto+Hide+HideSheet+Values+Formulas=Sheet1,Sheet8,Sheet9</t>
  </si>
  <si>
    <t>Auto+Hide+HideSheet+Values+Formulas=Sheet1,Sheet8,Sheet9+FormulasOnly</t>
  </si>
  <si>
    <t>Auto+Hide+Values+Formulas=Sheet2,Sheet10,Sheet11</t>
  </si>
  <si>
    <t>Auto+Hide+Values+Formulas=Sheet2,Sheet10,Sheet11+FormulasOnly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</si>
</sst>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_);\(#,##0.00\);&quot;-&quot;"/>
  </numFmts>
  <fonts count="19">
    <font>
      <sz val="10"/>
      <name val="Arial"/>
    </font>
    <font>
      <sz val="11"/>
      <color theme="1"/>
      <name val="Calibri"/>
      <family val="2"/>
      <scheme val="minor"/>
    </font>
    <font>
      <sz val="8"/>
      <name val="Arial"/>
      <family val="2"/>
    </font>
    <font>
      <sz val="9"/>
      <name val="Arial"/>
      <family val="2"/>
    </font>
    <font>
      <sz val="10"/>
      <name val="Arial"/>
      <family val="2"/>
    </font>
    <font>
      <u/>
      <sz val="10"/>
      <color indexed="12"/>
      <name val="Arial"/>
      <family val="2"/>
    </font>
    <font>
      <sz val="10"/>
      <name val="Arial"/>
      <family val="2"/>
    </font>
    <font>
      <b/>
      <sz val="11"/>
      <color theme="0"/>
      <name val="Arial"/>
      <family val="2"/>
    </font>
    <font>
      <sz val="9"/>
      <color theme="0" tint="-0.499984740745262"/>
      <name val="Arial"/>
      <family val="2"/>
    </font>
    <font>
      <sz val="9"/>
      <color indexed="55"/>
      <name val="Raavi"/>
      <family val="2"/>
    </font>
    <font>
      <sz val="9"/>
      <name val="Raavi"/>
      <family val="2"/>
    </font>
    <font>
      <b/>
      <sz val="14"/>
      <color theme="9" tint="-0.249977111117893"/>
      <name val="Raavi"/>
      <family val="2"/>
    </font>
    <font>
      <sz val="9"/>
      <color theme="9" tint="-0.249977111117893"/>
      <name val="Raavi"/>
      <family val="2"/>
    </font>
    <font>
      <b/>
      <sz val="9"/>
      <name val="Raavi"/>
      <family val="2"/>
    </font>
    <font>
      <b/>
      <sz val="10"/>
      <color theme="0"/>
      <name val="Raavi"/>
      <family val="2"/>
    </font>
    <font>
      <sz val="10"/>
      <color theme="1"/>
      <name val="Segoe UI"/>
      <family val="2"/>
    </font>
    <font>
      <b/>
      <sz val="20"/>
      <color rgb="FFDA4848"/>
      <name val="Segoe UI"/>
      <family val="2"/>
    </font>
    <font>
      <sz val="10"/>
      <color rgb="FFDA4848"/>
      <name val="Segoe UI"/>
      <family val="2"/>
    </font>
    <font>
      <b/>
      <sz val="10"/>
      <color theme="1"/>
      <name val="Segoe UI"/>
      <family val="2"/>
    </font>
  </fonts>
  <fills count="6">
    <fill>
      <patternFill patternType="none"/>
    </fill>
    <fill>
      <patternFill patternType="gray125"/>
    </fill>
    <fill>
      <patternFill patternType="solid">
        <fgColor indexed="22"/>
        <bgColor indexed="64"/>
      </patternFill>
    </fill>
    <fill>
      <patternFill patternType="solid">
        <fgColor theme="9" tint="-0.249977111117893"/>
        <bgColor indexed="64"/>
      </patternFill>
    </fill>
    <fill>
      <patternFill patternType="solid">
        <fgColor theme="0" tint="-0.499984740745262"/>
        <bgColor indexed="64"/>
      </patternFill>
    </fill>
    <fill>
      <patternFill patternType="solid">
        <fgColor theme="0" tint="-4.9989318521683403E-2"/>
        <bgColor indexed="64"/>
      </patternFill>
    </fill>
  </fills>
  <borders count="2">
    <border>
      <left/>
      <right/>
      <top/>
      <bottom/>
      <diagonal/>
    </border>
    <border>
      <left/>
      <right/>
      <top/>
      <bottom style="thin">
        <color theme="0" tint="-0.14999847407452621"/>
      </bottom>
      <diagonal/>
    </border>
  </borders>
  <cellStyleXfs count="5">
    <xf numFmtId="0" fontId="0" fillId="0" borderId="0"/>
    <xf numFmtId="0" fontId="4" fillId="0" borderId="0"/>
    <xf numFmtId="0" fontId="6" fillId="0" borderId="0"/>
    <xf numFmtId="0" fontId="1" fillId="0" borderId="0"/>
    <xf numFmtId="0" fontId="5" fillId="0" borderId="0" applyNumberFormat="0" applyFill="0" applyBorder="0" applyAlignment="0" applyProtection="0">
      <alignment vertical="top"/>
      <protection locked="0"/>
    </xf>
  </cellStyleXfs>
  <cellXfs count="31">
    <xf numFmtId="0" fontId="0" fillId="0" borderId="0" xfId="0"/>
    <xf numFmtId="0" fontId="3" fillId="0" borderId="0" xfId="0" applyFont="1"/>
    <xf numFmtId="0" fontId="0" fillId="0" borderId="0" xfId="0" quotePrefix="1"/>
    <xf numFmtId="0" fontId="7" fillId="4" borderId="0" xfId="0" applyFont="1" applyFill="1"/>
    <xf numFmtId="0" fontId="8" fillId="0" borderId="0" xfId="0" applyFont="1" applyFill="1"/>
    <xf numFmtId="0" fontId="8" fillId="0" borderId="0" xfId="0" applyFont="1"/>
    <xf numFmtId="0" fontId="9" fillId="0" borderId="0" xfId="0" applyFont="1"/>
    <xf numFmtId="0" fontId="10" fillId="0" borderId="0" xfId="0" applyFont="1"/>
    <xf numFmtId="0" fontId="10" fillId="0" borderId="0" xfId="0" applyFont="1" applyAlignment="1">
      <alignment horizontal="center"/>
    </xf>
    <xf numFmtId="0" fontId="11" fillId="0" borderId="0" xfId="0" applyFont="1"/>
    <xf numFmtId="0" fontId="12" fillId="0" borderId="0" xfId="0" applyFont="1"/>
    <xf numFmtId="0" fontId="13" fillId="0" borderId="0" xfId="0" applyFont="1"/>
    <xf numFmtId="0" fontId="10" fillId="0" borderId="0" xfId="0" applyFont="1" applyBorder="1" applyAlignment="1">
      <alignment horizontal="left"/>
    </xf>
    <xf numFmtId="0" fontId="13" fillId="0" borderId="0" xfId="0" applyFont="1" applyAlignment="1">
      <alignment horizontal="right"/>
    </xf>
    <xf numFmtId="14" fontId="10" fillId="0" borderId="0" xfId="0" applyNumberFormat="1" applyFont="1" applyAlignment="1">
      <alignment horizontal="right"/>
    </xf>
    <xf numFmtId="14" fontId="10" fillId="0" borderId="0" xfId="0" applyNumberFormat="1" applyFont="1" applyAlignment="1">
      <alignment horizontal="center"/>
    </xf>
    <xf numFmtId="0" fontId="9" fillId="0" borderId="0" xfId="0" applyFont="1" applyFill="1" applyBorder="1"/>
    <xf numFmtId="0" fontId="14" fillId="3" borderId="0" xfId="0" applyFont="1" applyFill="1" applyBorder="1"/>
    <xf numFmtId="0" fontId="14" fillId="3" borderId="0" xfId="0" applyFont="1" applyFill="1" applyBorder="1" applyAlignment="1">
      <alignment horizontal="center"/>
    </xf>
    <xf numFmtId="0" fontId="9" fillId="2" borderId="0" xfId="0" applyFont="1" applyFill="1"/>
    <xf numFmtId="0" fontId="9" fillId="5" borderId="0" xfId="0" applyFont="1" applyFill="1"/>
    <xf numFmtId="0" fontId="10" fillId="5" borderId="0" xfId="0" applyFont="1" applyFill="1"/>
    <xf numFmtId="0" fontId="10" fillId="0" borderId="1" xfId="0" applyFont="1" applyBorder="1"/>
    <xf numFmtId="164" fontId="10" fillId="0" borderId="1" xfId="0" applyNumberFormat="1" applyFont="1" applyBorder="1"/>
    <xf numFmtId="0" fontId="15" fillId="0" borderId="0" xfId="3" applyFont="1"/>
    <xf numFmtId="0" fontId="15" fillId="0" borderId="0" xfId="3" applyFont="1" applyAlignment="1">
      <alignment vertical="top"/>
    </xf>
    <xf numFmtId="0" fontId="15" fillId="0" borderId="0" xfId="3" applyFont="1" applyAlignment="1">
      <alignment vertical="top" wrapText="1"/>
    </xf>
    <xf numFmtId="0" fontId="16" fillId="0" borderId="0" xfId="3" applyFont="1" applyAlignment="1">
      <alignment vertical="top"/>
    </xf>
    <xf numFmtId="0" fontId="17" fillId="0" borderId="0" xfId="3" applyFont="1" applyAlignment="1">
      <alignment vertical="top"/>
    </xf>
    <xf numFmtId="0" fontId="18" fillId="0" borderId="0" xfId="3" applyFont="1" applyAlignment="1">
      <alignment vertical="top"/>
    </xf>
    <xf numFmtId="0" fontId="5" fillId="0" borderId="0" xfId="4" applyAlignment="1" applyProtection="1">
      <alignment vertical="top"/>
    </xf>
  </cellXfs>
  <cellStyles count="5">
    <cellStyle name="Hyperlink 3" xfId="4"/>
    <cellStyle name="Normal" xfId="0" builtinId="0"/>
    <cellStyle name="Normal 2" xfId="1"/>
    <cellStyle name="Normal 2 2" xfId="2"/>
    <cellStyle name="Normal 3" xfId="3"/>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E3EAF1"/>
      <rgbColor rgb="00CCFFFF"/>
      <rgbColor rgb="00CCFFCC"/>
      <rgbColor rgb="00E1E1D1"/>
      <rgbColor rgb="0099CCFF"/>
      <rgbColor rgb="00FF99CC"/>
      <rgbColor rgb="00CC99FF"/>
      <rgbColor rgb="00FFCC99"/>
      <rgbColor rgb="000074AB"/>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3</xdr:col>
      <xdr:colOff>4756150</xdr:colOff>
      <xdr:row>3</xdr:row>
      <xdr:rowOff>92075</xdr:rowOff>
    </xdr:from>
    <xdr:ext cx="2743200" cy="483211"/>
    <xdr:pic>
      <xdr:nvPicPr>
        <xdr:cNvPr id="2" name="Jet Logo"/>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251700" y="454025"/>
          <a:ext cx="2743200" cy="483211"/>
        </a:xfrm>
        <a:prstGeom prst="rect">
          <a:avLst/>
        </a:prstGeom>
      </xdr:spPr>
    </xdr:pic>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drawing" Target="../drawings/drawing1.xml"/><Relationship Id="rId3" Type="http://schemas.openxmlformats.org/officeDocument/2006/relationships/hyperlink" Target="https://www.jetreports.com/downloads/" TargetMode="External"/><Relationship Id="rId7" Type="http://schemas.openxmlformats.org/officeDocument/2006/relationships/printerSettings" Target="../printerSettings/printerSettings1.bin"/><Relationship Id="rId2" Type="http://schemas.openxmlformats.org/officeDocument/2006/relationships/hyperlink" Target="mailto:samplereports@jetreports.com" TargetMode="External"/><Relationship Id="rId1" Type="http://schemas.openxmlformats.org/officeDocument/2006/relationships/hyperlink" Target="mailto:services@jetreports.com" TargetMode="External"/><Relationship Id="rId6" Type="http://schemas.openxmlformats.org/officeDocument/2006/relationships/hyperlink" Target="https://go.jetreports.com/web" TargetMode="External"/><Relationship Id="rId5" Type="http://schemas.openxmlformats.org/officeDocument/2006/relationships/hyperlink" Target="https://jetsupport.jetreports.com/" TargetMode="External"/><Relationship Id="rId4" Type="http://schemas.openxmlformats.org/officeDocument/2006/relationships/hyperlink" Target="mailto:sales.us@jetreports.com"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28"/>
  <sheetViews>
    <sheetView showGridLines="0" tabSelected="1" topLeftCell="B2" workbookViewId="0"/>
  </sheetViews>
  <sheetFormatPr defaultColWidth="9.140625" defaultRowHeight="14.25"/>
  <cols>
    <col min="1" max="1" width="3.42578125" style="24" hidden="1" customWidth="1"/>
    <col min="2" max="2" width="10.28515625" style="24" customWidth="1"/>
    <col min="3" max="3" width="27.140625" style="25" customWidth="1"/>
    <col min="4" max="4" width="77.28515625" style="26" customWidth="1"/>
    <col min="5" max="5" width="36.42578125" style="24" customWidth="1"/>
    <col min="6" max="16384" width="9.140625" style="24"/>
  </cols>
  <sheetData>
    <row r="1" spans="1:5" hidden="1">
      <c r="A1" s="24" t="s">
        <v>292</v>
      </c>
    </row>
    <row r="7" spans="1:5" ht="30.75">
      <c r="C7" s="27" t="s">
        <v>26</v>
      </c>
    </row>
    <row r="9" spans="1:5">
      <c r="C9" s="28"/>
    </row>
    <row r="10" spans="1:5" ht="99.75">
      <c r="C10" s="29" t="s">
        <v>27</v>
      </c>
      <c r="D10" s="26" t="s">
        <v>311</v>
      </c>
    </row>
    <row r="11" spans="1:5">
      <c r="C11" s="29"/>
    </row>
    <row r="12" spans="1:5">
      <c r="C12" s="29" t="s">
        <v>293</v>
      </c>
      <c r="D12" s="26" t="s">
        <v>294</v>
      </c>
    </row>
    <row r="13" spans="1:5">
      <c r="C13" s="29"/>
    </row>
    <row r="14" spans="1:5" ht="57">
      <c r="C14" s="29" t="s">
        <v>28</v>
      </c>
      <c r="D14" s="26" t="s">
        <v>295</v>
      </c>
      <c r="E14" s="30" t="s">
        <v>296</v>
      </c>
    </row>
    <row r="15" spans="1:5">
      <c r="C15" s="29"/>
      <c r="E15" s="25"/>
    </row>
    <row r="16" spans="1:5" ht="28.5">
      <c r="C16" s="29" t="s">
        <v>297</v>
      </c>
      <c r="D16" s="26" t="s">
        <v>298</v>
      </c>
      <c r="E16" s="30" t="s">
        <v>299</v>
      </c>
    </row>
    <row r="17" spans="3:5">
      <c r="C17" s="29"/>
      <c r="E17" s="25"/>
    </row>
    <row r="18" spans="3:5" ht="57">
      <c r="C18" s="29" t="s">
        <v>300</v>
      </c>
      <c r="D18" s="26" t="s">
        <v>301</v>
      </c>
      <c r="E18" s="30" t="s">
        <v>302</v>
      </c>
    </row>
    <row r="19" spans="3:5">
      <c r="C19" s="29"/>
      <c r="E19" s="25"/>
    </row>
    <row r="20" spans="3:5" ht="30.75" customHeight="1">
      <c r="C20" s="29" t="s">
        <v>29</v>
      </c>
      <c r="D20" s="26" t="s">
        <v>303</v>
      </c>
      <c r="E20" s="30" t="s">
        <v>304</v>
      </c>
    </row>
    <row r="21" spans="3:5">
      <c r="C21" s="29"/>
      <c r="E21" s="25"/>
    </row>
    <row r="22" spans="3:5" ht="14.25" customHeight="1">
      <c r="C22" s="29" t="s">
        <v>30</v>
      </c>
      <c r="D22" s="26" t="s">
        <v>305</v>
      </c>
      <c r="E22" s="30" t="s">
        <v>306</v>
      </c>
    </row>
    <row r="23" spans="3:5">
      <c r="C23" s="29"/>
      <c r="E23" s="25"/>
    </row>
    <row r="24" spans="3:5" ht="15" customHeight="1">
      <c r="C24" s="29" t="s">
        <v>31</v>
      </c>
      <c r="D24" s="26" t="s">
        <v>307</v>
      </c>
      <c r="E24" s="30" t="s">
        <v>308</v>
      </c>
    </row>
    <row r="25" spans="3:5">
      <c r="C25" s="29"/>
    </row>
    <row r="26" spans="3:5" ht="71.25">
      <c r="C26" s="29" t="s">
        <v>32</v>
      </c>
      <c r="D26" s="26" t="s">
        <v>309</v>
      </c>
    </row>
    <row r="27" spans="3:5">
      <c r="C27" s="29"/>
    </row>
    <row r="28" spans="3:5" ht="17.25" customHeight="1">
      <c r="C28" s="29" t="s">
        <v>33</v>
      </c>
      <c r="D28" s="26" t="s">
        <v>310</v>
      </c>
    </row>
  </sheetData>
  <hyperlinks>
    <hyperlink ref="E20" r:id="rId1"/>
    <hyperlink ref="E16" r:id="rId2"/>
    <hyperlink ref="E14" r:id="rId3"/>
    <hyperlink ref="E24" r:id="rId4"/>
    <hyperlink ref="E18" r:id="rId5"/>
    <hyperlink ref="E22" r:id="rId6"/>
  </hyperlinks>
  <pageMargins left="0.7" right="0.7" top="0.75" bottom="0.75" header="0.3" footer="0.3"/>
  <pageSetup scale="71" orientation="landscape" r:id="rId7"/>
  <drawing r:id="rId8"/>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
  <sheetViews>
    <sheetView showGridLines="0" workbookViewId="0"/>
  </sheetViews>
  <sheetFormatPr defaultColWidth="9.140625" defaultRowHeight="12"/>
  <cols>
    <col min="1" max="1" width="9.140625" style="1" hidden="1" customWidth="1"/>
    <col min="2" max="2" width="9.140625" style="1"/>
    <col min="3" max="3" width="16.7109375" style="1" bestFit="1" customWidth="1"/>
    <col min="4" max="4" width="23" style="1" bestFit="1" customWidth="1"/>
    <col min="5" max="7" width="9.140625" style="1"/>
    <col min="8" max="8" width="9.42578125" style="1" bestFit="1" customWidth="1"/>
    <col min="9" max="16384" width="9.140625" style="1"/>
  </cols>
  <sheetData>
    <row r="1" spans="1:5" hidden="1">
      <c r="A1" s="4" t="s">
        <v>1474</v>
      </c>
      <c r="B1" s="5"/>
      <c r="C1" s="5" t="s">
        <v>15</v>
      </c>
      <c r="D1" s="5" t="s">
        <v>16</v>
      </c>
      <c r="E1" s="5" t="s">
        <v>17</v>
      </c>
    </row>
    <row r="2" spans="1:5">
      <c r="A2" s="4"/>
    </row>
    <row r="3" spans="1:5">
      <c r="A3" s="4"/>
    </row>
    <row r="4" spans="1:5">
      <c r="A4" s="4"/>
    </row>
    <row r="5" spans="1:5" ht="15">
      <c r="A5" s="4"/>
      <c r="C5" s="3" t="s">
        <v>40</v>
      </c>
    </row>
    <row r="6" spans="1:5" ht="15.75" customHeight="1">
      <c r="A6" s="4" t="s">
        <v>14</v>
      </c>
      <c r="C6" s="1" t="s">
        <v>3</v>
      </c>
      <c r="D6" s="1" t="str">
        <f>"ATT CORD..COMPONENTS"</f>
        <v>ATT CORD..COMPONENTS</v>
      </c>
      <c r="E6" s="1" t="str">
        <f>"Lookup"</f>
        <v>Lookup</v>
      </c>
    </row>
    <row r="7" spans="1:5" ht="14.25" customHeight="1">
      <c r="A7" s="4" t="s">
        <v>14</v>
      </c>
      <c r="C7" s="1" t="s">
        <v>24</v>
      </c>
      <c r="D7" s="1" t="str">
        <f>"NORTH..WAREHOUSE"</f>
        <v>NORTH..WAREHOUSE</v>
      </c>
      <c r="E7" s="1" t="str">
        <f>"Lookup"</f>
        <v>Lookup</v>
      </c>
    </row>
    <row r="8" spans="1:5">
      <c r="A8" s="4" t="s">
        <v>14</v>
      </c>
      <c r="C8" s="1" t="s">
        <v>44</v>
      </c>
      <c r="D8" s="1" t="str">
        <f>"Yes"</f>
        <v>Yes</v>
      </c>
      <c r="E8" s="1" t="str">
        <f>"Lookup"</f>
        <v>Lookup</v>
      </c>
    </row>
  </sheetData>
  <phoneticPr fontId="2" type="noConversion"/>
  <dataValidations count="1">
    <dataValidation type="list" allowBlank="1" showInputMessage="1" showErrorMessage="1" sqref="D6">
      <formula1>$J$6:$J$7</formula1>
    </dataValidation>
  </dataValidations>
  <pageMargins left="0.75" right="0.75" top="1" bottom="1" header="0.5" footer="0.5"/>
  <pageSetup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136"/>
  <sheetViews>
    <sheetView showGridLines="0" zoomScaleNormal="100" workbookViewId="0">
      <pane ySplit="11" topLeftCell="A12" activePane="bottomLeft" state="frozen"/>
      <selection pane="bottomLeft"/>
    </sheetView>
  </sheetViews>
  <sheetFormatPr defaultColWidth="9.140625" defaultRowHeight="12"/>
  <cols>
    <col min="1" max="2" width="9.140625" style="7" hidden="1" customWidth="1"/>
    <col min="3" max="3" width="6.28515625" style="7" customWidth="1"/>
    <col min="4" max="4" width="9.140625" style="7" hidden="1" customWidth="1"/>
    <col min="5" max="5" width="41.85546875" style="7" bestFit="1" customWidth="1"/>
    <col min="6" max="6" width="23" style="7" bestFit="1" customWidth="1"/>
    <col min="7" max="7" width="33.28515625" style="7" bestFit="1" customWidth="1"/>
    <col min="8" max="8" width="14.28515625" style="7" bestFit="1" customWidth="1"/>
    <col min="9" max="9" width="14.85546875" style="8" bestFit="1" customWidth="1"/>
    <col min="10" max="10" width="11.28515625" style="8" bestFit="1" customWidth="1"/>
    <col min="11" max="11" width="15.140625" style="8" bestFit="1" customWidth="1"/>
    <col min="12" max="12" width="15" style="8" bestFit="1" customWidth="1"/>
    <col min="13" max="13" width="18.7109375" style="8" bestFit="1" customWidth="1"/>
    <col min="14" max="14" width="9.140625" style="7" hidden="1" customWidth="1"/>
    <col min="15" max="16384" width="9.140625" style="7"/>
  </cols>
  <sheetData>
    <row r="1" spans="1:14" hidden="1">
      <c r="A1" s="20" t="s">
        <v>1476</v>
      </c>
      <c r="B1" s="20" t="s">
        <v>45</v>
      </c>
      <c r="C1" s="20"/>
      <c r="D1" s="20" t="s">
        <v>1</v>
      </c>
      <c r="E1" s="21" t="s">
        <v>43</v>
      </c>
      <c r="F1" s="21" t="s">
        <v>43</v>
      </c>
      <c r="G1" s="21" t="s">
        <v>43</v>
      </c>
      <c r="H1" s="21" t="s">
        <v>13</v>
      </c>
      <c r="I1" s="21" t="s">
        <v>13</v>
      </c>
      <c r="J1" s="21" t="s">
        <v>13</v>
      </c>
      <c r="K1" s="21" t="s">
        <v>13</v>
      </c>
      <c r="L1" s="21" t="s">
        <v>13</v>
      </c>
      <c r="M1" s="21" t="s">
        <v>13</v>
      </c>
      <c r="N1" s="20" t="s">
        <v>1</v>
      </c>
    </row>
    <row r="2" spans="1:14">
      <c r="A2" s="20"/>
      <c r="B2" s="6"/>
      <c r="C2" s="6"/>
      <c r="D2" s="6"/>
      <c r="N2" s="6"/>
    </row>
    <row r="3" spans="1:14" ht="18">
      <c r="A3" s="20"/>
      <c r="B3" s="6"/>
      <c r="C3" s="6"/>
      <c r="D3" s="6"/>
      <c r="E3" s="9" t="s">
        <v>10</v>
      </c>
      <c r="F3" s="10"/>
      <c r="G3" s="10"/>
      <c r="N3" s="6"/>
    </row>
    <row r="4" spans="1:14">
      <c r="A4" s="20"/>
      <c r="B4" s="6"/>
      <c r="C4" s="6"/>
      <c r="D4" s="6"/>
      <c r="N4" s="6"/>
    </row>
    <row r="5" spans="1:14">
      <c r="A5" s="20"/>
      <c r="B5" s="6"/>
      <c r="C5" s="6"/>
      <c r="D5" s="6"/>
      <c r="N5" s="6"/>
    </row>
    <row r="6" spans="1:14">
      <c r="A6" s="20"/>
      <c r="B6" s="6"/>
      <c r="C6" s="6"/>
      <c r="D6" s="6"/>
      <c r="N6" s="6"/>
    </row>
    <row r="7" spans="1:14">
      <c r="A7" s="20"/>
      <c r="B7" s="6"/>
      <c r="C7" s="6"/>
      <c r="D7" s="6"/>
      <c r="E7" s="11" t="s">
        <v>11</v>
      </c>
      <c r="F7" s="12" t="str">
        <f>"ATT CORD..COMPONENTS"</f>
        <v>ATT CORD..COMPONENTS</v>
      </c>
      <c r="N7" s="6"/>
    </row>
    <row r="8" spans="1:14">
      <c r="A8" s="20"/>
      <c r="B8" s="6"/>
      <c r="C8" s="6"/>
      <c r="D8" s="6"/>
      <c r="E8" s="11" t="s">
        <v>25</v>
      </c>
      <c r="F8" s="12" t="str">
        <f>"NORTH..WAREHOUSE"</f>
        <v>NORTH..WAREHOUSE</v>
      </c>
      <c r="L8" s="13" t="s">
        <v>12</v>
      </c>
      <c r="M8" s="14">
        <v>43370</v>
      </c>
      <c r="N8" s="6"/>
    </row>
    <row r="9" spans="1:14">
      <c r="A9" s="20"/>
      <c r="B9" s="6"/>
      <c r="C9" s="6"/>
      <c r="D9" s="6"/>
      <c r="E9" s="11"/>
      <c r="F9" s="12"/>
      <c r="L9" s="13"/>
      <c r="M9" s="15"/>
      <c r="N9" s="6"/>
    </row>
    <row r="10" spans="1:14" ht="35.25" hidden="1" customHeight="1">
      <c r="A10" s="20" t="s">
        <v>1</v>
      </c>
      <c r="B10" s="20"/>
      <c r="C10" s="20"/>
      <c r="D10" s="20"/>
      <c r="E10" s="20" t="s">
        <v>18</v>
      </c>
      <c r="F10" s="20" t="s">
        <v>4</v>
      </c>
      <c r="G10" s="20" t="s">
        <v>2</v>
      </c>
      <c r="H10" s="20" t="s">
        <v>24</v>
      </c>
      <c r="I10" s="20" t="s">
        <v>19</v>
      </c>
      <c r="J10" s="20" t="s">
        <v>20</v>
      </c>
      <c r="K10" s="20" t="s">
        <v>21</v>
      </c>
      <c r="L10" s="20" t="s">
        <v>22</v>
      </c>
      <c r="M10" s="20" t="s">
        <v>23</v>
      </c>
      <c r="N10" s="6"/>
    </row>
    <row r="11" spans="1:14" ht="12.75">
      <c r="A11" s="20"/>
      <c r="B11" s="6"/>
      <c r="C11" s="6"/>
      <c r="D11" s="16"/>
      <c r="E11" s="17" t="s">
        <v>0</v>
      </c>
      <c r="F11" s="17" t="s">
        <v>4</v>
      </c>
      <c r="G11" s="17" t="s">
        <v>2</v>
      </c>
      <c r="H11" s="17" t="s">
        <v>24</v>
      </c>
      <c r="I11" s="18" t="s">
        <v>5</v>
      </c>
      <c r="J11" s="18" t="s">
        <v>6</v>
      </c>
      <c r="K11" s="18" t="s">
        <v>7</v>
      </c>
      <c r="L11" s="18" t="s">
        <v>8</v>
      </c>
      <c r="M11" s="18" t="s">
        <v>9</v>
      </c>
      <c r="N11" s="6"/>
    </row>
    <row r="12" spans="1:14">
      <c r="A12" s="20"/>
      <c r="B12" s="6" t="str">
        <f>IF(AND(MAX(I12:M12)=0,MIN(I12:M12)=0,HideEmptys="Yes"),"Hide","Show")</f>
        <v>Show</v>
      </c>
      <c r="C12" s="6"/>
      <c r="D12" s="19" t="str">
        <f>"""GP Direct"",""Fabrikam, Inc."",""Jet Item by Location"",""Class Code"",""ATT CORD"",""Item Number"",""PHON-ATT-5354"",""Item Description"",""Cordless-Attractive 5354"",""Location Code"",""NORTH"",""Quantity On Hand"",""26.00000"",""Quantity Sold"",""0.00000"",""Quantity Returned"",""0."&amp;"00000"",""Quantity On Order"",""0.00000"",""Quantity Back Ordered"",""0.00000"""</f>
        <v>"GP Direct","Fabrikam, Inc.","Jet Item by Location","Class Code","ATT CORD","Item Number","PHON-ATT-5354","Item Description","Cordless-Attractive 5354","Location Code","NORTH","Quantity On Hand","26.00000","Quantity Sold","0.00000","Quantity Returned","0.00000","Quantity On Order","0.00000","Quantity Back Ordered","0.00000"</v>
      </c>
      <c r="E12" s="22" t="str">
        <f>"ATT CORD"</f>
        <v>ATT CORD</v>
      </c>
      <c r="F12" s="22" t="str">
        <f>"PHON-ATT-5354"</f>
        <v>PHON-ATT-5354</v>
      </c>
      <c r="G12" s="22" t="str">
        <f>"Cordless-Attractive 5354"</f>
        <v>Cordless-Attractive 5354</v>
      </c>
      <c r="H12" s="22" t="str">
        <f>"NORTH"</f>
        <v>NORTH</v>
      </c>
      <c r="I12" s="23">
        <v>26</v>
      </c>
      <c r="J12" s="23">
        <v>0</v>
      </c>
      <c r="K12" s="23">
        <v>0</v>
      </c>
      <c r="L12" s="23">
        <v>0</v>
      </c>
      <c r="M12" s="23">
        <v>0</v>
      </c>
      <c r="N12" s="6">
        <f>N11+1</f>
        <v>1</v>
      </c>
    </row>
    <row r="13" spans="1:14" hidden="1">
      <c r="A13" s="20" t="s">
        <v>39</v>
      </c>
      <c r="B13" s="6" t="str">
        <f>IF(AND(MAX(I13:M13)=0,MIN(I13:M13)=0,HideEmptys="Yes"),"Hide","Show")</f>
        <v>Hide</v>
      </c>
      <c r="C13" s="6"/>
      <c r="D13" s="19" t="str">
        <f>"""GP Direct"",""Fabrikam, Inc."",""Jet Item by Location"",""Class Code"",""ATT CORD"",""Item Number"",""PHON-ATT-5354"",""Item Description"",""Cordless-Attractive 5354"",""Location Code"",""SOUTH"",""Quantity On Hand"",""0.00000"",""Quantity Sold"",""0.00000"",""Quantity Returned"",""0.0"&amp;"0000"",""Quantity On Order"",""0.00000"",""Quantity Back Ordered"",""0.00000"""</f>
        <v>"GP Direct","Fabrikam, Inc.","Jet Item by Location","Class Code","ATT CORD","Item Number","PHON-ATT-5354","Item Description","Cordless-Attractive 5354","Location Code","SOUTH","Quantity On Hand","0.00000","Quantity Sold","0.00000","Quantity Returned","0.00000","Quantity On Order","0.00000","Quantity Back Ordered","0.00000"</v>
      </c>
      <c r="E13" s="22" t="str">
        <f>"ATT CORD"</f>
        <v>ATT CORD</v>
      </c>
      <c r="F13" s="22" t="str">
        <f>"PHON-ATT-5354"</f>
        <v>PHON-ATT-5354</v>
      </c>
      <c r="G13" s="22" t="str">
        <f>"Cordless-Attractive 5354"</f>
        <v>Cordless-Attractive 5354</v>
      </c>
      <c r="H13" s="22" t="str">
        <f>"SOUTH"</f>
        <v>SOUTH</v>
      </c>
      <c r="I13" s="23">
        <v>0</v>
      </c>
      <c r="J13" s="23">
        <v>0</v>
      </c>
      <c r="K13" s="23">
        <v>0</v>
      </c>
      <c r="L13" s="23">
        <v>0</v>
      </c>
      <c r="M13" s="23">
        <v>0</v>
      </c>
      <c r="N13" s="6">
        <f t="shared" ref="N13:N76" si="0">N12+1</f>
        <v>2</v>
      </c>
    </row>
    <row r="14" spans="1:14">
      <c r="A14" s="20" t="s">
        <v>39</v>
      </c>
      <c r="B14" s="6" t="str">
        <f>IF(AND(MAX(I14:M14)=0,MIN(I14:M14)=0,HideEmptys="Yes"),"Hide","Show")</f>
        <v>Show</v>
      </c>
      <c r="C14" s="6"/>
      <c r="D14" s="19" t="str">
        <f>"""GP Direct"",""Fabrikam, Inc."",""Jet Item by Location"",""Class Code"",""ATT CORD"",""Item Number"",""PHON-ATT-5354"",""Item Description"",""Cordless-Attractive 5354"",""Location Code"",""WAREHOUSE"",""Quantity On Hand"",""13.00000"",""Quantity Sold"",""2.00000"",""Quantity Returned"""&amp;",""0.00000"",""Quantity On Order"",""0.00000"",""Quantity Back Ordered"",""0.00000"""</f>
        <v>"GP Direct","Fabrikam, Inc.","Jet Item by Location","Class Code","ATT CORD","Item Number","PHON-ATT-5354","Item Description","Cordless-Attractive 5354","Location Code","WAREHOUSE","Quantity On Hand","13.00000","Quantity Sold","2.00000","Quantity Returned","0.00000","Quantity On Order","0.00000","Quantity Back Ordered","0.00000"</v>
      </c>
      <c r="E14" s="22" t="str">
        <f>"ATT CORD"</f>
        <v>ATT CORD</v>
      </c>
      <c r="F14" s="22" t="str">
        <f>"PHON-ATT-5354"</f>
        <v>PHON-ATT-5354</v>
      </c>
      <c r="G14" s="22" t="str">
        <f>"Cordless-Attractive 5354"</f>
        <v>Cordless-Attractive 5354</v>
      </c>
      <c r="H14" s="22" t="str">
        <f>"WAREHOUSE"</f>
        <v>WAREHOUSE</v>
      </c>
      <c r="I14" s="23">
        <v>13</v>
      </c>
      <c r="J14" s="23">
        <v>2</v>
      </c>
      <c r="K14" s="23">
        <v>0</v>
      </c>
      <c r="L14" s="23">
        <v>0</v>
      </c>
      <c r="M14" s="23">
        <v>0</v>
      </c>
      <c r="N14" s="6">
        <f t="shared" si="0"/>
        <v>3</v>
      </c>
    </row>
    <row r="15" spans="1:14">
      <c r="A15" s="20" t="s">
        <v>39</v>
      </c>
      <c r="B15" s="6" t="str">
        <f>IF(AND(MAX(I15:M15)=0,MIN(I15:M15)=0,HideEmptys="Yes"),"Hide","Show")</f>
        <v>Show</v>
      </c>
      <c r="C15" s="6"/>
      <c r="D15" s="19" t="str">
        <f>"""GP Direct"",""Fabrikam, Inc."",""Jet Item by Location"",""Class Code"",""ATT CORD"",""Item Number"",""PHON-ATT-53BK"",""Item Description"",""Cordless-Attractive 5352-Black"",""Location Code"",""NORTH"",""Quantity On Hand"",""22.00000"",""Quantity Sold"",""16.00000"",""Quantity Return"&amp;"ed"",""0.00000"",""Quantity On Order"",""0.00000"",""Quantity Back Ordered"",""0.00000"""</f>
        <v>"GP Direct","Fabrikam, Inc.","Jet Item by Location","Class Code","ATT CORD","Item Number","PHON-ATT-53BK","Item Description","Cordless-Attractive 5352-Black","Location Code","NORTH","Quantity On Hand","22.00000","Quantity Sold","16.00000","Quantity Returned","0.00000","Quantity On Order","0.00000","Quantity Back Ordered","0.00000"</v>
      </c>
      <c r="E15" s="22" t="str">
        <f>"ATT CORD"</f>
        <v>ATT CORD</v>
      </c>
      <c r="F15" s="22" t="str">
        <f>"PHON-ATT-53BK"</f>
        <v>PHON-ATT-53BK</v>
      </c>
      <c r="G15" s="22" t="str">
        <f>"Cordless-Attractive 5352-Black"</f>
        <v>Cordless-Attractive 5352-Black</v>
      </c>
      <c r="H15" s="22" t="str">
        <f>"NORTH"</f>
        <v>NORTH</v>
      </c>
      <c r="I15" s="23">
        <v>22</v>
      </c>
      <c r="J15" s="23">
        <v>16</v>
      </c>
      <c r="K15" s="23">
        <v>0</v>
      </c>
      <c r="L15" s="23">
        <v>0</v>
      </c>
      <c r="M15" s="23">
        <v>0</v>
      </c>
      <c r="N15" s="6">
        <f t="shared" si="0"/>
        <v>4</v>
      </c>
    </row>
    <row r="16" spans="1:14" hidden="1">
      <c r="A16" s="20" t="s">
        <v>39</v>
      </c>
      <c r="B16" s="6" t="str">
        <f>IF(AND(MAX(I16:M16)=0,MIN(I16:M16)=0,HideEmptys="Yes"),"Hide","Show")</f>
        <v>Hide</v>
      </c>
      <c r="C16" s="6"/>
      <c r="D16" s="19" t="str">
        <f>"""GP Direct"",""Fabrikam, Inc."",""Jet Item by Location"",""Class Code"",""ATT CORD"",""Item Number"",""PHON-ATT-53BK"",""Item Description"",""Cordless-Attractive 5352-Black"",""Location Code"",""SOUTH"",""Quantity On Hand"",""0.00000"",""Quantity Sold"",""0.00000"",""Quantity Returned"&amp;""",""0.00000"",""Quantity On Order"",""0.00000"",""Quantity Back Ordered"",""0.00000"""</f>
        <v>"GP Direct","Fabrikam, Inc.","Jet Item by Location","Class Code","ATT CORD","Item Number","PHON-ATT-53BK","Item Description","Cordless-Attractive 5352-Black","Location Code","SOUTH","Quantity On Hand","0.00000","Quantity Sold","0.00000","Quantity Returned","0.00000","Quantity On Order","0.00000","Quantity Back Ordered","0.00000"</v>
      </c>
      <c r="E16" s="22" t="str">
        <f>"ATT CORD"</f>
        <v>ATT CORD</v>
      </c>
      <c r="F16" s="22" t="str">
        <f>"PHON-ATT-53BK"</f>
        <v>PHON-ATT-53BK</v>
      </c>
      <c r="G16" s="22" t="str">
        <f>"Cordless-Attractive 5352-Black"</f>
        <v>Cordless-Attractive 5352-Black</v>
      </c>
      <c r="H16" s="22" t="str">
        <f>"SOUTH"</f>
        <v>SOUTH</v>
      </c>
      <c r="I16" s="23">
        <v>0</v>
      </c>
      <c r="J16" s="23">
        <v>0</v>
      </c>
      <c r="K16" s="23">
        <v>0</v>
      </c>
      <c r="L16" s="23">
        <v>0</v>
      </c>
      <c r="M16" s="23">
        <v>0</v>
      </c>
      <c r="N16" s="6">
        <f t="shared" si="0"/>
        <v>5</v>
      </c>
    </row>
    <row r="17" spans="1:14">
      <c r="A17" s="20" t="s">
        <v>39</v>
      </c>
      <c r="B17" s="6" t="str">
        <f>IF(AND(MAX(I17:M17)=0,MIN(I17:M17)=0,HideEmptys="Yes"),"Hide","Show")</f>
        <v>Show</v>
      </c>
      <c r="C17" s="6"/>
      <c r="D17" s="19" t="str">
        <f>"""GP Direct"",""Fabrikam, Inc."",""Jet Item by Location"",""Class Code"",""ATT CORD"",""Item Number"",""PHON-ATT-53BK"",""Item Description"",""Cordless-Attractive 5352-Black"",""Location Code"",""WAREHOUSE"",""Quantity On Hand"",""28.00000"",""Quantity Sold"",""16.00000"",""Quantity Re"&amp;"turned"",""0.00000"",""Quantity On Order"",""11.00000"",""Quantity Back Ordered"",""0.00000"""</f>
        <v>"GP Direct","Fabrikam, Inc.","Jet Item by Location","Class Code","ATT CORD","Item Number","PHON-ATT-53BK","Item Description","Cordless-Attractive 5352-Black","Location Code","WAREHOUSE","Quantity On Hand","28.00000","Quantity Sold","16.00000","Quantity Returned","0.00000","Quantity On Order","11.00000","Quantity Back Ordered","0.00000"</v>
      </c>
      <c r="E17" s="22" t="str">
        <f>"ATT CORD"</f>
        <v>ATT CORD</v>
      </c>
      <c r="F17" s="22" t="str">
        <f>"PHON-ATT-53BK"</f>
        <v>PHON-ATT-53BK</v>
      </c>
      <c r="G17" s="22" t="str">
        <f>"Cordless-Attractive 5352-Black"</f>
        <v>Cordless-Attractive 5352-Black</v>
      </c>
      <c r="H17" s="22" t="str">
        <f>"WAREHOUSE"</f>
        <v>WAREHOUSE</v>
      </c>
      <c r="I17" s="23">
        <v>28</v>
      </c>
      <c r="J17" s="23">
        <v>16</v>
      </c>
      <c r="K17" s="23">
        <v>0</v>
      </c>
      <c r="L17" s="23">
        <v>11</v>
      </c>
      <c r="M17" s="23">
        <v>0</v>
      </c>
      <c r="N17" s="6">
        <f t="shared" si="0"/>
        <v>6</v>
      </c>
    </row>
    <row r="18" spans="1:14">
      <c r="A18" s="20" t="s">
        <v>39</v>
      </c>
      <c r="B18" s="6" t="str">
        <f>IF(AND(MAX(I18:M18)=0,MIN(I18:M18)=0,HideEmptys="Yes"),"Hide","Show")</f>
        <v>Show</v>
      </c>
      <c r="C18" s="6"/>
      <c r="D18" s="19" t="str">
        <f>"""GP Direct"",""Fabrikam, Inc."",""Jet Item by Location"",""Class Code"",""ATT CORD"",""Item Number"",""PHON-ATT-53BL"",""Item Description"",""Cordless-Attractive 5352-Blue"",""Location Code"",""NORTH"",""Quantity On Hand"",""13.00000"",""Quantity Sold"",""17.00000"",""Quantity Returne"&amp;"d"",""0.00000"",""Quantity On Order"",""0.00000"",""Quantity Back Ordered"",""0.00000"""</f>
        <v>"GP Direct","Fabrikam, Inc.","Jet Item by Location","Class Code","ATT CORD","Item Number","PHON-ATT-53BL","Item Description","Cordless-Attractive 5352-Blue","Location Code","NORTH","Quantity On Hand","13.00000","Quantity Sold","17.00000","Quantity Returned","0.00000","Quantity On Order","0.00000","Quantity Back Ordered","0.00000"</v>
      </c>
      <c r="E18" s="22" t="str">
        <f>"ATT CORD"</f>
        <v>ATT CORD</v>
      </c>
      <c r="F18" s="22" t="str">
        <f>"PHON-ATT-53BL"</f>
        <v>PHON-ATT-53BL</v>
      </c>
      <c r="G18" s="22" t="str">
        <f>"Cordless-Attractive 5352-Blue"</f>
        <v>Cordless-Attractive 5352-Blue</v>
      </c>
      <c r="H18" s="22" t="str">
        <f>"NORTH"</f>
        <v>NORTH</v>
      </c>
      <c r="I18" s="23">
        <v>13</v>
      </c>
      <c r="J18" s="23">
        <v>17</v>
      </c>
      <c r="K18" s="23">
        <v>0</v>
      </c>
      <c r="L18" s="23">
        <v>0</v>
      </c>
      <c r="M18" s="23">
        <v>0</v>
      </c>
      <c r="N18" s="6">
        <f t="shared" si="0"/>
        <v>7</v>
      </c>
    </row>
    <row r="19" spans="1:14" hidden="1">
      <c r="A19" s="20" t="s">
        <v>39</v>
      </c>
      <c r="B19" s="6" t="str">
        <f>IF(AND(MAX(I19:M19)=0,MIN(I19:M19)=0,HideEmptys="Yes"),"Hide","Show")</f>
        <v>Hide</v>
      </c>
      <c r="C19" s="6"/>
      <c r="D19" s="19" t="str">
        <f>"""GP Direct"",""Fabrikam, Inc."",""Jet Item by Location"",""Class Code"",""ATT CORD"",""Item Number"",""PHON-ATT-53BL"",""Item Description"",""Cordless-Attractive 5352-Blue"",""Location Code"",""SOUTH"",""Quantity On Hand"",""0.00000"",""Quantity Sold"",""0.00000"",""Quantity Returned"""&amp;",""0.00000"",""Quantity On Order"",""0.00000"",""Quantity Back Ordered"",""0.00000"""</f>
        <v>"GP Direct","Fabrikam, Inc.","Jet Item by Location","Class Code","ATT CORD","Item Number","PHON-ATT-53BL","Item Description","Cordless-Attractive 5352-Blue","Location Code","SOUTH","Quantity On Hand","0.00000","Quantity Sold","0.00000","Quantity Returned","0.00000","Quantity On Order","0.00000","Quantity Back Ordered","0.00000"</v>
      </c>
      <c r="E19" s="22" t="str">
        <f>"ATT CORD"</f>
        <v>ATT CORD</v>
      </c>
      <c r="F19" s="22" t="str">
        <f>"PHON-ATT-53BL"</f>
        <v>PHON-ATT-53BL</v>
      </c>
      <c r="G19" s="22" t="str">
        <f>"Cordless-Attractive 5352-Blue"</f>
        <v>Cordless-Attractive 5352-Blue</v>
      </c>
      <c r="H19" s="22" t="str">
        <f>"SOUTH"</f>
        <v>SOUTH</v>
      </c>
      <c r="I19" s="23">
        <v>0</v>
      </c>
      <c r="J19" s="23">
        <v>0</v>
      </c>
      <c r="K19" s="23">
        <v>0</v>
      </c>
      <c r="L19" s="23">
        <v>0</v>
      </c>
      <c r="M19" s="23">
        <v>0</v>
      </c>
      <c r="N19" s="6">
        <f t="shared" si="0"/>
        <v>8</v>
      </c>
    </row>
    <row r="20" spans="1:14">
      <c r="A20" s="20" t="s">
        <v>39</v>
      </c>
      <c r="B20" s="6" t="str">
        <f>IF(AND(MAX(I20:M20)=0,MIN(I20:M20)=0,HideEmptys="Yes"),"Hide","Show")</f>
        <v>Show</v>
      </c>
      <c r="C20" s="6"/>
      <c r="D20" s="19" t="str">
        <f>"""GP Direct"",""Fabrikam, Inc."",""Jet Item by Location"",""Class Code"",""ATT CORD"",""Item Number"",""PHON-ATT-53BL"",""Item Description"",""Cordless-Attractive 5352-Blue"",""Location Code"",""WAREHOUSE"",""Quantity On Hand"",""17.00000"",""Quantity Sold"",""25.00000"",""Quantity Ret"&amp;"urned"",""0.00000"",""Quantity On Order"",""10.00000"",""Quantity Back Ordered"",""0.00000"""</f>
        <v>"GP Direct","Fabrikam, Inc.","Jet Item by Location","Class Code","ATT CORD","Item Number","PHON-ATT-53BL","Item Description","Cordless-Attractive 5352-Blue","Location Code","WAREHOUSE","Quantity On Hand","17.00000","Quantity Sold","25.00000","Quantity Returned","0.00000","Quantity On Order","10.00000","Quantity Back Ordered","0.00000"</v>
      </c>
      <c r="E20" s="22" t="str">
        <f>"ATT CORD"</f>
        <v>ATT CORD</v>
      </c>
      <c r="F20" s="22" t="str">
        <f>"PHON-ATT-53BL"</f>
        <v>PHON-ATT-53BL</v>
      </c>
      <c r="G20" s="22" t="str">
        <f>"Cordless-Attractive 5352-Blue"</f>
        <v>Cordless-Attractive 5352-Blue</v>
      </c>
      <c r="H20" s="22" t="str">
        <f>"WAREHOUSE"</f>
        <v>WAREHOUSE</v>
      </c>
      <c r="I20" s="23">
        <v>17</v>
      </c>
      <c r="J20" s="23">
        <v>25</v>
      </c>
      <c r="K20" s="23">
        <v>0</v>
      </c>
      <c r="L20" s="23">
        <v>10</v>
      </c>
      <c r="M20" s="23">
        <v>0</v>
      </c>
      <c r="N20" s="6">
        <f t="shared" si="0"/>
        <v>9</v>
      </c>
    </row>
    <row r="21" spans="1:14">
      <c r="A21" s="20" t="s">
        <v>39</v>
      </c>
      <c r="B21" s="6" t="str">
        <f>IF(AND(MAX(I21:M21)=0,MIN(I21:M21)=0,HideEmptys="Yes"),"Hide","Show")</f>
        <v>Show</v>
      </c>
      <c r="C21" s="6"/>
      <c r="D21" s="19" t="str">
        <f>"""GP Direct"",""Fabrikam, Inc."",""Jet Item by Location"",""Class Code"",""ATT CORD"",""Item Number"",""PHON-ATT-53RD"",""Item Description"",""Cordless-Attractive 5352-Red"",""Location Code"",""NORTH"",""Quantity On Hand"",""8.00000"",""Quantity Sold"",""13.00000"",""Quantity Returned"""&amp;",""0.00000"",""Quantity On Order"",""0.00000"",""Quantity Back Ordered"",""0.00000"""</f>
        <v>"GP Direct","Fabrikam, Inc.","Jet Item by Location","Class Code","ATT CORD","Item Number","PHON-ATT-53RD","Item Description","Cordless-Attractive 5352-Red","Location Code","NORTH","Quantity On Hand","8.00000","Quantity Sold","13.00000","Quantity Returned","0.00000","Quantity On Order","0.00000","Quantity Back Ordered","0.00000"</v>
      </c>
      <c r="E21" s="22" t="str">
        <f>"ATT CORD"</f>
        <v>ATT CORD</v>
      </c>
      <c r="F21" s="22" t="str">
        <f>"PHON-ATT-53RD"</f>
        <v>PHON-ATT-53RD</v>
      </c>
      <c r="G21" s="22" t="str">
        <f>"Cordless-Attractive 5352-Red"</f>
        <v>Cordless-Attractive 5352-Red</v>
      </c>
      <c r="H21" s="22" t="str">
        <f>"NORTH"</f>
        <v>NORTH</v>
      </c>
      <c r="I21" s="23">
        <v>8</v>
      </c>
      <c r="J21" s="23">
        <v>13</v>
      </c>
      <c r="K21" s="23">
        <v>0</v>
      </c>
      <c r="L21" s="23">
        <v>0</v>
      </c>
      <c r="M21" s="23">
        <v>0</v>
      </c>
      <c r="N21" s="6">
        <f t="shared" si="0"/>
        <v>10</v>
      </c>
    </row>
    <row r="22" spans="1:14" hidden="1">
      <c r="A22" s="20" t="s">
        <v>39</v>
      </c>
      <c r="B22" s="6" t="str">
        <f>IF(AND(MAX(I22:M22)=0,MIN(I22:M22)=0,HideEmptys="Yes"),"Hide","Show")</f>
        <v>Hide</v>
      </c>
      <c r="C22" s="6"/>
      <c r="D22" s="19" t="str">
        <f>"""GP Direct"",""Fabrikam, Inc."",""Jet Item by Location"",""Class Code"",""ATT CORD"",""Item Number"",""PHON-ATT-53RD"",""Item Description"",""Cordless-Attractive 5352-Red"",""Location Code"",""SOUTH"",""Quantity On Hand"",""0.00000"",""Quantity Sold"",""0.00000"",""Quantity Returned"","&amp;"""0.00000"",""Quantity On Order"",""0.00000"",""Quantity Back Ordered"",""0.00000"""</f>
        <v>"GP Direct","Fabrikam, Inc.","Jet Item by Location","Class Code","ATT CORD","Item Number","PHON-ATT-53RD","Item Description","Cordless-Attractive 5352-Red","Location Code","SOUTH","Quantity On Hand","0.00000","Quantity Sold","0.00000","Quantity Returned","0.00000","Quantity On Order","0.00000","Quantity Back Ordered","0.00000"</v>
      </c>
      <c r="E22" s="22" t="str">
        <f>"ATT CORD"</f>
        <v>ATT CORD</v>
      </c>
      <c r="F22" s="22" t="str">
        <f>"PHON-ATT-53RD"</f>
        <v>PHON-ATT-53RD</v>
      </c>
      <c r="G22" s="22" t="str">
        <f>"Cordless-Attractive 5352-Red"</f>
        <v>Cordless-Attractive 5352-Red</v>
      </c>
      <c r="H22" s="22" t="str">
        <f>"SOUTH"</f>
        <v>SOUTH</v>
      </c>
      <c r="I22" s="23">
        <v>0</v>
      </c>
      <c r="J22" s="23">
        <v>0</v>
      </c>
      <c r="K22" s="23">
        <v>0</v>
      </c>
      <c r="L22" s="23">
        <v>0</v>
      </c>
      <c r="M22" s="23">
        <v>0</v>
      </c>
      <c r="N22" s="6">
        <f t="shared" si="0"/>
        <v>11</v>
      </c>
    </row>
    <row r="23" spans="1:14">
      <c r="A23" s="20" t="s">
        <v>39</v>
      </c>
      <c r="B23" s="6" t="str">
        <f>IF(AND(MAX(I23:M23)=0,MIN(I23:M23)=0,HideEmptys="Yes"),"Hide","Show")</f>
        <v>Show</v>
      </c>
      <c r="C23" s="6"/>
      <c r="D23" s="19" t="str">
        <f>"""GP Direct"",""Fabrikam, Inc."",""Jet Item by Location"",""Class Code"",""ATT CORD"",""Item Number"",""PHON-ATT-53RD"",""Item Description"",""Cordless-Attractive 5352-Red"",""Location Code"",""WAREHOUSE"",""Quantity On Hand"",""0.00000"",""Quantity Sold"",""15.00000"",""Quantity Retur"&amp;"ned"",""0.00000"",""Quantity On Order"",""0.00000"",""Quantity Back Ordered"",""0.00000"""</f>
        <v>"GP Direct","Fabrikam, Inc.","Jet Item by Location","Class Code","ATT CORD","Item Number","PHON-ATT-53RD","Item Description","Cordless-Attractive 5352-Red","Location Code","WAREHOUSE","Quantity On Hand","0.00000","Quantity Sold","15.00000","Quantity Returned","0.00000","Quantity On Order","0.00000","Quantity Back Ordered","0.00000"</v>
      </c>
      <c r="E23" s="22" t="str">
        <f>"ATT CORD"</f>
        <v>ATT CORD</v>
      </c>
      <c r="F23" s="22" t="str">
        <f>"PHON-ATT-53RD"</f>
        <v>PHON-ATT-53RD</v>
      </c>
      <c r="G23" s="22" t="str">
        <f>"Cordless-Attractive 5352-Red"</f>
        <v>Cordless-Attractive 5352-Red</v>
      </c>
      <c r="H23" s="22" t="str">
        <f>"WAREHOUSE"</f>
        <v>WAREHOUSE</v>
      </c>
      <c r="I23" s="23">
        <v>0</v>
      </c>
      <c r="J23" s="23">
        <v>15</v>
      </c>
      <c r="K23" s="23">
        <v>0</v>
      </c>
      <c r="L23" s="23">
        <v>0</v>
      </c>
      <c r="M23" s="23">
        <v>0</v>
      </c>
      <c r="N23" s="6">
        <f t="shared" si="0"/>
        <v>12</v>
      </c>
    </row>
    <row r="24" spans="1:14">
      <c r="A24" s="20" t="s">
        <v>39</v>
      </c>
      <c r="B24" s="6" t="str">
        <f>IF(AND(MAX(I24:M24)=0,MIN(I24:M24)=0,HideEmptys="Yes"),"Hide","Show")</f>
        <v>Show</v>
      </c>
      <c r="C24" s="6"/>
      <c r="D24" s="19" t="str">
        <f>"""GP Direct"",""Fabrikam, Inc."",""Jet Item by Location"",""Class Code"",""ATT CORD"",""Item Number"",""PHON-ATT-53WH"",""Item Description"",""Cordless-Attractive 5352-White"",""Location Code"",""NORTH"",""Quantity On Hand"",""35.00000"",""Quantity Sold"",""6.00000"",""Quantity Returne"&amp;"d"",""0.00000"",""Quantity On Order"",""0.00000"",""Quantity Back Ordered"",""0.00000"""</f>
        <v>"GP Direct","Fabrikam, Inc.","Jet Item by Location","Class Code","ATT CORD","Item Number","PHON-ATT-53WH","Item Description","Cordless-Attractive 5352-White","Location Code","NORTH","Quantity On Hand","35.00000","Quantity Sold","6.00000","Quantity Returned","0.00000","Quantity On Order","0.00000","Quantity Back Ordered","0.00000"</v>
      </c>
      <c r="E24" s="22" t="str">
        <f>"ATT CORD"</f>
        <v>ATT CORD</v>
      </c>
      <c r="F24" s="22" t="str">
        <f>"PHON-ATT-53WH"</f>
        <v>PHON-ATT-53WH</v>
      </c>
      <c r="G24" s="22" t="str">
        <f>"Cordless-Attractive 5352-White"</f>
        <v>Cordless-Attractive 5352-White</v>
      </c>
      <c r="H24" s="22" t="str">
        <f>"NORTH"</f>
        <v>NORTH</v>
      </c>
      <c r="I24" s="23">
        <v>35</v>
      </c>
      <c r="J24" s="23">
        <v>6</v>
      </c>
      <c r="K24" s="23">
        <v>0</v>
      </c>
      <c r="L24" s="23">
        <v>0</v>
      </c>
      <c r="M24" s="23">
        <v>0</v>
      </c>
      <c r="N24" s="6">
        <f t="shared" si="0"/>
        <v>13</v>
      </c>
    </row>
    <row r="25" spans="1:14" hidden="1">
      <c r="A25" s="20" t="s">
        <v>39</v>
      </c>
      <c r="B25" s="6" t="str">
        <f>IF(AND(MAX(I25:M25)=0,MIN(I25:M25)=0,HideEmptys="Yes"),"Hide","Show")</f>
        <v>Hide</v>
      </c>
      <c r="C25" s="6"/>
      <c r="D25" s="19" t="str">
        <f>"""GP Direct"",""Fabrikam, Inc."",""Jet Item by Location"",""Class Code"",""ATT CORD"",""Item Number"",""PHON-ATT-53WH"",""Item Description"",""Cordless-Attractive 5352-White"",""Location Code"",""SOUTH"",""Quantity On Hand"",""0.00000"",""Quantity Sold"",""0.00000"",""Quantity Returned"&amp;""",""0.00000"",""Quantity On Order"",""0.00000"",""Quantity Back Ordered"",""0.00000"""</f>
        <v>"GP Direct","Fabrikam, Inc.","Jet Item by Location","Class Code","ATT CORD","Item Number","PHON-ATT-53WH","Item Description","Cordless-Attractive 5352-White","Location Code","SOUTH","Quantity On Hand","0.00000","Quantity Sold","0.00000","Quantity Returned","0.00000","Quantity On Order","0.00000","Quantity Back Ordered","0.00000"</v>
      </c>
      <c r="E25" s="22" t="str">
        <f>"ATT CORD"</f>
        <v>ATT CORD</v>
      </c>
      <c r="F25" s="22" t="str">
        <f>"PHON-ATT-53WH"</f>
        <v>PHON-ATT-53WH</v>
      </c>
      <c r="G25" s="22" t="str">
        <f>"Cordless-Attractive 5352-White"</f>
        <v>Cordless-Attractive 5352-White</v>
      </c>
      <c r="H25" s="22" t="str">
        <f>"SOUTH"</f>
        <v>SOUTH</v>
      </c>
      <c r="I25" s="23">
        <v>0</v>
      </c>
      <c r="J25" s="23">
        <v>0</v>
      </c>
      <c r="K25" s="23">
        <v>0</v>
      </c>
      <c r="L25" s="23">
        <v>0</v>
      </c>
      <c r="M25" s="23">
        <v>0</v>
      </c>
      <c r="N25" s="6">
        <f t="shared" si="0"/>
        <v>14</v>
      </c>
    </row>
    <row r="26" spans="1:14">
      <c r="A26" s="20" t="s">
        <v>39</v>
      </c>
      <c r="B26" s="6" t="str">
        <f>IF(AND(MAX(I26:M26)=0,MIN(I26:M26)=0,HideEmptys="Yes"),"Hide","Show")</f>
        <v>Show</v>
      </c>
      <c r="C26" s="6"/>
      <c r="D26" s="19" t="str">
        <f>"""GP Direct"",""Fabrikam, Inc."",""Jet Item by Location"",""Class Code"",""ATT CORD"",""Item Number"",""PHON-ATT-53WH"",""Item Description"",""Cordless-Attractive 5352-White"",""Location Code"",""WAREHOUSE"",""Quantity On Hand"",""-20.00000"",""Quantity Sold"",""32.00000"",""Quantity R"&amp;"eturned"",""0.00000"",""Quantity On Order"",""0.00000"",""Quantity Back Ordered"",""0.00000"""</f>
        <v>"GP Direct","Fabrikam, Inc.","Jet Item by Location","Class Code","ATT CORD","Item Number","PHON-ATT-53WH","Item Description","Cordless-Attractive 5352-White","Location Code","WAREHOUSE","Quantity On Hand","-20.00000","Quantity Sold","32.00000","Quantity Returned","0.00000","Quantity On Order","0.00000","Quantity Back Ordered","0.00000"</v>
      </c>
      <c r="E26" s="22" t="str">
        <f>"ATT CORD"</f>
        <v>ATT CORD</v>
      </c>
      <c r="F26" s="22" t="str">
        <f>"PHON-ATT-53WH"</f>
        <v>PHON-ATT-53WH</v>
      </c>
      <c r="G26" s="22" t="str">
        <f>"Cordless-Attractive 5352-White"</f>
        <v>Cordless-Attractive 5352-White</v>
      </c>
      <c r="H26" s="22" t="str">
        <f>"WAREHOUSE"</f>
        <v>WAREHOUSE</v>
      </c>
      <c r="I26" s="23">
        <v>-20</v>
      </c>
      <c r="J26" s="23">
        <v>32</v>
      </c>
      <c r="K26" s="23">
        <v>0</v>
      </c>
      <c r="L26" s="23">
        <v>0</v>
      </c>
      <c r="M26" s="23">
        <v>0</v>
      </c>
      <c r="N26" s="6">
        <f t="shared" si="0"/>
        <v>15</v>
      </c>
    </row>
    <row r="27" spans="1:14" hidden="1">
      <c r="A27" s="20" t="s">
        <v>39</v>
      </c>
      <c r="B27" s="6" t="str">
        <f>IF(AND(MAX(I27:M27)=0,MIN(I27:M27)=0,HideEmptys="Yes"),"Hide","Show")</f>
        <v>Hide</v>
      </c>
      <c r="C27" s="6"/>
      <c r="D27" s="19" t="str">
        <f>"""GP Direct"",""Fabrikam, Inc."",""Jet Item by Location"",""Class Code"",""CABINETS"",""Item Number"",""3-C2786A"",""Item Description"",""Cabinet"",""Location Code"",""RETURNS"",""Quantity On Hand"",""0.00000"",""Quantity Sold"",""0.00000"",""Quantity Returned"",""0.00000"",""Quantity On O"&amp;"rder"",""0.00000"",""Quantity Back Ordered"",""0.00000"""</f>
        <v>"GP Direct","Fabrikam, Inc.","Jet Item by Location","Class Code","CABINETS","Item Number","3-C2786A","Item Description","Cabinet","Location Code","RETURNS","Quantity On Hand","0.00000","Quantity Sold","0.00000","Quantity Returned","0.00000","Quantity On Order","0.00000","Quantity Back Ordered","0.00000"</v>
      </c>
      <c r="E27" s="22" t="str">
        <f>"CABINETS"</f>
        <v>CABINETS</v>
      </c>
      <c r="F27" s="22" t="str">
        <f>"3-C2786A"</f>
        <v>3-C2786A</v>
      </c>
      <c r="G27" s="22" t="str">
        <f>"Cabinet"</f>
        <v>Cabinet</v>
      </c>
      <c r="H27" s="22" t="str">
        <f>"RETURNS"</f>
        <v>RETURNS</v>
      </c>
      <c r="I27" s="23">
        <v>0</v>
      </c>
      <c r="J27" s="23">
        <v>0</v>
      </c>
      <c r="K27" s="23">
        <v>0</v>
      </c>
      <c r="L27" s="23">
        <v>0</v>
      </c>
      <c r="M27" s="23">
        <v>0</v>
      </c>
      <c r="N27" s="6">
        <f t="shared" si="0"/>
        <v>16</v>
      </c>
    </row>
    <row r="28" spans="1:14" hidden="1">
      <c r="A28" s="20" t="s">
        <v>39</v>
      </c>
      <c r="B28" s="6" t="str">
        <f>IF(AND(MAX(I28:M28)=0,MIN(I28:M28)=0,HideEmptys="Yes"),"Hide","Show")</f>
        <v>Hide</v>
      </c>
      <c r="C28" s="6"/>
      <c r="D28" s="19" t="str">
        <f>"""GP Direct"",""Fabrikam, Inc."",""Jet Item by Location"",""Class Code"",""CABINETS"",""Item Number"",""3-C2786A"",""Item Description"",""Cabinet"",""Location Code"",""VENDOR"",""Quantity On Hand"",""0.00000"",""Quantity Sold"",""0.00000"",""Quantity Returned"",""0.00000"",""Quantity On Or"&amp;"der"",""0.00000"",""Quantity Back Ordered"",""0.00000"""</f>
        <v>"GP Direct","Fabrikam, Inc.","Jet Item by Location","Class Code","CABINETS","Item Number","3-C2786A","Item Description","Cabinet","Location Code","VENDOR","Quantity On Hand","0.00000","Quantity Sold","0.00000","Quantity Returned","0.00000","Quantity On Order","0.00000","Quantity Back Ordered","0.00000"</v>
      </c>
      <c r="E28" s="22" t="str">
        <f>"CABINETS"</f>
        <v>CABINETS</v>
      </c>
      <c r="F28" s="22" t="str">
        <f>"3-C2786A"</f>
        <v>3-C2786A</v>
      </c>
      <c r="G28" s="22" t="str">
        <f>"Cabinet"</f>
        <v>Cabinet</v>
      </c>
      <c r="H28" s="22" t="str">
        <f>"VENDOR"</f>
        <v>VENDOR</v>
      </c>
      <c r="I28" s="23">
        <v>0</v>
      </c>
      <c r="J28" s="23">
        <v>0</v>
      </c>
      <c r="K28" s="23">
        <v>0</v>
      </c>
      <c r="L28" s="23">
        <v>0</v>
      </c>
      <c r="M28" s="23">
        <v>0</v>
      </c>
      <c r="N28" s="6">
        <f t="shared" si="0"/>
        <v>17</v>
      </c>
    </row>
    <row r="29" spans="1:14" hidden="1">
      <c r="A29" s="20" t="s">
        <v>39</v>
      </c>
      <c r="B29" s="6" t="str">
        <f>IF(AND(MAX(I29:M29)=0,MIN(I29:M29)=0,HideEmptys="Yes"),"Hide","Show")</f>
        <v>Hide</v>
      </c>
      <c r="C29" s="6"/>
      <c r="D29" s="19" t="str">
        <f>"""GP Direct"",""Fabrikam, Inc."",""Jet Item by Location"",""Class Code"",""CABINETS"",""Item Number"",""3-C2786A"",""Item Description"",""Cabinet"",""Location Code"",""WAREHOUSE"",""Quantity On Hand"",""0.00000"",""Quantity Sold"",""0.00000"",""Quantity Returned"",""0.00000"",""Quantity On"&amp;" Order"",""0.00000"",""Quantity Back Ordered"",""0.00000"""</f>
        <v>"GP Direct","Fabrikam, Inc.","Jet Item by Location","Class Code","CABINETS","Item Number","3-C2786A","Item Description","Cabinet","Location Code","WAREHOUSE","Quantity On Hand","0.00000","Quantity Sold","0.00000","Quantity Returned","0.00000","Quantity On Order","0.00000","Quantity Back Ordered","0.00000"</v>
      </c>
      <c r="E29" s="22" t="str">
        <f>"CABINETS"</f>
        <v>CABINETS</v>
      </c>
      <c r="F29" s="22" t="str">
        <f>"3-C2786A"</f>
        <v>3-C2786A</v>
      </c>
      <c r="G29" s="22" t="str">
        <f>"Cabinet"</f>
        <v>Cabinet</v>
      </c>
      <c r="H29" s="22" t="str">
        <f>"WAREHOUSE"</f>
        <v>WAREHOUSE</v>
      </c>
      <c r="I29" s="23">
        <v>0</v>
      </c>
      <c r="J29" s="23">
        <v>0</v>
      </c>
      <c r="K29" s="23">
        <v>0</v>
      </c>
      <c r="L29" s="23">
        <v>0</v>
      </c>
      <c r="M29" s="23">
        <v>0</v>
      </c>
      <c r="N29" s="6">
        <f t="shared" si="0"/>
        <v>18</v>
      </c>
    </row>
    <row r="30" spans="1:14" hidden="1">
      <c r="A30" s="20" t="s">
        <v>39</v>
      </c>
      <c r="B30" s="6" t="str">
        <f>IF(AND(MAX(I30:M30)=0,MIN(I30:M30)=0,HideEmptys="Yes"),"Hide","Show")</f>
        <v>Hide</v>
      </c>
      <c r="C30" s="6"/>
      <c r="D30" s="19" t="str">
        <f>"""GP Direct"",""Fabrikam, Inc."",""Jet Item by Location"",""Class Code"",""CATALOG"",""Item Number"",""OM01373"",""Item Description"",""Light Cordless 1"",""Location Code"",""SOUTH"",""Quantity On Hand"",""0.00000"",""Quantity Sold"",""0.00000"",""Quantity Returned"",""0.00000"",""Quantity"&amp;" On Order"",""0.00000"",""Quantity Back Ordered"",""0.00000"""</f>
        <v>"GP Direct","Fabrikam, Inc.","Jet Item by Location","Class Code","CATALOG","Item Number","OM01373","Item Description","Light Cordless 1","Location Code","SOUTH","Quantity On Hand","0.00000","Quantity Sold","0.00000","Quantity Returned","0.00000","Quantity On Order","0.00000","Quantity Back Ordered","0.00000"</v>
      </c>
      <c r="E30" s="22" t="str">
        <f>"CATALOG"</f>
        <v>CATALOG</v>
      </c>
      <c r="F30" s="22" t="str">
        <f>"OM01373"</f>
        <v>OM01373</v>
      </c>
      <c r="G30" s="22" t="str">
        <f>"Light Cordless 1"</f>
        <v>Light Cordless 1</v>
      </c>
      <c r="H30" s="22" t="str">
        <f>"SOUTH"</f>
        <v>SOUTH</v>
      </c>
      <c r="I30" s="23">
        <v>0</v>
      </c>
      <c r="J30" s="23">
        <v>0</v>
      </c>
      <c r="K30" s="23">
        <v>0</v>
      </c>
      <c r="L30" s="23">
        <v>0</v>
      </c>
      <c r="M30" s="23">
        <v>0</v>
      </c>
      <c r="N30" s="6">
        <f t="shared" si="0"/>
        <v>19</v>
      </c>
    </row>
    <row r="31" spans="1:14" hidden="1">
      <c r="A31" s="20" t="s">
        <v>39</v>
      </c>
      <c r="B31" s="6" t="str">
        <f>IF(AND(MAX(I31:M31)=0,MIN(I31:M31)=0,HideEmptys="Yes"),"Hide","Show")</f>
        <v>Hide</v>
      </c>
      <c r="C31" s="6"/>
      <c r="D31" s="19" t="str">
        <f>"""GP Direct"",""Fabrikam, Inc."",""Jet Item by Location"",""Class Code"",""CATALOG"",""Item Number"",""OM01373"",""Item Description"",""Light Cordless 1"",""Location Code"",""WAREHOUSE"",""Quantity On Hand"",""0.00000"",""Quantity Sold"",""0.00000"",""Quantity Returned"",""0.00000"",""Quan"&amp;"tity On Order"",""0.00000"",""Quantity Back Ordered"",""0.00000"""</f>
        <v>"GP Direct","Fabrikam, Inc.","Jet Item by Location","Class Code","CATALOG","Item Number","OM01373","Item Description","Light Cordless 1","Location Code","WAREHOUSE","Quantity On Hand","0.00000","Quantity Sold","0.00000","Quantity Returned","0.00000","Quantity On Order","0.00000","Quantity Back Ordered","0.00000"</v>
      </c>
      <c r="E31" s="22" t="str">
        <f>"CATALOG"</f>
        <v>CATALOG</v>
      </c>
      <c r="F31" s="22" t="str">
        <f>"OM01373"</f>
        <v>OM01373</v>
      </c>
      <c r="G31" s="22" t="str">
        <f>"Light Cordless 1"</f>
        <v>Light Cordless 1</v>
      </c>
      <c r="H31" s="22" t="str">
        <f>"WAREHOUSE"</f>
        <v>WAREHOUSE</v>
      </c>
      <c r="I31" s="23">
        <v>0</v>
      </c>
      <c r="J31" s="23">
        <v>0</v>
      </c>
      <c r="K31" s="23">
        <v>0</v>
      </c>
      <c r="L31" s="23">
        <v>0</v>
      </c>
      <c r="M31" s="23">
        <v>0</v>
      </c>
      <c r="N31" s="6">
        <f t="shared" si="0"/>
        <v>20</v>
      </c>
    </row>
    <row r="32" spans="1:14" hidden="1">
      <c r="A32" s="20" t="s">
        <v>39</v>
      </c>
      <c r="B32" s="6" t="str">
        <f>IF(AND(MAX(I32:M32)=0,MIN(I32:M32)=0,HideEmptys="Yes"),"Hide","Show")</f>
        <v>Hide</v>
      </c>
      <c r="C32" s="6"/>
      <c r="D32" s="19" t="str">
        <f>"""GP Direct"",""Fabrikam, Inc."",""Jet Item by Location"",""Class Code"",""CATALOG"",""Item Number"",""OM02536"",""Item Description"",""Digital Answering Machine with Caller ID"",""Location Code"",""NORTH"",""Quantity On Hand"",""0.00000"",""Quantity Sold"",""0.00000"",""Quantity Retur"&amp;"ned"",""0.00000"",""Quantity On Order"",""0.00000"",""Quantity Back Ordered"",""0.00000"""</f>
        <v>"GP Direct","Fabrikam, Inc.","Jet Item by Location","Class Code","CATALOG","Item Number","OM02536","Item Description","Digital Answering Machine with Caller ID","Location Code","NORTH","Quantity On Hand","0.00000","Quantity Sold","0.00000","Quantity Returned","0.00000","Quantity On Order","0.00000","Quantity Back Ordered","0.00000"</v>
      </c>
      <c r="E32" s="22" t="str">
        <f>"CATALOG"</f>
        <v>CATALOG</v>
      </c>
      <c r="F32" s="22" t="str">
        <f>"OM02536"</f>
        <v>OM02536</v>
      </c>
      <c r="G32" s="22" t="str">
        <f>"Digital Answering Machine with Caller ID"</f>
        <v>Digital Answering Machine with Caller ID</v>
      </c>
      <c r="H32" s="22" t="str">
        <f>"NORTH"</f>
        <v>NORTH</v>
      </c>
      <c r="I32" s="23">
        <v>0</v>
      </c>
      <c r="J32" s="23">
        <v>0</v>
      </c>
      <c r="K32" s="23">
        <v>0</v>
      </c>
      <c r="L32" s="23">
        <v>0</v>
      </c>
      <c r="M32" s="23">
        <v>0</v>
      </c>
      <c r="N32" s="6">
        <f t="shared" si="0"/>
        <v>21</v>
      </c>
    </row>
    <row r="33" spans="1:14" hidden="1">
      <c r="A33" s="20" t="s">
        <v>39</v>
      </c>
      <c r="B33" s="6" t="str">
        <f>IF(AND(MAX(I33:M33)=0,MIN(I33:M33)=0,HideEmptys="Yes"),"Hide","Show")</f>
        <v>Hide</v>
      </c>
      <c r="C33" s="6"/>
      <c r="D33" s="19" t="str">
        <f>"""GP Direct"",""Fabrikam, Inc."",""Jet Item by Location"",""Class Code"",""CATALOG"",""Item Number"",""OM02536"",""Item Description"",""Digital Answering Machine with Caller ID"",""Location Code"",""WAREHOUSE"",""Quantity On Hand"",""0.00000"",""Quantity Sold"",""0.00000"",""Quantity R"&amp;"eturned"",""0.00000"",""Quantity On Order"",""0.00000"",""Quantity Back Ordered"",""0.00000"""</f>
        <v>"GP Direct","Fabrikam, Inc.","Jet Item by Location","Class Code","CATALOG","Item Number","OM02536","Item Description","Digital Answering Machine with Caller ID","Location Code","WAREHOUSE","Quantity On Hand","0.00000","Quantity Sold","0.00000","Quantity Returned","0.00000","Quantity On Order","0.00000","Quantity Back Ordered","0.00000"</v>
      </c>
      <c r="E33" s="22" t="str">
        <f>"CATALOG"</f>
        <v>CATALOG</v>
      </c>
      <c r="F33" s="22" t="str">
        <f>"OM02536"</f>
        <v>OM02536</v>
      </c>
      <c r="G33" s="22" t="str">
        <f>"Digital Answering Machine with Caller ID"</f>
        <v>Digital Answering Machine with Caller ID</v>
      </c>
      <c r="H33" s="22" t="str">
        <f>"WAREHOUSE"</f>
        <v>WAREHOUSE</v>
      </c>
      <c r="I33" s="23">
        <v>0</v>
      </c>
      <c r="J33" s="23">
        <v>0</v>
      </c>
      <c r="K33" s="23">
        <v>0</v>
      </c>
      <c r="L33" s="23">
        <v>0</v>
      </c>
      <c r="M33" s="23">
        <v>0</v>
      </c>
      <c r="N33" s="6">
        <f t="shared" si="0"/>
        <v>22</v>
      </c>
    </row>
    <row r="34" spans="1:14" hidden="1">
      <c r="A34" s="20" t="s">
        <v>39</v>
      </c>
      <c r="B34" s="6" t="str">
        <f>IF(AND(MAX(I34:M34)=0,MIN(I34:M34)=0,HideEmptys="Yes"),"Hide","Show")</f>
        <v>Hide</v>
      </c>
      <c r="C34" s="6"/>
      <c r="D34" s="19" t="str">
        <f>"""GP Direct"",""Fabrikam, Inc."",""Jet Item by Location"",""Class Code"",""CATALOG"",""Item Number"",""OM02865"",""Item Description"",""Digital Cordless Headset Phone"",""Location Code"",""WAREHOUSE"",""Quantity On Hand"",""0.00000"",""Quantity Sold"",""0.00000"",""Quantity Returned"","""&amp;"0.00000"",""Quantity On Order"",""0.00000"",""Quantity Back Ordered"",""0.00000"""</f>
        <v>"GP Direct","Fabrikam, Inc.","Jet Item by Location","Class Code","CATALOG","Item Number","OM02865","Item Description","Digital Cordless Headset Phone","Location Code","WAREHOUSE","Quantity On Hand","0.00000","Quantity Sold","0.00000","Quantity Returned","0.00000","Quantity On Order","0.00000","Quantity Back Ordered","0.00000"</v>
      </c>
      <c r="E34" s="22" t="str">
        <f>"CATALOG"</f>
        <v>CATALOG</v>
      </c>
      <c r="F34" s="22" t="str">
        <f>"OM02865"</f>
        <v>OM02865</v>
      </c>
      <c r="G34" s="22" t="str">
        <f>"Digital Cordless Headset Phone"</f>
        <v>Digital Cordless Headset Phone</v>
      </c>
      <c r="H34" s="22" t="str">
        <f>"WAREHOUSE"</f>
        <v>WAREHOUSE</v>
      </c>
      <c r="I34" s="23">
        <v>0</v>
      </c>
      <c r="J34" s="23">
        <v>0</v>
      </c>
      <c r="K34" s="23">
        <v>0</v>
      </c>
      <c r="L34" s="23">
        <v>0</v>
      </c>
      <c r="M34" s="23">
        <v>0</v>
      </c>
      <c r="N34" s="6">
        <f t="shared" si="0"/>
        <v>23</v>
      </c>
    </row>
    <row r="35" spans="1:14" hidden="1">
      <c r="A35" s="20" t="s">
        <v>39</v>
      </c>
      <c r="B35" s="6" t="str">
        <f>IF(AND(MAX(I35:M35)=0,MIN(I35:M35)=0,HideEmptys="Yes"),"Hide","Show")</f>
        <v>Hide</v>
      </c>
      <c r="C35" s="6"/>
      <c r="D35" s="19" t="str">
        <f>"""GP Direct"",""Fabrikam, Inc."",""Jet Item by Location"",""Class Code"",""CATALOG"",""Item Number"",""OM03215"",""Item Description"",""Dual Basic Headset"",""Location Code"",""NORTH"",""Quantity On Hand"",""0.00000"",""Quantity Sold"",""0.00000"",""Quantity Returned"",""0.00000"",""Quanti"&amp;"ty On Order"",""0.00000"",""Quantity Back Ordered"",""0.00000"""</f>
        <v>"GP Direct","Fabrikam, Inc.","Jet Item by Location","Class Code","CATALOG","Item Number","OM03215","Item Description","Dual Basic Headset","Location Code","NORTH","Quantity On Hand","0.00000","Quantity Sold","0.00000","Quantity Returned","0.00000","Quantity On Order","0.00000","Quantity Back Ordered","0.00000"</v>
      </c>
      <c r="E35" s="22" t="str">
        <f>"CATALOG"</f>
        <v>CATALOG</v>
      </c>
      <c r="F35" s="22" t="str">
        <f>"OM03215"</f>
        <v>OM03215</v>
      </c>
      <c r="G35" s="22" t="str">
        <f>"Dual Basic Headset"</f>
        <v>Dual Basic Headset</v>
      </c>
      <c r="H35" s="22" t="str">
        <f>"NORTH"</f>
        <v>NORTH</v>
      </c>
      <c r="I35" s="23">
        <v>0</v>
      </c>
      <c r="J35" s="23">
        <v>0</v>
      </c>
      <c r="K35" s="23">
        <v>0</v>
      </c>
      <c r="L35" s="23">
        <v>0</v>
      </c>
      <c r="M35" s="23">
        <v>0</v>
      </c>
      <c r="N35" s="6">
        <f t="shared" si="0"/>
        <v>24</v>
      </c>
    </row>
    <row r="36" spans="1:14" hidden="1">
      <c r="A36" s="20" t="s">
        <v>39</v>
      </c>
      <c r="B36" s="6" t="str">
        <f>IF(AND(MAX(I36:M36)=0,MIN(I36:M36)=0,HideEmptys="Yes"),"Hide","Show")</f>
        <v>Hide</v>
      </c>
      <c r="C36" s="6"/>
      <c r="D36" s="19" t="str">
        <f>"""GP Direct"",""Fabrikam, Inc."",""Jet Item by Location"",""Class Code"",""CATALOG"",""Item Number"",""OM03215"",""Item Description"",""Dual Basic Headset"",""Location Code"",""SOUTH"",""Quantity On Hand"",""0.00000"",""Quantity Sold"",""0.00000"",""Quantity Returned"",""0.00000"",""Quanti"&amp;"ty On Order"",""0.00000"",""Quantity Back Ordered"",""0.00000"""</f>
        <v>"GP Direct","Fabrikam, Inc.","Jet Item by Location","Class Code","CATALOG","Item Number","OM03215","Item Description","Dual Basic Headset","Location Code","SOUTH","Quantity On Hand","0.00000","Quantity Sold","0.00000","Quantity Returned","0.00000","Quantity On Order","0.00000","Quantity Back Ordered","0.00000"</v>
      </c>
      <c r="E36" s="22" t="str">
        <f>"CATALOG"</f>
        <v>CATALOG</v>
      </c>
      <c r="F36" s="22" t="str">
        <f>"OM03215"</f>
        <v>OM03215</v>
      </c>
      <c r="G36" s="22" t="str">
        <f>"Dual Basic Headset"</f>
        <v>Dual Basic Headset</v>
      </c>
      <c r="H36" s="22" t="str">
        <f>"SOUTH"</f>
        <v>SOUTH</v>
      </c>
      <c r="I36" s="23">
        <v>0</v>
      </c>
      <c r="J36" s="23">
        <v>0</v>
      </c>
      <c r="K36" s="23">
        <v>0</v>
      </c>
      <c r="L36" s="23">
        <v>0</v>
      </c>
      <c r="M36" s="23">
        <v>0</v>
      </c>
      <c r="N36" s="6">
        <f t="shared" si="0"/>
        <v>25</v>
      </c>
    </row>
    <row r="37" spans="1:14" hidden="1">
      <c r="A37" s="20" t="s">
        <v>39</v>
      </c>
      <c r="B37" s="6" t="str">
        <f>IF(AND(MAX(I37:M37)=0,MIN(I37:M37)=0,HideEmptys="Yes"),"Hide","Show")</f>
        <v>Hide</v>
      </c>
      <c r="C37" s="6"/>
      <c r="D37" s="19" t="str">
        <f>"""GP Direct"",""Fabrikam, Inc."",""Jet Item by Location"",""Class Code"",""CATALOG"",""Item Number"",""OM03215"",""Item Description"",""Dual Basic Headset"",""Location Code"",""WAREHOUSE"",""Quantity On Hand"",""0.00000"",""Quantity Sold"",""0.00000"",""Quantity Returned"",""0.00000"",""Qu"&amp;"antity On Order"",""0.00000"",""Quantity Back Ordered"",""0.00000"""</f>
        <v>"GP Direct","Fabrikam, Inc.","Jet Item by Location","Class Code","CATALOG","Item Number","OM03215","Item Description","Dual Basic Headset","Location Code","WAREHOUSE","Quantity On Hand","0.00000","Quantity Sold","0.00000","Quantity Returned","0.00000","Quantity On Order","0.00000","Quantity Back Ordered","0.00000"</v>
      </c>
      <c r="E37" s="22" t="str">
        <f>"CATALOG"</f>
        <v>CATALOG</v>
      </c>
      <c r="F37" s="22" t="str">
        <f>"OM03215"</f>
        <v>OM03215</v>
      </c>
      <c r="G37" s="22" t="str">
        <f>"Dual Basic Headset"</f>
        <v>Dual Basic Headset</v>
      </c>
      <c r="H37" s="22" t="str">
        <f>"WAREHOUSE"</f>
        <v>WAREHOUSE</v>
      </c>
      <c r="I37" s="23">
        <v>0</v>
      </c>
      <c r="J37" s="23">
        <v>0</v>
      </c>
      <c r="K37" s="23">
        <v>0</v>
      </c>
      <c r="L37" s="23">
        <v>0</v>
      </c>
      <c r="M37" s="23">
        <v>0</v>
      </c>
      <c r="N37" s="6">
        <f t="shared" si="0"/>
        <v>26</v>
      </c>
    </row>
    <row r="38" spans="1:14" hidden="1">
      <c r="A38" s="20" t="s">
        <v>39</v>
      </c>
      <c r="B38" s="6" t="str">
        <f>IF(AND(MAX(I38:M38)=0,MIN(I38:M38)=0,HideEmptys="Yes"),"Hide","Show")</f>
        <v>Hide</v>
      </c>
      <c r="C38" s="6"/>
      <c r="D38" s="19" t="str">
        <f>"""GP Direct"",""Fabrikam, Inc."",""Jet Item by Location"",""Class Code"",""CATALOG"",""Item Number"",""OM04586"",""Item Description"",""Multifunctional Fax Machine 1"",""Location Code"",""WAREHOUSE"",""Quantity On Hand"",""0.00000"",""Quantity Sold"",""0.00000"",""Quantity Returned"",""0"&amp;".00000"",""Quantity On Order"",""0.00000"",""Quantity Back Ordered"",""0.00000"""</f>
        <v>"GP Direct","Fabrikam, Inc.","Jet Item by Location","Class Code","CATALOG","Item Number","OM04586","Item Description","Multifunctional Fax Machine 1","Location Code","WAREHOUSE","Quantity On Hand","0.00000","Quantity Sold","0.00000","Quantity Returned","0.00000","Quantity On Order","0.00000","Quantity Back Ordered","0.00000"</v>
      </c>
      <c r="E38" s="22" t="str">
        <f>"CATALOG"</f>
        <v>CATALOG</v>
      </c>
      <c r="F38" s="22" t="str">
        <f>"OM04586"</f>
        <v>OM04586</v>
      </c>
      <c r="G38" s="22" t="str">
        <f>"Multifunctional Fax Machine 1"</f>
        <v>Multifunctional Fax Machine 1</v>
      </c>
      <c r="H38" s="22" t="str">
        <f>"WAREHOUSE"</f>
        <v>WAREHOUSE</v>
      </c>
      <c r="I38" s="23">
        <v>0</v>
      </c>
      <c r="J38" s="23">
        <v>0</v>
      </c>
      <c r="K38" s="23">
        <v>0</v>
      </c>
      <c r="L38" s="23">
        <v>0</v>
      </c>
      <c r="M38" s="23">
        <v>0</v>
      </c>
      <c r="N38" s="6">
        <f t="shared" si="0"/>
        <v>27</v>
      </c>
    </row>
    <row r="39" spans="1:14" hidden="1">
      <c r="A39" s="20" t="s">
        <v>39</v>
      </c>
      <c r="B39" s="6" t="str">
        <f>IF(AND(MAX(I39:M39)=0,MIN(I39:M39)=0,HideEmptys="Yes"),"Hide","Show")</f>
        <v>Hide</v>
      </c>
      <c r="C39" s="6"/>
      <c r="D39" s="19" t="str">
        <f>"""GP Direct"",""Fabrikam, Inc."",""Jet Item by Location"",""Class Code"",""CATALOG"",""Item Number"",""OM05849"",""Item Description"",""Multifunctional Fax Machine 2"",""Location Code"",""WAREHOUSE"",""Quantity On Hand"",""0.00000"",""Quantity Sold"",""0.00000"",""Quantity Returned"",""0"&amp;".00000"",""Quantity On Order"",""0.00000"",""Quantity Back Ordered"",""0.00000"""</f>
        <v>"GP Direct","Fabrikam, Inc.","Jet Item by Location","Class Code","CATALOG","Item Number","OM05849","Item Description","Multifunctional Fax Machine 2","Location Code","WAREHOUSE","Quantity On Hand","0.00000","Quantity Sold","0.00000","Quantity Returned","0.00000","Quantity On Order","0.00000","Quantity Back Ordered","0.00000"</v>
      </c>
      <c r="E39" s="22" t="str">
        <f>"CATALOG"</f>
        <v>CATALOG</v>
      </c>
      <c r="F39" s="22" t="str">
        <f>"OM05849"</f>
        <v>OM05849</v>
      </c>
      <c r="G39" s="22" t="str">
        <f>"Multifunctional Fax Machine 2"</f>
        <v>Multifunctional Fax Machine 2</v>
      </c>
      <c r="H39" s="22" t="str">
        <f>"WAREHOUSE"</f>
        <v>WAREHOUSE</v>
      </c>
      <c r="I39" s="23">
        <v>0</v>
      </c>
      <c r="J39" s="23">
        <v>0</v>
      </c>
      <c r="K39" s="23">
        <v>0</v>
      </c>
      <c r="L39" s="23">
        <v>0</v>
      </c>
      <c r="M39" s="23">
        <v>0</v>
      </c>
      <c r="N39" s="6">
        <f t="shared" si="0"/>
        <v>28</v>
      </c>
    </row>
    <row r="40" spans="1:14" hidden="1">
      <c r="A40" s="20" t="s">
        <v>39</v>
      </c>
      <c r="B40" s="6" t="str">
        <f>IF(AND(MAX(I40:M40)=0,MIN(I40:M40)=0,HideEmptys="Yes"),"Hide","Show")</f>
        <v>Hide</v>
      </c>
      <c r="C40" s="6"/>
      <c r="D40" s="19" t="str">
        <f>"""GP Direct"",""Fabrikam, Inc."",""Jet Item by Location"",""Class Code"",""CATALOG"",""Item Number"",""OM08529"",""Item Description"",""Conference Call Phone 1"",""Location Code"",""WAREHOUSE"",""Quantity On Hand"",""0.00000"",""Quantity Sold"",""0.00000"",""Quantity Returned"",""0.00000"&amp;""",""Quantity On Order"",""0.00000"",""Quantity Back Ordered"",""0.00000"""</f>
        <v>"GP Direct","Fabrikam, Inc.","Jet Item by Location","Class Code","CATALOG","Item Number","OM08529","Item Description","Conference Call Phone 1","Location Code","WAREHOUSE","Quantity On Hand","0.00000","Quantity Sold","0.00000","Quantity Returned","0.00000","Quantity On Order","0.00000","Quantity Back Ordered","0.00000"</v>
      </c>
      <c r="E40" s="22" t="str">
        <f>"CATALOG"</f>
        <v>CATALOG</v>
      </c>
      <c r="F40" s="22" t="str">
        <f>"OM08529"</f>
        <v>OM08529</v>
      </c>
      <c r="G40" s="22" t="str">
        <f>"Conference Call Phone 1"</f>
        <v>Conference Call Phone 1</v>
      </c>
      <c r="H40" s="22" t="str">
        <f>"WAREHOUSE"</f>
        <v>WAREHOUSE</v>
      </c>
      <c r="I40" s="23">
        <v>0</v>
      </c>
      <c r="J40" s="23">
        <v>0</v>
      </c>
      <c r="K40" s="23">
        <v>0</v>
      </c>
      <c r="L40" s="23">
        <v>0</v>
      </c>
      <c r="M40" s="23">
        <v>0</v>
      </c>
      <c r="N40" s="6">
        <f t="shared" si="0"/>
        <v>29</v>
      </c>
    </row>
    <row r="41" spans="1:14" hidden="1">
      <c r="A41" s="20" t="s">
        <v>39</v>
      </c>
      <c r="B41" s="6" t="str">
        <f>IF(AND(MAX(I41:M41)=0,MIN(I41:M41)=0,HideEmptys="Yes"),"Hide","Show")</f>
        <v>Hide</v>
      </c>
      <c r="C41" s="6"/>
      <c r="D41" s="19" t="str">
        <f>"""GP Direct"",""Fabrikam, Inc."",""Jet Item by Location"",""Class Code"",""CATALOG"",""Item Number"",""OM08539"",""Item Description"",""Conference Call Phone 2"",""Location Code"",""WAREHOUSE"",""Quantity On Hand"",""0.00000"",""Quantity Sold"",""0.00000"",""Quantity Returned"",""0.00000"&amp;""",""Quantity On Order"",""0.00000"",""Quantity Back Ordered"",""0.00000"""</f>
        <v>"GP Direct","Fabrikam, Inc.","Jet Item by Location","Class Code","CATALOG","Item Number","OM08539","Item Description","Conference Call Phone 2","Location Code","WAREHOUSE","Quantity On Hand","0.00000","Quantity Sold","0.00000","Quantity Returned","0.00000","Quantity On Order","0.00000","Quantity Back Ordered","0.00000"</v>
      </c>
      <c r="E41" s="22" t="str">
        <f>"CATALOG"</f>
        <v>CATALOG</v>
      </c>
      <c r="F41" s="22" t="str">
        <f>"OM08539"</f>
        <v>OM08539</v>
      </c>
      <c r="G41" s="22" t="str">
        <f>"Conference Call Phone 2"</f>
        <v>Conference Call Phone 2</v>
      </c>
      <c r="H41" s="22" t="str">
        <f>"WAREHOUSE"</f>
        <v>WAREHOUSE</v>
      </c>
      <c r="I41" s="23">
        <v>0</v>
      </c>
      <c r="J41" s="23">
        <v>0</v>
      </c>
      <c r="K41" s="23">
        <v>0</v>
      </c>
      <c r="L41" s="23">
        <v>0</v>
      </c>
      <c r="M41" s="23">
        <v>0</v>
      </c>
      <c r="N41" s="6">
        <f t="shared" si="0"/>
        <v>30</v>
      </c>
    </row>
    <row r="42" spans="1:14" hidden="1">
      <c r="A42" s="20" t="s">
        <v>39</v>
      </c>
      <c r="B42" s="6" t="str">
        <f>IF(AND(MAX(I42:M42)=0,MIN(I42:M42)=0,HideEmptys="Yes"),"Hide","Show")</f>
        <v>Hide</v>
      </c>
      <c r="C42" s="6"/>
      <c r="D42" s="19" t="str">
        <f>"""GP Direct"",""Fabrikam, Inc."",""Jet Item by Location"",""Class Code"",""CATALOG"",""Item Number"",""OM08570"",""Item Description"",""Home Desktop Tower PC 1"",""Location Code"",""SOUTH"",""Quantity On Hand"",""0.00000"",""Quantity Sold"",""0.00000"",""Quantity Returned"",""0.00000"",""Q"&amp;"uantity On Order"",""0.00000"",""Quantity Back Ordered"",""0.00000"""</f>
        <v>"GP Direct","Fabrikam, Inc.","Jet Item by Location","Class Code","CATALOG","Item Number","OM08570","Item Description","Home Desktop Tower PC 1","Location Code","SOUTH","Quantity On Hand","0.00000","Quantity Sold","0.00000","Quantity Returned","0.00000","Quantity On Order","0.00000","Quantity Back Ordered","0.00000"</v>
      </c>
      <c r="E42" s="22" t="str">
        <f>"CATALOG"</f>
        <v>CATALOG</v>
      </c>
      <c r="F42" s="22" t="str">
        <f>"OM08570"</f>
        <v>OM08570</v>
      </c>
      <c r="G42" s="22" t="str">
        <f>"Home Desktop Tower PC 1"</f>
        <v>Home Desktop Tower PC 1</v>
      </c>
      <c r="H42" s="22" t="str">
        <f>"SOUTH"</f>
        <v>SOUTH</v>
      </c>
      <c r="I42" s="23">
        <v>0</v>
      </c>
      <c r="J42" s="23">
        <v>0</v>
      </c>
      <c r="K42" s="23">
        <v>0</v>
      </c>
      <c r="L42" s="23">
        <v>0</v>
      </c>
      <c r="M42" s="23">
        <v>0</v>
      </c>
      <c r="N42" s="6">
        <f t="shared" si="0"/>
        <v>31</v>
      </c>
    </row>
    <row r="43" spans="1:14" hidden="1">
      <c r="A43" s="20" t="s">
        <v>39</v>
      </c>
      <c r="B43" s="6" t="str">
        <f>IF(AND(MAX(I43:M43)=0,MIN(I43:M43)=0,HideEmptys="Yes"),"Hide","Show")</f>
        <v>Hide</v>
      </c>
      <c r="C43" s="6"/>
      <c r="D43" s="19" t="str">
        <f>"""GP Direct"",""Fabrikam, Inc."",""Jet Item by Location"",""Class Code"",""CATALOG"",""Item Number"",""OM08570"",""Item Description"",""Home Desktop Tower PC 1"",""Location Code"",""WAREHOUSE"",""Quantity On Hand"",""0.00000"",""Quantity Sold"",""0.00000"",""Quantity Returned"",""0.00000"&amp;""",""Quantity On Order"",""0.00000"",""Quantity Back Ordered"",""0.00000"""</f>
        <v>"GP Direct","Fabrikam, Inc.","Jet Item by Location","Class Code","CATALOG","Item Number","OM08570","Item Description","Home Desktop Tower PC 1","Location Code","WAREHOUSE","Quantity On Hand","0.00000","Quantity Sold","0.00000","Quantity Returned","0.00000","Quantity On Order","0.00000","Quantity Back Ordered","0.00000"</v>
      </c>
      <c r="E43" s="22" t="str">
        <f>"CATALOG"</f>
        <v>CATALOG</v>
      </c>
      <c r="F43" s="22" t="str">
        <f>"OM08570"</f>
        <v>OM08570</v>
      </c>
      <c r="G43" s="22" t="str">
        <f>"Home Desktop Tower PC 1"</f>
        <v>Home Desktop Tower PC 1</v>
      </c>
      <c r="H43" s="22" t="str">
        <f>"WAREHOUSE"</f>
        <v>WAREHOUSE</v>
      </c>
      <c r="I43" s="23">
        <v>0</v>
      </c>
      <c r="J43" s="23">
        <v>0</v>
      </c>
      <c r="K43" s="23">
        <v>0</v>
      </c>
      <c r="L43" s="23">
        <v>0</v>
      </c>
      <c r="M43" s="23">
        <v>0</v>
      </c>
      <c r="N43" s="6">
        <f t="shared" si="0"/>
        <v>32</v>
      </c>
    </row>
    <row r="44" spans="1:14" hidden="1">
      <c r="A44" s="20" t="s">
        <v>39</v>
      </c>
      <c r="B44" s="6" t="str">
        <f>IF(AND(MAX(I44:M44)=0,MIN(I44:M44)=0,HideEmptys="Yes"),"Hide","Show")</f>
        <v>Hide</v>
      </c>
      <c r="C44" s="6"/>
      <c r="D44" s="19" t="str">
        <f>"""GP Direct"",""Fabrikam, Inc."",""Jet Item by Location"",""Class Code"",""CATALOG"",""Item Number"",""OM08575"",""Item Description"",""Home Desktop Tower PC 2"",""Location Code"",""NORTH"",""Quantity On Hand"",""0.00000"",""Quantity Sold"",""0.00000"",""Quantity Returned"",""0.00000"",""Q"&amp;"uantity On Order"",""0.00000"",""Quantity Back Ordered"",""0.00000"""</f>
        <v>"GP Direct","Fabrikam, Inc.","Jet Item by Location","Class Code","CATALOG","Item Number","OM08575","Item Description","Home Desktop Tower PC 2","Location Code","NORTH","Quantity On Hand","0.00000","Quantity Sold","0.00000","Quantity Returned","0.00000","Quantity On Order","0.00000","Quantity Back Ordered","0.00000"</v>
      </c>
      <c r="E44" s="22" t="str">
        <f>"CATALOG"</f>
        <v>CATALOG</v>
      </c>
      <c r="F44" s="22" t="str">
        <f>"OM08575"</f>
        <v>OM08575</v>
      </c>
      <c r="G44" s="22" t="str">
        <f>"Home Desktop Tower PC 2"</f>
        <v>Home Desktop Tower PC 2</v>
      </c>
      <c r="H44" s="22" t="str">
        <f>"NORTH"</f>
        <v>NORTH</v>
      </c>
      <c r="I44" s="23">
        <v>0</v>
      </c>
      <c r="J44" s="23">
        <v>0</v>
      </c>
      <c r="K44" s="23">
        <v>0</v>
      </c>
      <c r="L44" s="23">
        <v>0</v>
      </c>
      <c r="M44" s="23">
        <v>0</v>
      </c>
      <c r="N44" s="6">
        <f t="shared" si="0"/>
        <v>33</v>
      </c>
    </row>
    <row r="45" spans="1:14" hidden="1">
      <c r="A45" s="20" t="s">
        <v>39</v>
      </c>
      <c r="B45" s="6" t="str">
        <f>IF(AND(MAX(I45:M45)=0,MIN(I45:M45)=0,HideEmptys="Yes"),"Hide","Show")</f>
        <v>Hide</v>
      </c>
      <c r="C45" s="6"/>
      <c r="D45" s="19" t="str">
        <f>"""GP Direct"",""Fabrikam, Inc."",""Jet Item by Location"",""Class Code"",""CATALOG"",""Item Number"",""OM08575"",""Item Description"",""Home Desktop Tower PC 2"",""Location Code"",""SOUTH"",""Quantity On Hand"",""0.00000"",""Quantity Sold"",""0.00000"",""Quantity Returned"",""0.00000"",""Q"&amp;"uantity On Order"",""0.00000"",""Quantity Back Ordered"",""0.00000"""</f>
        <v>"GP Direct","Fabrikam, Inc.","Jet Item by Location","Class Code","CATALOG","Item Number","OM08575","Item Description","Home Desktop Tower PC 2","Location Code","SOUTH","Quantity On Hand","0.00000","Quantity Sold","0.00000","Quantity Returned","0.00000","Quantity On Order","0.00000","Quantity Back Ordered","0.00000"</v>
      </c>
      <c r="E45" s="22" t="str">
        <f>"CATALOG"</f>
        <v>CATALOG</v>
      </c>
      <c r="F45" s="22" t="str">
        <f>"OM08575"</f>
        <v>OM08575</v>
      </c>
      <c r="G45" s="22" t="str">
        <f>"Home Desktop Tower PC 2"</f>
        <v>Home Desktop Tower PC 2</v>
      </c>
      <c r="H45" s="22" t="str">
        <f>"SOUTH"</f>
        <v>SOUTH</v>
      </c>
      <c r="I45" s="23">
        <v>0</v>
      </c>
      <c r="J45" s="23">
        <v>0</v>
      </c>
      <c r="K45" s="23">
        <v>0</v>
      </c>
      <c r="L45" s="23">
        <v>0</v>
      </c>
      <c r="M45" s="23">
        <v>0</v>
      </c>
      <c r="N45" s="6">
        <f t="shared" si="0"/>
        <v>34</v>
      </c>
    </row>
    <row r="46" spans="1:14" hidden="1">
      <c r="A46" s="20" t="s">
        <v>39</v>
      </c>
      <c r="B46" s="6" t="str">
        <f>IF(AND(MAX(I46:M46)=0,MIN(I46:M46)=0,HideEmptys="Yes"),"Hide","Show")</f>
        <v>Hide</v>
      </c>
      <c r="C46" s="6"/>
      <c r="D46" s="19" t="str">
        <f>"""GP Direct"",""Fabrikam, Inc."",""Jet Item by Location"",""Class Code"",""CATALOG"",""Item Number"",""OM08575"",""Item Description"",""Home Desktop Tower PC 2"",""Location Code"",""WAREHOUSE"",""Quantity On Hand"",""0.00000"",""Quantity Sold"",""0.00000"",""Quantity Returned"",""0.00000"&amp;""",""Quantity On Order"",""0.00000"",""Quantity Back Ordered"",""0.00000"""</f>
        <v>"GP Direct","Fabrikam, Inc.","Jet Item by Location","Class Code","CATALOG","Item Number","OM08575","Item Description","Home Desktop Tower PC 2","Location Code","WAREHOUSE","Quantity On Hand","0.00000","Quantity Sold","0.00000","Quantity Returned","0.00000","Quantity On Order","0.00000","Quantity Back Ordered","0.00000"</v>
      </c>
      <c r="E46" s="22" t="str">
        <f>"CATALOG"</f>
        <v>CATALOG</v>
      </c>
      <c r="F46" s="22" t="str">
        <f>"OM08575"</f>
        <v>OM08575</v>
      </c>
      <c r="G46" s="22" t="str">
        <f>"Home Desktop Tower PC 2"</f>
        <v>Home Desktop Tower PC 2</v>
      </c>
      <c r="H46" s="22" t="str">
        <f>"WAREHOUSE"</f>
        <v>WAREHOUSE</v>
      </c>
      <c r="I46" s="23">
        <v>0</v>
      </c>
      <c r="J46" s="23">
        <v>0</v>
      </c>
      <c r="K46" s="23">
        <v>0</v>
      </c>
      <c r="L46" s="23">
        <v>0</v>
      </c>
      <c r="M46" s="23">
        <v>0</v>
      </c>
      <c r="N46" s="6">
        <f t="shared" si="0"/>
        <v>35</v>
      </c>
    </row>
    <row r="47" spans="1:14" hidden="1">
      <c r="A47" s="20" t="s">
        <v>39</v>
      </c>
      <c r="B47" s="6" t="str">
        <f>IF(AND(MAX(I47:M47)=0,MIN(I47:M47)=0,HideEmptys="Yes"),"Hide","Show")</f>
        <v>Hide</v>
      </c>
      <c r="C47" s="6"/>
      <c r="D47" s="19" t="str">
        <f>"""GP Direct"",""Fabrikam, Inc."",""Jet Item by Location"",""Class Code"",""CATALOG"",""Item Number"",""OM08580"",""Item Description"",""Home Desktop Tower PC 3"",""Location Code"",""WAREHOUSE"",""Quantity On Hand"",""0.00000"",""Quantity Sold"",""0.00000"",""Quantity Returned"",""0.00000"&amp;""",""Quantity On Order"",""0.00000"",""Quantity Back Ordered"",""0.00000"""</f>
        <v>"GP Direct","Fabrikam, Inc.","Jet Item by Location","Class Code","CATALOG","Item Number","OM08580","Item Description","Home Desktop Tower PC 3","Location Code","WAREHOUSE","Quantity On Hand","0.00000","Quantity Sold","0.00000","Quantity Returned","0.00000","Quantity On Order","0.00000","Quantity Back Ordered","0.00000"</v>
      </c>
      <c r="E47" s="22" t="str">
        <f>"CATALOG"</f>
        <v>CATALOG</v>
      </c>
      <c r="F47" s="22" t="str">
        <f>"OM08580"</f>
        <v>OM08580</v>
      </c>
      <c r="G47" s="22" t="str">
        <f>"Home Desktop Tower PC 3"</f>
        <v>Home Desktop Tower PC 3</v>
      </c>
      <c r="H47" s="22" t="str">
        <f>"WAREHOUSE"</f>
        <v>WAREHOUSE</v>
      </c>
      <c r="I47" s="23">
        <v>0</v>
      </c>
      <c r="J47" s="23">
        <v>0</v>
      </c>
      <c r="K47" s="23">
        <v>0</v>
      </c>
      <c r="L47" s="23">
        <v>0</v>
      </c>
      <c r="M47" s="23">
        <v>0</v>
      </c>
      <c r="N47" s="6">
        <f t="shared" si="0"/>
        <v>36</v>
      </c>
    </row>
    <row r="48" spans="1:14" hidden="1">
      <c r="A48" s="20" t="s">
        <v>39</v>
      </c>
      <c r="B48" s="6" t="str">
        <f>IF(AND(MAX(I48:M48)=0,MIN(I48:M48)=0,HideEmptys="Yes"),"Hide","Show")</f>
        <v>Hide</v>
      </c>
      <c r="C48" s="6"/>
      <c r="D48" s="19" t="str">
        <f>"""GP Direct"",""Fabrikam, Inc."",""Jet Item by Location"",""Class Code"",""CATALOG"",""Item Number"",""OM08585"",""Item Description"",""Home Laptop PC 1"",""Location Code"",""SOUTH"",""Quantity On Hand"",""0.00000"",""Quantity Sold"",""0.00000"",""Quantity Returned"",""0.00000"",""Quantity"&amp;" On Order"",""0.00000"",""Quantity Back Ordered"",""0.00000"""</f>
        <v>"GP Direct","Fabrikam, Inc.","Jet Item by Location","Class Code","CATALOG","Item Number","OM08585","Item Description","Home Laptop PC 1","Location Code","SOUTH","Quantity On Hand","0.00000","Quantity Sold","0.00000","Quantity Returned","0.00000","Quantity On Order","0.00000","Quantity Back Ordered","0.00000"</v>
      </c>
      <c r="E48" s="22" t="str">
        <f>"CATALOG"</f>
        <v>CATALOG</v>
      </c>
      <c r="F48" s="22" t="str">
        <f>"OM08585"</f>
        <v>OM08585</v>
      </c>
      <c r="G48" s="22" t="str">
        <f>"Home Laptop PC 1"</f>
        <v>Home Laptop PC 1</v>
      </c>
      <c r="H48" s="22" t="str">
        <f>"SOUTH"</f>
        <v>SOUTH</v>
      </c>
      <c r="I48" s="23">
        <v>0</v>
      </c>
      <c r="J48" s="23">
        <v>0</v>
      </c>
      <c r="K48" s="23">
        <v>0</v>
      </c>
      <c r="L48" s="23">
        <v>0</v>
      </c>
      <c r="M48" s="23">
        <v>0</v>
      </c>
      <c r="N48" s="6">
        <f t="shared" si="0"/>
        <v>37</v>
      </c>
    </row>
    <row r="49" spans="1:14" hidden="1">
      <c r="A49" s="20" t="s">
        <v>39</v>
      </c>
      <c r="B49" s="6" t="str">
        <f>IF(AND(MAX(I49:M49)=0,MIN(I49:M49)=0,HideEmptys="Yes"),"Hide","Show")</f>
        <v>Hide</v>
      </c>
      <c r="C49" s="6"/>
      <c r="D49" s="19" t="str">
        <f>"""GP Direct"",""Fabrikam, Inc."",""Jet Item by Location"",""Class Code"",""CATALOG"",""Item Number"",""OM08585"",""Item Description"",""Home Laptop PC 1"",""Location Code"",""WAREHOUSE"",""Quantity On Hand"",""0.00000"",""Quantity Sold"",""0.00000"",""Quantity Returned"",""0.00000"",""Quan"&amp;"tity On Order"",""0.00000"",""Quantity Back Ordered"",""0.00000"""</f>
        <v>"GP Direct","Fabrikam, Inc.","Jet Item by Location","Class Code","CATALOG","Item Number","OM08585","Item Description","Home Laptop PC 1","Location Code","WAREHOUSE","Quantity On Hand","0.00000","Quantity Sold","0.00000","Quantity Returned","0.00000","Quantity On Order","0.00000","Quantity Back Ordered","0.00000"</v>
      </c>
      <c r="E49" s="22" t="str">
        <f>"CATALOG"</f>
        <v>CATALOG</v>
      </c>
      <c r="F49" s="22" t="str">
        <f>"OM08585"</f>
        <v>OM08585</v>
      </c>
      <c r="G49" s="22" t="str">
        <f>"Home Laptop PC 1"</f>
        <v>Home Laptop PC 1</v>
      </c>
      <c r="H49" s="22" t="str">
        <f>"WAREHOUSE"</f>
        <v>WAREHOUSE</v>
      </c>
      <c r="I49" s="23">
        <v>0</v>
      </c>
      <c r="J49" s="23">
        <v>0</v>
      </c>
      <c r="K49" s="23">
        <v>0</v>
      </c>
      <c r="L49" s="23">
        <v>0</v>
      </c>
      <c r="M49" s="23">
        <v>0</v>
      </c>
      <c r="N49" s="6">
        <f t="shared" si="0"/>
        <v>38</v>
      </c>
    </row>
    <row r="50" spans="1:14" hidden="1">
      <c r="A50" s="20" t="s">
        <v>39</v>
      </c>
      <c r="B50" s="6" t="str">
        <f>IF(AND(MAX(I50:M50)=0,MIN(I50:M50)=0,HideEmptys="Yes"),"Hide","Show")</f>
        <v>Hide</v>
      </c>
      <c r="C50" s="6"/>
      <c r="D50" s="19" t="str">
        <f>"""GP Direct"",""Fabrikam, Inc."",""Jet Item by Location"",""Class Code"",""CATALOG"",""Item Number"",""OM08590"",""Item Description"",""Home Laptop PC 2"",""Location Code"",""WAREHOUSE"",""Quantity On Hand"",""0.00000"",""Quantity Sold"",""0.00000"",""Quantity Returned"",""0.00000"",""Quan"&amp;"tity On Order"",""0.00000"",""Quantity Back Ordered"",""0.00000"""</f>
        <v>"GP Direct","Fabrikam, Inc.","Jet Item by Location","Class Code","CATALOG","Item Number","OM08590","Item Description","Home Laptop PC 2","Location Code","WAREHOUSE","Quantity On Hand","0.00000","Quantity Sold","0.00000","Quantity Returned","0.00000","Quantity On Order","0.00000","Quantity Back Ordered","0.00000"</v>
      </c>
      <c r="E50" s="22" t="str">
        <f>"CATALOG"</f>
        <v>CATALOG</v>
      </c>
      <c r="F50" s="22" t="str">
        <f>"OM08590"</f>
        <v>OM08590</v>
      </c>
      <c r="G50" s="22" t="str">
        <f>"Home Laptop PC 2"</f>
        <v>Home Laptop PC 2</v>
      </c>
      <c r="H50" s="22" t="str">
        <f>"WAREHOUSE"</f>
        <v>WAREHOUSE</v>
      </c>
      <c r="I50" s="23">
        <v>0</v>
      </c>
      <c r="J50" s="23">
        <v>0</v>
      </c>
      <c r="K50" s="23">
        <v>0</v>
      </c>
      <c r="L50" s="23">
        <v>0</v>
      </c>
      <c r="M50" s="23">
        <v>0</v>
      </c>
      <c r="N50" s="6">
        <f t="shared" si="0"/>
        <v>39</v>
      </c>
    </row>
    <row r="51" spans="1:14" hidden="1">
      <c r="A51" s="20" t="s">
        <v>39</v>
      </c>
      <c r="B51" s="6" t="str">
        <f>IF(AND(MAX(I51:M51)=0,MIN(I51:M51)=0,HideEmptys="Yes"),"Hide","Show")</f>
        <v>Hide</v>
      </c>
      <c r="C51" s="6"/>
      <c r="D51" s="19" t="str">
        <f>"""GP Direct"",""Fabrikam, Inc."",""Jet Item by Location"",""Class Code"",""CATALOG"",""Item Number"",""OM08595"",""Item Description"",""Home Laptop PC 3"",""Location Code"",""NORTH"",""Quantity On Hand"",""0.00000"",""Quantity Sold"",""0.00000"",""Quantity Returned"",""0.00000"",""Quantity"&amp;" On Order"",""0.00000"",""Quantity Back Ordered"",""0.00000"""</f>
        <v>"GP Direct","Fabrikam, Inc.","Jet Item by Location","Class Code","CATALOG","Item Number","OM08595","Item Description","Home Laptop PC 3","Location Code","NORTH","Quantity On Hand","0.00000","Quantity Sold","0.00000","Quantity Returned","0.00000","Quantity On Order","0.00000","Quantity Back Ordered","0.00000"</v>
      </c>
      <c r="E51" s="22" t="str">
        <f>"CATALOG"</f>
        <v>CATALOG</v>
      </c>
      <c r="F51" s="22" t="str">
        <f>"OM08595"</f>
        <v>OM08595</v>
      </c>
      <c r="G51" s="22" t="str">
        <f>"Home Laptop PC 3"</f>
        <v>Home Laptop PC 3</v>
      </c>
      <c r="H51" s="22" t="str">
        <f>"NORTH"</f>
        <v>NORTH</v>
      </c>
      <c r="I51" s="23">
        <v>0</v>
      </c>
      <c r="J51" s="23">
        <v>0</v>
      </c>
      <c r="K51" s="23">
        <v>0</v>
      </c>
      <c r="L51" s="23">
        <v>0</v>
      </c>
      <c r="M51" s="23">
        <v>0</v>
      </c>
      <c r="N51" s="6">
        <f t="shared" si="0"/>
        <v>40</v>
      </c>
    </row>
    <row r="52" spans="1:14" hidden="1">
      <c r="A52" s="20" t="s">
        <v>39</v>
      </c>
      <c r="B52" s="6" t="str">
        <f>IF(AND(MAX(I52:M52)=0,MIN(I52:M52)=0,HideEmptys="Yes"),"Hide","Show")</f>
        <v>Hide</v>
      </c>
      <c r="C52" s="6"/>
      <c r="D52" s="19" t="str">
        <f>"""GP Direct"",""Fabrikam, Inc."",""Jet Item by Location"",""Class Code"",""CATALOG"",""Item Number"",""OM08595"",""Item Description"",""Home Laptop PC 3"",""Location Code"",""WAREHOUSE"",""Quantity On Hand"",""0.00000"",""Quantity Sold"",""0.00000"",""Quantity Returned"",""0.00000"",""Quan"&amp;"tity On Order"",""0.00000"",""Quantity Back Ordered"",""0.00000"""</f>
        <v>"GP Direct","Fabrikam, Inc.","Jet Item by Location","Class Code","CATALOG","Item Number","OM08595","Item Description","Home Laptop PC 3","Location Code","WAREHOUSE","Quantity On Hand","0.00000","Quantity Sold","0.00000","Quantity Returned","0.00000","Quantity On Order","0.00000","Quantity Back Ordered","0.00000"</v>
      </c>
      <c r="E52" s="22" t="str">
        <f>"CATALOG"</f>
        <v>CATALOG</v>
      </c>
      <c r="F52" s="22" t="str">
        <f>"OM08595"</f>
        <v>OM08595</v>
      </c>
      <c r="G52" s="22" t="str">
        <f>"Home Laptop PC 3"</f>
        <v>Home Laptop PC 3</v>
      </c>
      <c r="H52" s="22" t="str">
        <f>"WAREHOUSE"</f>
        <v>WAREHOUSE</v>
      </c>
      <c r="I52" s="23">
        <v>0</v>
      </c>
      <c r="J52" s="23">
        <v>0</v>
      </c>
      <c r="K52" s="23">
        <v>0</v>
      </c>
      <c r="L52" s="23">
        <v>0</v>
      </c>
      <c r="M52" s="23">
        <v>0</v>
      </c>
      <c r="N52" s="6">
        <f t="shared" si="0"/>
        <v>41</v>
      </c>
    </row>
    <row r="53" spans="1:14" hidden="1">
      <c r="A53" s="20" t="s">
        <v>39</v>
      </c>
      <c r="B53" s="6" t="str">
        <f>IF(AND(MAX(I53:M53)=0,MIN(I53:M53)=0,HideEmptys="Yes"),"Hide","Show")</f>
        <v>Hide</v>
      </c>
      <c r="C53" s="6"/>
      <c r="D53" s="19" t="str">
        <f>"""GP Direct"",""Fabrikam, Inc."",""Jet Item by Location"",""Class Code"",""CATALOG"",""Item Number"",""OM08600"",""Item Description"",""Business Desktop PC 1"",""Location Code"",""WAREHOUSE"",""Quantity On Hand"",""0.00000"",""Quantity Sold"",""0.00000"",""Quantity Returned"",""0.00000"","&amp;"""Quantity On Order"",""0.00000"",""Quantity Back Ordered"",""0.00000"""</f>
        <v>"GP Direct","Fabrikam, Inc.","Jet Item by Location","Class Code","CATALOG","Item Number","OM08600","Item Description","Business Desktop PC 1","Location Code","WAREHOUSE","Quantity On Hand","0.00000","Quantity Sold","0.00000","Quantity Returned","0.00000","Quantity On Order","0.00000","Quantity Back Ordered","0.00000"</v>
      </c>
      <c r="E53" s="22" t="str">
        <f>"CATALOG"</f>
        <v>CATALOG</v>
      </c>
      <c r="F53" s="22" t="str">
        <f>"OM08600"</f>
        <v>OM08600</v>
      </c>
      <c r="G53" s="22" t="str">
        <f>"Business Desktop PC 1"</f>
        <v>Business Desktop PC 1</v>
      </c>
      <c r="H53" s="22" t="str">
        <f>"WAREHOUSE"</f>
        <v>WAREHOUSE</v>
      </c>
      <c r="I53" s="23">
        <v>0</v>
      </c>
      <c r="J53" s="23">
        <v>0</v>
      </c>
      <c r="K53" s="23">
        <v>0</v>
      </c>
      <c r="L53" s="23">
        <v>0</v>
      </c>
      <c r="M53" s="23">
        <v>0</v>
      </c>
      <c r="N53" s="6">
        <f t="shared" si="0"/>
        <v>42</v>
      </c>
    </row>
    <row r="54" spans="1:14" hidden="1">
      <c r="A54" s="20" t="s">
        <v>39</v>
      </c>
      <c r="B54" s="6" t="str">
        <f>IF(AND(MAX(I54:M54)=0,MIN(I54:M54)=0,HideEmptys="Yes"),"Hide","Show")</f>
        <v>Hide</v>
      </c>
      <c r="C54" s="6"/>
      <c r="D54" s="19" t="str">
        <f>"""GP Direct"",""Fabrikam, Inc."",""Jet Item by Location"",""Class Code"",""CATALOG"",""Item Number"",""OM08605"",""Item Description"",""Business Desktop PC 2"",""Location Code"",""WAREHOUSE"",""Quantity On Hand"",""0.00000"",""Quantity Sold"",""0.00000"",""Quantity Returned"",""0.00000"","&amp;"""Quantity On Order"",""0.00000"",""Quantity Back Ordered"",""0.00000"""</f>
        <v>"GP Direct","Fabrikam, Inc.","Jet Item by Location","Class Code","CATALOG","Item Number","OM08605","Item Description","Business Desktop PC 2","Location Code","WAREHOUSE","Quantity On Hand","0.00000","Quantity Sold","0.00000","Quantity Returned","0.00000","Quantity On Order","0.00000","Quantity Back Ordered","0.00000"</v>
      </c>
      <c r="E54" s="22" t="str">
        <f>"CATALOG"</f>
        <v>CATALOG</v>
      </c>
      <c r="F54" s="22" t="str">
        <f>"OM08605"</f>
        <v>OM08605</v>
      </c>
      <c r="G54" s="22" t="str">
        <f>"Business Desktop PC 2"</f>
        <v>Business Desktop PC 2</v>
      </c>
      <c r="H54" s="22" t="str">
        <f>"WAREHOUSE"</f>
        <v>WAREHOUSE</v>
      </c>
      <c r="I54" s="23">
        <v>0</v>
      </c>
      <c r="J54" s="23">
        <v>0</v>
      </c>
      <c r="K54" s="23">
        <v>0</v>
      </c>
      <c r="L54" s="23">
        <v>0</v>
      </c>
      <c r="M54" s="23">
        <v>0</v>
      </c>
      <c r="N54" s="6">
        <f t="shared" si="0"/>
        <v>43</v>
      </c>
    </row>
    <row r="55" spans="1:14" hidden="1">
      <c r="A55" s="20" t="s">
        <v>39</v>
      </c>
      <c r="B55" s="6" t="str">
        <f>IF(AND(MAX(I55:M55)=0,MIN(I55:M55)=0,HideEmptys="Yes"),"Hide","Show")</f>
        <v>Hide</v>
      </c>
      <c r="C55" s="6"/>
      <c r="D55" s="19" t="str">
        <f>"""GP Direct"",""Fabrikam, Inc."",""Jet Item by Location"",""Class Code"",""CATALOG"",""Item Number"",""OM08610"",""Item Description"",""Business Laptop PC 1"",""Location Code"",""WAREHOUSE"",""Quantity On Hand"",""0.00000"",""Quantity Sold"",""0.00000"",""Quantity Returned"",""0.00000"","""&amp;"Quantity On Order"",""0.00000"",""Quantity Back Ordered"",""0.00000"""</f>
        <v>"GP Direct","Fabrikam, Inc.","Jet Item by Location","Class Code","CATALOG","Item Number","OM08610","Item Description","Business Laptop PC 1","Location Code","WAREHOUSE","Quantity On Hand","0.00000","Quantity Sold","0.00000","Quantity Returned","0.00000","Quantity On Order","0.00000","Quantity Back Ordered","0.00000"</v>
      </c>
      <c r="E55" s="22" t="str">
        <f>"CATALOG"</f>
        <v>CATALOG</v>
      </c>
      <c r="F55" s="22" t="str">
        <f>"OM08610"</f>
        <v>OM08610</v>
      </c>
      <c r="G55" s="22" t="str">
        <f>"Business Laptop PC 1"</f>
        <v>Business Laptop PC 1</v>
      </c>
      <c r="H55" s="22" t="str">
        <f>"WAREHOUSE"</f>
        <v>WAREHOUSE</v>
      </c>
      <c r="I55" s="23">
        <v>0</v>
      </c>
      <c r="J55" s="23">
        <v>0</v>
      </c>
      <c r="K55" s="23">
        <v>0</v>
      </c>
      <c r="L55" s="23">
        <v>0</v>
      </c>
      <c r="M55" s="23">
        <v>0</v>
      </c>
      <c r="N55" s="6">
        <f t="shared" si="0"/>
        <v>44</v>
      </c>
    </row>
    <row r="56" spans="1:14" hidden="1">
      <c r="A56" s="20" t="s">
        <v>39</v>
      </c>
      <c r="B56" s="6" t="str">
        <f>IF(AND(MAX(I56:M56)=0,MIN(I56:M56)=0,HideEmptys="Yes"),"Hide","Show")</f>
        <v>Hide</v>
      </c>
      <c r="C56" s="6"/>
      <c r="D56" s="19" t="str">
        <f>"""GP Direct"",""Fabrikam, Inc."",""Jet Item by Location"",""Class Code"",""CATALOG"",""Item Number"",""OM08615"",""Item Description"",""Business Laptop PC 2"",""Location Code"",""WAREHOUSE"",""Quantity On Hand"",""0.00000"",""Quantity Sold"",""0.00000"",""Quantity Returned"",""0.00000"","""&amp;"Quantity On Order"",""0.00000"",""Quantity Back Ordered"",""0.00000"""</f>
        <v>"GP Direct","Fabrikam, Inc.","Jet Item by Location","Class Code","CATALOG","Item Number","OM08615","Item Description","Business Laptop PC 2","Location Code","WAREHOUSE","Quantity On Hand","0.00000","Quantity Sold","0.00000","Quantity Returned","0.00000","Quantity On Order","0.00000","Quantity Back Ordered","0.00000"</v>
      </c>
      <c r="E56" s="22" t="str">
        <f>"CATALOG"</f>
        <v>CATALOG</v>
      </c>
      <c r="F56" s="22" t="str">
        <f>"OM08615"</f>
        <v>OM08615</v>
      </c>
      <c r="G56" s="22" t="str">
        <f>"Business Laptop PC 2"</f>
        <v>Business Laptop PC 2</v>
      </c>
      <c r="H56" s="22" t="str">
        <f>"WAREHOUSE"</f>
        <v>WAREHOUSE</v>
      </c>
      <c r="I56" s="23">
        <v>0</v>
      </c>
      <c r="J56" s="23">
        <v>0</v>
      </c>
      <c r="K56" s="23">
        <v>0</v>
      </c>
      <c r="L56" s="23">
        <v>0</v>
      </c>
      <c r="M56" s="23">
        <v>0</v>
      </c>
      <c r="N56" s="6">
        <f t="shared" si="0"/>
        <v>45</v>
      </c>
    </row>
    <row r="57" spans="1:14" hidden="1">
      <c r="A57" s="20" t="s">
        <v>39</v>
      </c>
      <c r="B57" s="6" t="str">
        <f>IF(AND(MAX(I57:M57)=0,MIN(I57:M57)=0,HideEmptys="Yes"),"Hide","Show")</f>
        <v>Hide</v>
      </c>
      <c r="C57" s="6"/>
      <c r="D57" s="19" t="str">
        <f>"""GP Direct"",""Fabrikam, Inc."",""Jet Item by Location"",""Class Code"",""CATALOG"",""Item Number"",""OM08620"",""Item Description"",""Office Chair 1"",""Location Code"",""NORTH"",""Quantity On Hand"",""0.00000"",""Quantity Sold"",""0.00000"",""Quantity Returned"",""0.00000"",""Quantity O"&amp;"n Order"",""0.00000"",""Quantity Back Ordered"",""0.00000"""</f>
        <v>"GP Direct","Fabrikam, Inc.","Jet Item by Location","Class Code","CATALOG","Item Number","OM08620","Item Description","Office Chair 1","Location Code","NORTH","Quantity On Hand","0.00000","Quantity Sold","0.00000","Quantity Returned","0.00000","Quantity On Order","0.00000","Quantity Back Ordered","0.00000"</v>
      </c>
      <c r="E57" s="22" t="str">
        <f>"CATALOG"</f>
        <v>CATALOG</v>
      </c>
      <c r="F57" s="22" t="str">
        <f>"OM08620"</f>
        <v>OM08620</v>
      </c>
      <c r="G57" s="22" t="str">
        <f>"Office Chair 1"</f>
        <v>Office Chair 1</v>
      </c>
      <c r="H57" s="22" t="str">
        <f>"NORTH"</f>
        <v>NORTH</v>
      </c>
      <c r="I57" s="23">
        <v>0</v>
      </c>
      <c r="J57" s="23">
        <v>0</v>
      </c>
      <c r="K57" s="23">
        <v>0</v>
      </c>
      <c r="L57" s="23">
        <v>0</v>
      </c>
      <c r="M57" s="23">
        <v>0</v>
      </c>
      <c r="N57" s="6">
        <f t="shared" si="0"/>
        <v>46</v>
      </c>
    </row>
    <row r="58" spans="1:14" hidden="1">
      <c r="A58" s="20" t="s">
        <v>39</v>
      </c>
      <c r="B58" s="6" t="str">
        <f>IF(AND(MAX(I58:M58)=0,MIN(I58:M58)=0,HideEmptys="Yes"),"Hide","Show")</f>
        <v>Hide</v>
      </c>
      <c r="C58" s="6"/>
      <c r="D58" s="19" t="str">
        <f>"""GP Direct"",""Fabrikam, Inc."",""Jet Item by Location"",""Class Code"",""CATALOG"",""Item Number"",""OM08620"",""Item Description"",""Office Chair 1"",""Location Code"",""WAREHOUSE"",""Quantity On Hand"",""0.00000"",""Quantity Sold"",""0.00000"",""Quantity Returned"",""0.00000"",""Quanti"&amp;"ty On Order"",""0.00000"",""Quantity Back Ordered"",""0.00000"""</f>
        <v>"GP Direct","Fabrikam, Inc.","Jet Item by Location","Class Code","CATALOG","Item Number","OM08620","Item Description","Office Chair 1","Location Code","WAREHOUSE","Quantity On Hand","0.00000","Quantity Sold","0.00000","Quantity Returned","0.00000","Quantity On Order","0.00000","Quantity Back Ordered","0.00000"</v>
      </c>
      <c r="E58" s="22" t="str">
        <f>"CATALOG"</f>
        <v>CATALOG</v>
      </c>
      <c r="F58" s="22" t="str">
        <f>"OM08620"</f>
        <v>OM08620</v>
      </c>
      <c r="G58" s="22" t="str">
        <f>"Office Chair 1"</f>
        <v>Office Chair 1</v>
      </c>
      <c r="H58" s="22" t="str">
        <f>"WAREHOUSE"</f>
        <v>WAREHOUSE</v>
      </c>
      <c r="I58" s="23">
        <v>0</v>
      </c>
      <c r="J58" s="23">
        <v>0</v>
      </c>
      <c r="K58" s="23">
        <v>0</v>
      </c>
      <c r="L58" s="23">
        <v>0</v>
      </c>
      <c r="M58" s="23">
        <v>0</v>
      </c>
      <c r="N58" s="6">
        <f t="shared" si="0"/>
        <v>47</v>
      </c>
    </row>
    <row r="59" spans="1:14" hidden="1">
      <c r="A59" s="20" t="s">
        <v>39</v>
      </c>
      <c r="B59" s="6" t="str">
        <f>IF(AND(MAX(I59:M59)=0,MIN(I59:M59)=0,HideEmptys="Yes"),"Hide","Show")</f>
        <v>Hide</v>
      </c>
      <c r="C59" s="6"/>
      <c r="D59" s="19" t="str">
        <f>"""GP Direct"",""Fabrikam, Inc."",""Jet Item by Location"",""Class Code"",""CATALOG"",""Item Number"",""OM08625"",""Item Description"",""Office Chair 2"",""Location Code"",""WAREHOUSE"",""Quantity On Hand"",""0.00000"",""Quantity Sold"",""0.00000"",""Quantity Returned"",""0.00000"",""Quanti"&amp;"ty On Order"",""0.00000"",""Quantity Back Ordered"",""0.00000"""</f>
        <v>"GP Direct","Fabrikam, Inc.","Jet Item by Location","Class Code","CATALOG","Item Number","OM08625","Item Description","Office Chair 2","Location Code","WAREHOUSE","Quantity On Hand","0.00000","Quantity Sold","0.00000","Quantity Returned","0.00000","Quantity On Order","0.00000","Quantity Back Ordered","0.00000"</v>
      </c>
      <c r="E59" s="22" t="str">
        <f>"CATALOG"</f>
        <v>CATALOG</v>
      </c>
      <c r="F59" s="22" t="str">
        <f>"OM08625"</f>
        <v>OM08625</v>
      </c>
      <c r="G59" s="22" t="str">
        <f>"Office Chair 2"</f>
        <v>Office Chair 2</v>
      </c>
      <c r="H59" s="22" t="str">
        <f>"WAREHOUSE"</f>
        <v>WAREHOUSE</v>
      </c>
      <c r="I59" s="23">
        <v>0</v>
      </c>
      <c r="J59" s="23">
        <v>0</v>
      </c>
      <c r="K59" s="23">
        <v>0</v>
      </c>
      <c r="L59" s="23">
        <v>0</v>
      </c>
      <c r="M59" s="23">
        <v>0</v>
      </c>
      <c r="N59" s="6">
        <f t="shared" si="0"/>
        <v>48</v>
      </c>
    </row>
    <row r="60" spans="1:14" hidden="1">
      <c r="A60" s="20" t="s">
        <v>39</v>
      </c>
      <c r="B60" s="6" t="str">
        <f>IF(AND(MAX(I60:M60)=0,MIN(I60:M60)=0,HideEmptys="Yes"),"Hide","Show")</f>
        <v>Hide</v>
      </c>
      <c r="C60" s="6"/>
      <c r="D60" s="19" t="str">
        <f>"""GP Direct"",""Fabrikam, Inc."",""Jet Item by Location"",""Class Code"",""CATALOG"",""Item Number"",""OM08640"",""Item Description"",""Office Table 1"",""Location Code"",""WAREHOUSE"",""Quantity On Hand"",""0.00000"",""Quantity Sold"",""0.00000"",""Quantity Returned"",""0.00000"",""Quanti"&amp;"ty On Order"",""0.00000"",""Quantity Back Ordered"",""0.00000"""</f>
        <v>"GP Direct","Fabrikam, Inc.","Jet Item by Location","Class Code","CATALOG","Item Number","OM08640","Item Description","Office Table 1","Location Code","WAREHOUSE","Quantity On Hand","0.00000","Quantity Sold","0.00000","Quantity Returned","0.00000","Quantity On Order","0.00000","Quantity Back Ordered","0.00000"</v>
      </c>
      <c r="E60" s="22" t="str">
        <f>"CATALOG"</f>
        <v>CATALOG</v>
      </c>
      <c r="F60" s="22" t="str">
        <f>"OM08640"</f>
        <v>OM08640</v>
      </c>
      <c r="G60" s="22" t="str">
        <f>"Office Table 1"</f>
        <v>Office Table 1</v>
      </c>
      <c r="H60" s="22" t="str">
        <f>"WAREHOUSE"</f>
        <v>WAREHOUSE</v>
      </c>
      <c r="I60" s="23">
        <v>0</v>
      </c>
      <c r="J60" s="23">
        <v>0</v>
      </c>
      <c r="K60" s="23">
        <v>0</v>
      </c>
      <c r="L60" s="23">
        <v>0</v>
      </c>
      <c r="M60" s="23">
        <v>0</v>
      </c>
      <c r="N60" s="6">
        <f t="shared" si="0"/>
        <v>49</v>
      </c>
    </row>
    <row r="61" spans="1:14" hidden="1">
      <c r="A61" s="20" t="s">
        <v>39</v>
      </c>
      <c r="B61" s="6" t="str">
        <f>IF(AND(MAX(I61:M61)=0,MIN(I61:M61)=0,HideEmptys="Yes"),"Hide","Show")</f>
        <v>Hide</v>
      </c>
      <c r="C61" s="6"/>
      <c r="D61" s="19" t="str">
        <f>"""GP Direct"",""Fabrikam, Inc."",""Jet Item by Location"",""Class Code"",""CATALOG"",""Item Number"",""OM08645"",""Item Description"",""Office Table 2"",""Location Code"",""WAREHOUSE"",""Quantity On Hand"",""0.00000"",""Quantity Sold"",""0.00000"",""Quantity Returned"",""0.00000"",""Quanti"&amp;"ty On Order"",""0.00000"",""Quantity Back Ordered"",""0.00000"""</f>
        <v>"GP Direct","Fabrikam, Inc.","Jet Item by Location","Class Code","CATALOG","Item Number","OM08645","Item Description","Office Table 2","Location Code","WAREHOUSE","Quantity On Hand","0.00000","Quantity Sold","0.00000","Quantity Returned","0.00000","Quantity On Order","0.00000","Quantity Back Ordered","0.00000"</v>
      </c>
      <c r="E61" s="22" t="str">
        <f>"CATALOG"</f>
        <v>CATALOG</v>
      </c>
      <c r="F61" s="22" t="str">
        <f>"OM08645"</f>
        <v>OM08645</v>
      </c>
      <c r="G61" s="22" t="str">
        <f>"Office Table 2"</f>
        <v>Office Table 2</v>
      </c>
      <c r="H61" s="22" t="str">
        <f>"WAREHOUSE"</f>
        <v>WAREHOUSE</v>
      </c>
      <c r="I61" s="23">
        <v>0</v>
      </c>
      <c r="J61" s="23">
        <v>0</v>
      </c>
      <c r="K61" s="23">
        <v>0</v>
      </c>
      <c r="L61" s="23">
        <v>0</v>
      </c>
      <c r="M61" s="23">
        <v>0</v>
      </c>
      <c r="N61" s="6">
        <f t="shared" si="0"/>
        <v>50</v>
      </c>
    </row>
    <row r="62" spans="1:14" hidden="1">
      <c r="A62" s="20" t="s">
        <v>39</v>
      </c>
      <c r="B62" s="6" t="str">
        <f>IF(AND(MAX(I62:M62)=0,MIN(I62:M62)=0,HideEmptys="Yes"),"Hide","Show")</f>
        <v>Hide</v>
      </c>
      <c r="C62" s="6"/>
      <c r="D62" s="19" t="str">
        <f>"""GP Direct"",""Fabrikam, Inc."",""Jet Item by Location"",""Class Code"",""CATALOG"",""Item Number"",""OM08665"",""Item Description"",""Office Shelf 1"",""Location Code"",""NORTH"",""Quantity On Hand"",""0.00000"",""Quantity Sold"",""0.00000"",""Quantity Returned"",""0.00000"",""Quantity O"&amp;"n Order"",""0.00000"",""Quantity Back Ordered"",""0.00000"""</f>
        <v>"GP Direct","Fabrikam, Inc.","Jet Item by Location","Class Code","CATALOG","Item Number","OM08665","Item Description","Office Shelf 1","Location Code","NORTH","Quantity On Hand","0.00000","Quantity Sold","0.00000","Quantity Returned","0.00000","Quantity On Order","0.00000","Quantity Back Ordered","0.00000"</v>
      </c>
      <c r="E62" s="22" t="str">
        <f>"CATALOG"</f>
        <v>CATALOG</v>
      </c>
      <c r="F62" s="22" t="str">
        <f>"OM08665"</f>
        <v>OM08665</v>
      </c>
      <c r="G62" s="22" t="str">
        <f>"Office Shelf 1"</f>
        <v>Office Shelf 1</v>
      </c>
      <c r="H62" s="22" t="str">
        <f>"NORTH"</f>
        <v>NORTH</v>
      </c>
      <c r="I62" s="23">
        <v>0</v>
      </c>
      <c r="J62" s="23">
        <v>0</v>
      </c>
      <c r="K62" s="23">
        <v>0</v>
      </c>
      <c r="L62" s="23">
        <v>0</v>
      </c>
      <c r="M62" s="23">
        <v>0</v>
      </c>
      <c r="N62" s="6">
        <f t="shared" si="0"/>
        <v>51</v>
      </c>
    </row>
    <row r="63" spans="1:14" hidden="1">
      <c r="A63" s="20" t="s">
        <v>39</v>
      </c>
      <c r="B63" s="6" t="str">
        <f>IF(AND(MAX(I63:M63)=0,MIN(I63:M63)=0,HideEmptys="Yes"),"Hide","Show")</f>
        <v>Hide</v>
      </c>
      <c r="C63" s="6"/>
      <c r="D63" s="19" t="str">
        <f>"""GP Direct"",""Fabrikam, Inc."",""Jet Item by Location"",""Class Code"",""CATALOG"",""Item Number"",""OM08665"",""Item Description"",""Office Shelf 1"",""Location Code"",""SOUTH"",""Quantity On Hand"",""0.00000"",""Quantity Sold"",""0.00000"",""Quantity Returned"",""0.00000"",""Quantity O"&amp;"n Order"",""0.00000"",""Quantity Back Ordered"",""0.00000"""</f>
        <v>"GP Direct","Fabrikam, Inc.","Jet Item by Location","Class Code","CATALOG","Item Number","OM08665","Item Description","Office Shelf 1","Location Code","SOUTH","Quantity On Hand","0.00000","Quantity Sold","0.00000","Quantity Returned","0.00000","Quantity On Order","0.00000","Quantity Back Ordered","0.00000"</v>
      </c>
      <c r="E63" s="22" t="str">
        <f>"CATALOG"</f>
        <v>CATALOG</v>
      </c>
      <c r="F63" s="22" t="str">
        <f>"OM08665"</f>
        <v>OM08665</v>
      </c>
      <c r="G63" s="22" t="str">
        <f>"Office Shelf 1"</f>
        <v>Office Shelf 1</v>
      </c>
      <c r="H63" s="22" t="str">
        <f>"SOUTH"</f>
        <v>SOUTH</v>
      </c>
      <c r="I63" s="23">
        <v>0</v>
      </c>
      <c r="J63" s="23">
        <v>0</v>
      </c>
      <c r="K63" s="23">
        <v>0</v>
      </c>
      <c r="L63" s="23">
        <v>0</v>
      </c>
      <c r="M63" s="23">
        <v>0</v>
      </c>
      <c r="N63" s="6">
        <f t="shared" si="0"/>
        <v>52</v>
      </c>
    </row>
    <row r="64" spans="1:14" hidden="1">
      <c r="A64" s="20" t="s">
        <v>39</v>
      </c>
      <c r="B64" s="6" t="str">
        <f>IF(AND(MAX(I64:M64)=0,MIN(I64:M64)=0,HideEmptys="Yes"),"Hide","Show")</f>
        <v>Hide</v>
      </c>
      <c r="C64" s="6"/>
      <c r="D64" s="19" t="str">
        <f>"""GP Direct"",""Fabrikam, Inc."",""Jet Item by Location"",""Class Code"",""CATALOG"",""Item Number"",""OM08665"",""Item Description"",""Office Shelf 1"",""Location Code"",""WAREHOUSE"",""Quantity On Hand"",""0.00000"",""Quantity Sold"",""0.00000"",""Quantity Returned"",""0.00000"",""Quanti"&amp;"ty On Order"",""0.00000"",""Quantity Back Ordered"",""0.00000"""</f>
        <v>"GP Direct","Fabrikam, Inc.","Jet Item by Location","Class Code","CATALOG","Item Number","OM08665","Item Description","Office Shelf 1","Location Code","WAREHOUSE","Quantity On Hand","0.00000","Quantity Sold","0.00000","Quantity Returned","0.00000","Quantity On Order","0.00000","Quantity Back Ordered","0.00000"</v>
      </c>
      <c r="E64" s="22" t="str">
        <f>"CATALOG"</f>
        <v>CATALOG</v>
      </c>
      <c r="F64" s="22" t="str">
        <f>"OM08665"</f>
        <v>OM08665</v>
      </c>
      <c r="G64" s="22" t="str">
        <f>"Office Shelf 1"</f>
        <v>Office Shelf 1</v>
      </c>
      <c r="H64" s="22" t="str">
        <f>"WAREHOUSE"</f>
        <v>WAREHOUSE</v>
      </c>
      <c r="I64" s="23">
        <v>0</v>
      </c>
      <c r="J64" s="23">
        <v>0</v>
      </c>
      <c r="K64" s="23">
        <v>0</v>
      </c>
      <c r="L64" s="23">
        <v>0</v>
      </c>
      <c r="M64" s="23">
        <v>0</v>
      </c>
      <c r="N64" s="6">
        <f t="shared" si="0"/>
        <v>53</v>
      </c>
    </row>
    <row r="65" spans="1:14" hidden="1">
      <c r="A65" s="20" t="s">
        <v>39</v>
      </c>
      <c r="B65" s="6" t="str">
        <f>IF(AND(MAX(I65:M65)=0,MIN(I65:M65)=0,HideEmptys="Yes"),"Hide","Show")</f>
        <v>Hide</v>
      </c>
      <c r="C65" s="6"/>
      <c r="D65" s="19" t="str">
        <f>"""GP Direct"",""Fabrikam, Inc."",""Jet Item by Location"",""Class Code"",""CATALOG"",""Item Number"",""OM08670"",""Item Description"",""Office Shelf 2"",""Location Code"",""WAREHOUSE"",""Quantity On Hand"",""0.00000"",""Quantity Sold"",""0.00000"",""Quantity Returned"",""0.00000"",""Quanti"&amp;"ty On Order"",""0.00000"",""Quantity Back Ordered"",""0.00000"""</f>
        <v>"GP Direct","Fabrikam, Inc.","Jet Item by Location","Class Code","CATALOG","Item Number","OM08670","Item Description","Office Shelf 2","Location Code","WAREHOUSE","Quantity On Hand","0.00000","Quantity Sold","0.00000","Quantity Returned","0.00000","Quantity On Order","0.00000","Quantity Back Ordered","0.00000"</v>
      </c>
      <c r="E65" s="22" t="str">
        <f>"CATALOG"</f>
        <v>CATALOG</v>
      </c>
      <c r="F65" s="22" t="str">
        <f>"OM08670"</f>
        <v>OM08670</v>
      </c>
      <c r="G65" s="22" t="str">
        <f>"Office Shelf 2"</f>
        <v>Office Shelf 2</v>
      </c>
      <c r="H65" s="22" t="str">
        <f>"WAREHOUSE"</f>
        <v>WAREHOUSE</v>
      </c>
      <c r="I65" s="23">
        <v>0</v>
      </c>
      <c r="J65" s="23">
        <v>0</v>
      </c>
      <c r="K65" s="23">
        <v>0</v>
      </c>
      <c r="L65" s="23">
        <v>0</v>
      </c>
      <c r="M65" s="23">
        <v>0</v>
      </c>
      <c r="N65" s="6">
        <f t="shared" si="0"/>
        <v>54</v>
      </c>
    </row>
    <row r="66" spans="1:14" hidden="1">
      <c r="A66" s="20" t="s">
        <v>39</v>
      </c>
      <c r="B66" s="6" t="str">
        <f>IF(AND(MAX(I66:M66)=0,MIN(I66:M66)=0,HideEmptys="Yes"),"Hide","Show")</f>
        <v>Hide</v>
      </c>
      <c r="C66" s="6"/>
      <c r="D66" s="19" t="str">
        <f>"""GP Direct"",""Fabrikam, Inc."",""Jet Item by Location"",""Class Code"",""CATALOG"",""Item Number"",""OM08685"",""Item Description"",""Office Cabinet 1"",""Location Code"",""NORTH"",""Quantity On Hand"",""0.00000"",""Quantity Sold"",""0.00000"",""Quantity Returned"",""0.00000"",""Quantity"&amp;" On Order"",""0.00000"",""Quantity Back Ordered"",""0.00000"""</f>
        <v>"GP Direct","Fabrikam, Inc.","Jet Item by Location","Class Code","CATALOG","Item Number","OM08685","Item Description","Office Cabinet 1","Location Code","NORTH","Quantity On Hand","0.00000","Quantity Sold","0.00000","Quantity Returned","0.00000","Quantity On Order","0.00000","Quantity Back Ordered","0.00000"</v>
      </c>
      <c r="E66" s="22" t="str">
        <f>"CATALOG"</f>
        <v>CATALOG</v>
      </c>
      <c r="F66" s="22" t="str">
        <f>"OM08685"</f>
        <v>OM08685</v>
      </c>
      <c r="G66" s="22" t="str">
        <f>"Office Cabinet 1"</f>
        <v>Office Cabinet 1</v>
      </c>
      <c r="H66" s="22" t="str">
        <f>"NORTH"</f>
        <v>NORTH</v>
      </c>
      <c r="I66" s="23">
        <v>0</v>
      </c>
      <c r="J66" s="23">
        <v>0</v>
      </c>
      <c r="K66" s="23">
        <v>0</v>
      </c>
      <c r="L66" s="23">
        <v>0</v>
      </c>
      <c r="M66" s="23">
        <v>0</v>
      </c>
      <c r="N66" s="6">
        <f t="shared" si="0"/>
        <v>55</v>
      </c>
    </row>
    <row r="67" spans="1:14" hidden="1">
      <c r="A67" s="20" t="s">
        <v>39</v>
      </c>
      <c r="B67" s="6" t="str">
        <f>IF(AND(MAX(I67:M67)=0,MIN(I67:M67)=0,HideEmptys="Yes"),"Hide","Show")</f>
        <v>Hide</v>
      </c>
      <c r="C67" s="6"/>
      <c r="D67" s="19" t="str">
        <f>"""GP Direct"",""Fabrikam, Inc."",""Jet Item by Location"",""Class Code"",""CATALOG"",""Item Number"",""OM08685"",""Item Description"",""Office Cabinet 1"",""Location Code"",""WAREHOUSE"",""Quantity On Hand"",""0.00000"",""Quantity Sold"",""0.00000"",""Quantity Returned"",""0.00000"",""Quan"&amp;"tity On Order"",""0.00000"",""Quantity Back Ordered"",""0.00000"""</f>
        <v>"GP Direct","Fabrikam, Inc.","Jet Item by Location","Class Code","CATALOG","Item Number","OM08685","Item Description","Office Cabinet 1","Location Code","WAREHOUSE","Quantity On Hand","0.00000","Quantity Sold","0.00000","Quantity Returned","0.00000","Quantity On Order","0.00000","Quantity Back Ordered","0.00000"</v>
      </c>
      <c r="E67" s="22" t="str">
        <f>"CATALOG"</f>
        <v>CATALOG</v>
      </c>
      <c r="F67" s="22" t="str">
        <f>"OM08685"</f>
        <v>OM08685</v>
      </c>
      <c r="G67" s="22" t="str">
        <f>"Office Cabinet 1"</f>
        <v>Office Cabinet 1</v>
      </c>
      <c r="H67" s="22" t="str">
        <f>"WAREHOUSE"</f>
        <v>WAREHOUSE</v>
      </c>
      <c r="I67" s="23">
        <v>0</v>
      </c>
      <c r="J67" s="23">
        <v>0</v>
      </c>
      <c r="K67" s="23">
        <v>0</v>
      </c>
      <c r="L67" s="23">
        <v>0</v>
      </c>
      <c r="M67" s="23">
        <v>0</v>
      </c>
      <c r="N67" s="6">
        <f t="shared" si="0"/>
        <v>56</v>
      </c>
    </row>
    <row r="68" spans="1:14" hidden="1">
      <c r="A68" s="20" t="s">
        <v>39</v>
      </c>
      <c r="B68" s="6" t="str">
        <f>IF(AND(MAX(I68:M68)=0,MIN(I68:M68)=0,HideEmptys="Yes"),"Hide","Show")</f>
        <v>Hide</v>
      </c>
      <c r="C68" s="6"/>
      <c r="D68" s="19" t="str">
        <f>"""GP Direct"",""Fabrikam, Inc."",""Jet Item by Location"",""Class Code"",""CATALOG"",""Item Number"",""OM08690"",""Item Description"",""Office Cabinet 2"",""Location Code"",""WAREHOUSE"",""Quantity On Hand"",""0.00000"",""Quantity Sold"",""0.00000"",""Quantity Returned"",""0.00000"",""Quan"&amp;"tity On Order"",""0.00000"",""Quantity Back Ordered"",""0.00000"""</f>
        <v>"GP Direct","Fabrikam, Inc.","Jet Item by Location","Class Code","CATALOG","Item Number","OM08690","Item Description","Office Cabinet 2","Location Code","WAREHOUSE","Quantity On Hand","0.00000","Quantity Sold","0.00000","Quantity Returned","0.00000","Quantity On Order","0.00000","Quantity Back Ordered","0.00000"</v>
      </c>
      <c r="E68" s="22" t="str">
        <f>"CATALOG"</f>
        <v>CATALOG</v>
      </c>
      <c r="F68" s="22" t="str">
        <f>"OM08690"</f>
        <v>OM08690</v>
      </c>
      <c r="G68" s="22" t="str">
        <f>"Office Cabinet 2"</f>
        <v>Office Cabinet 2</v>
      </c>
      <c r="H68" s="22" t="str">
        <f>"WAREHOUSE"</f>
        <v>WAREHOUSE</v>
      </c>
      <c r="I68" s="23">
        <v>0</v>
      </c>
      <c r="J68" s="23">
        <v>0</v>
      </c>
      <c r="K68" s="23">
        <v>0</v>
      </c>
      <c r="L68" s="23">
        <v>0</v>
      </c>
      <c r="M68" s="23">
        <v>0</v>
      </c>
      <c r="N68" s="6">
        <f t="shared" si="0"/>
        <v>57</v>
      </c>
    </row>
    <row r="69" spans="1:14" hidden="1">
      <c r="A69" s="20" t="s">
        <v>39</v>
      </c>
      <c r="B69" s="6" t="str">
        <f>IF(AND(MAX(I69:M69)=0,MIN(I69:M69)=0,HideEmptys="Yes"),"Hide","Show")</f>
        <v>Hide</v>
      </c>
      <c r="C69" s="6"/>
      <c r="D69" s="19" t="str">
        <f>"""GP Direct"",""Fabrikam, Inc."",""Jet Item by Location"",""Class Code"",""CATALOG"",""Item Number"",""OM08710"",""Item Description"",""Office Locker 1"",""Location Code"",""NORTH"",""Quantity On Hand"",""0.00000"",""Quantity Sold"",""0.00000"",""Quantity Returned"",""0.00000"",""Quantity "&amp;"On Order"",""0.00000"",""Quantity Back Ordered"",""0.00000"""</f>
        <v>"GP Direct","Fabrikam, Inc.","Jet Item by Location","Class Code","CATALOG","Item Number","OM08710","Item Description","Office Locker 1","Location Code","NORTH","Quantity On Hand","0.00000","Quantity Sold","0.00000","Quantity Returned","0.00000","Quantity On Order","0.00000","Quantity Back Ordered","0.00000"</v>
      </c>
      <c r="E69" s="22" t="str">
        <f>"CATALOG"</f>
        <v>CATALOG</v>
      </c>
      <c r="F69" s="22" t="str">
        <f>"OM08710"</f>
        <v>OM08710</v>
      </c>
      <c r="G69" s="22" t="str">
        <f>"Office Locker 1"</f>
        <v>Office Locker 1</v>
      </c>
      <c r="H69" s="22" t="str">
        <f>"NORTH"</f>
        <v>NORTH</v>
      </c>
      <c r="I69" s="23">
        <v>0</v>
      </c>
      <c r="J69" s="23">
        <v>0</v>
      </c>
      <c r="K69" s="23">
        <v>0</v>
      </c>
      <c r="L69" s="23">
        <v>0</v>
      </c>
      <c r="M69" s="23">
        <v>0</v>
      </c>
      <c r="N69" s="6">
        <f t="shared" si="0"/>
        <v>58</v>
      </c>
    </row>
    <row r="70" spans="1:14" hidden="1">
      <c r="A70" s="20" t="s">
        <v>39</v>
      </c>
      <c r="B70" s="6" t="str">
        <f>IF(AND(MAX(I70:M70)=0,MIN(I70:M70)=0,HideEmptys="Yes"),"Hide","Show")</f>
        <v>Hide</v>
      </c>
      <c r="C70" s="6"/>
      <c r="D70" s="19" t="str">
        <f>"""GP Direct"",""Fabrikam, Inc."",""Jet Item by Location"",""Class Code"",""CATALOG"",""Item Number"",""OM08710"",""Item Description"",""Office Locker 1"",""Location Code"",""WAREHOUSE"",""Quantity On Hand"",""0.00000"",""Quantity Sold"",""0.00000"",""Quantity Returned"",""0.00000"",""Quant"&amp;"ity On Order"",""0.00000"",""Quantity Back Ordered"",""0.00000"""</f>
        <v>"GP Direct","Fabrikam, Inc.","Jet Item by Location","Class Code","CATALOG","Item Number","OM08710","Item Description","Office Locker 1","Location Code","WAREHOUSE","Quantity On Hand","0.00000","Quantity Sold","0.00000","Quantity Returned","0.00000","Quantity On Order","0.00000","Quantity Back Ordered","0.00000"</v>
      </c>
      <c r="E70" s="22" t="str">
        <f>"CATALOG"</f>
        <v>CATALOG</v>
      </c>
      <c r="F70" s="22" t="str">
        <f>"OM08710"</f>
        <v>OM08710</v>
      </c>
      <c r="G70" s="22" t="str">
        <f>"Office Locker 1"</f>
        <v>Office Locker 1</v>
      </c>
      <c r="H70" s="22" t="str">
        <f>"WAREHOUSE"</f>
        <v>WAREHOUSE</v>
      </c>
      <c r="I70" s="23">
        <v>0</v>
      </c>
      <c r="J70" s="23">
        <v>0</v>
      </c>
      <c r="K70" s="23">
        <v>0</v>
      </c>
      <c r="L70" s="23">
        <v>0</v>
      </c>
      <c r="M70" s="23">
        <v>0</v>
      </c>
      <c r="N70" s="6">
        <f t="shared" si="0"/>
        <v>59</v>
      </c>
    </row>
    <row r="71" spans="1:14" hidden="1">
      <c r="A71" s="20" t="s">
        <v>39</v>
      </c>
      <c r="B71" s="6" t="str">
        <f>IF(AND(MAX(I71:M71)=0,MIN(I71:M71)=0,HideEmptys="Yes"),"Hide","Show")</f>
        <v>Hide</v>
      </c>
      <c r="C71" s="6"/>
      <c r="D71" s="19" t="str">
        <f>"""GP Direct"",""Fabrikam, Inc."",""Jet Item by Location"",""Class Code"",""CATALOG"",""Item Number"",""OM08715"",""Item Description"",""Office Locker 2"",""Location Code"",""WAREHOUSE"",""Quantity On Hand"",""0.00000"",""Quantity Sold"",""0.00000"",""Quantity Returned"",""0.00000"",""Quant"&amp;"ity On Order"",""0.00000"",""Quantity Back Ordered"",""0.00000"""</f>
        <v>"GP Direct","Fabrikam, Inc.","Jet Item by Location","Class Code","CATALOG","Item Number","OM08715","Item Description","Office Locker 2","Location Code","WAREHOUSE","Quantity On Hand","0.00000","Quantity Sold","0.00000","Quantity Returned","0.00000","Quantity On Order","0.00000","Quantity Back Ordered","0.00000"</v>
      </c>
      <c r="E71" s="22" t="str">
        <f>"CATALOG"</f>
        <v>CATALOG</v>
      </c>
      <c r="F71" s="22" t="str">
        <f>"OM08715"</f>
        <v>OM08715</v>
      </c>
      <c r="G71" s="22" t="str">
        <f>"Office Locker 2"</f>
        <v>Office Locker 2</v>
      </c>
      <c r="H71" s="22" t="str">
        <f>"WAREHOUSE"</f>
        <v>WAREHOUSE</v>
      </c>
      <c r="I71" s="23">
        <v>0</v>
      </c>
      <c r="J71" s="23">
        <v>0</v>
      </c>
      <c r="K71" s="23">
        <v>0</v>
      </c>
      <c r="L71" s="23">
        <v>0</v>
      </c>
      <c r="M71" s="23">
        <v>0</v>
      </c>
      <c r="N71" s="6">
        <f t="shared" si="0"/>
        <v>60</v>
      </c>
    </row>
    <row r="72" spans="1:14" hidden="1">
      <c r="A72" s="20" t="s">
        <v>39</v>
      </c>
      <c r="B72" s="6" t="str">
        <f>IF(AND(MAX(I72:M72)=0,MIN(I72:M72)=0,HideEmptys="Yes"),"Hide","Show")</f>
        <v>Hide</v>
      </c>
      <c r="C72" s="6"/>
      <c r="D72" s="19" t="str">
        <f>"""GP Direct"",""Fabrikam, Inc."",""Jet Item by Location"",""Class Code"",""COMPONENT2"",""Item Number"",""4-A3351A"",""Item Description"",""4 GB FWD SCSI-2Disk Drive"",""Location Code"",""RETURNS"",""Quantity On Hand"",""0.00000"",""Quantity Sold"",""0.00000"",""Quantity Returned"",""0.0"&amp;"0000"",""Quantity On Order"",""0.00000"",""Quantity Back Ordered"",""0.00000"""</f>
        <v>"GP Direct","Fabrikam, Inc.","Jet Item by Location","Class Code","COMPONENT2","Item Number","4-A3351A","Item Description","4 GB FWD SCSI-2Disk Drive","Location Code","RETURNS","Quantity On Hand","0.00000","Quantity Sold","0.00000","Quantity Returned","0.00000","Quantity On Order","0.00000","Quantity Back Ordered","0.00000"</v>
      </c>
      <c r="E72" s="22" t="str">
        <f>"COMPONENT2"</f>
        <v>COMPONENT2</v>
      </c>
      <c r="F72" s="22" t="str">
        <f>"4-A3351A"</f>
        <v>4-A3351A</v>
      </c>
      <c r="G72" s="22" t="str">
        <f>"4 GB FWD SCSI-2Disk Drive"</f>
        <v>4 GB FWD SCSI-2Disk Drive</v>
      </c>
      <c r="H72" s="22" t="str">
        <f>"RETURNS"</f>
        <v>RETURNS</v>
      </c>
      <c r="I72" s="23">
        <v>0</v>
      </c>
      <c r="J72" s="23">
        <v>0</v>
      </c>
      <c r="K72" s="23">
        <v>0</v>
      </c>
      <c r="L72" s="23">
        <v>0</v>
      </c>
      <c r="M72" s="23">
        <v>0</v>
      </c>
      <c r="N72" s="6">
        <f t="shared" si="0"/>
        <v>61</v>
      </c>
    </row>
    <row r="73" spans="1:14" hidden="1">
      <c r="A73" s="20" t="s">
        <v>39</v>
      </c>
      <c r="B73" s="6" t="str">
        <f>IF(AND(MAX(I73:M73)=0,MIN(I73:M73)=0,HideEmptys="Yes"),"Hide","Show")</f>
        <v>Hide</v>
      </c>
      <c r="C73" s="6"/>
      <c r="D73" s="19" t="str">
        <f>"""GP Direct"",""Fabrikam, Inc."",""Jet Item by Location"",""Class Code"",""COMPONENT2"",""Item Number"",""4-A3351A"",""Item Description"",""4 GB FWD SCSI-2Disk Drive"",""Location Code"",""VENDOR"",""Quantity On Hand"",""0.00000"",""Quantity Sold"",""0.00000"",""Quantity Returned"",""0.00"&amp;"000"",""Quantity On Order"",""0.00000"",""Quantity Back Ordered"",""0.00000"""</f>
        <v>"GP Direct","Fabrikam, Inc.","Jet Item by Location","Class Code","COMPONENT2","Item Number","4-A3351A","Item Description","4 GB FWD SCSI-2Disk Drive","Location Code","VENDOR","Quantity On Hand","0.00000","Quantity Sold","0.00000","Quantity Returned","0.00000","Quantity On Order","0.00000","Quantity Back Ordered","0.00000"</v>
      </c>
      <c r="E73" s="22" t="str">
        <f>"COMPONENT2"</f>
        <v>COMPONENT2</v>
      </c>
      <c r="F73" s="22" t="str">
        <f>"4-A3351A"</f>
        <v>4-A3351A</v>
      </c>
      <c r="G73" s="22" t="str">
        <f>"4 GB FWD SCSI-2Disk Drive"</f>
        <v>4 GB FWD SCSI-2Disk Drive</v>
      </c>
      <c r="H73" s="22" t="str">
        <f>"VENDOR"</f>
        <v>VENDOR</v>
      </c>
      <c r="I73" s="23">
        <v>0</v>
      </c>
      <c r="J73" s="23">
        <v>0</v>
      </c>
      <c r="K73" s="23">
        <v>0</v>
      </c>
      <c r="L73" s="23">
        <v>0</v>
      </c>
      <c r="M73" s="23">
        <v>0</v>
      </c>
      <c r="N73" s="6">
        <f t="shared" si="0"/>
        <v>62</v>
      </c>
    </row>
    <row r="74" spans="1:14">
      <c r="A74" s="20" t="s">
        <v>39</v>
      </c>
      <c r="B74" s="6" t="str">
        <f>IF(AND(MAX(I74:M74)=0,MIN(I74:M74)=0,HideEmptys="Yes"),"Hide","Show")</f>
        <v>Show</v>
      </c>
      <c r="C74" s="6"/>
      <c r="D74" s="19" t="str">
        <f>"""GP Direct"",""Fabrikam, Inc."",""Jet Item by Location"",""Class Code"",""COMPONENT2"",""Item Number"",""4-A3351A"",""Item Description"",""4 GB FWD SCSI-2Disk Drive"",""Location Code"",""WAREHOUSE"",""Quantity On Hand"",""10.00000"",""Quantity Sold"",""0.00000"",""Quantity Returned"","""&amp;"0.00000"",""Quantity On Order"",""0.00000"",""Quantity Back Ordered"",""0.00000"""</f>
        <v>"GP Direct","Fabrikam, Inc.","Jet Item by Location","Class Code","COMPONENT2","Item Number","4-A3351A","Item Description","4 GB FWD SCSI-2Disk Drive","Location Code","WAREHOUSE","Quantity On Hand","10.00000","Quantity Sold","0.00000","Quantity Returned","0.00000","Quantity On Order","0.00000","Quantity Back Ordered","0.00000"</v>
      </c>
      <c r="E74" s="22" t="str">
        <f>"COMPONENT2"</f>
        <v>COMPONENT2</v>
      </c>
      <c r="F74" s="22" t="str">
        <f>"4-A3351A"</f>
        <v>4-A3351A</v>
      </c>
      <c r="G74" s="22" t="str">
        <f>"4 GB FWD SCSI-2Disk Drive"</f>
        <v>4 GB FWD SCSI-2Disk Drive</v>
      </c>
      <c r="H74" s="22" t="str">
        <f>"WAREHOUSE"</f>
        <v>WAREHOUSE</v>
      </c>
      <c r="I74" s="23">
        <v>10</v>
      </c>
      <c r="J74" s="23">
        <v>0</v>
      </c>
      <c r="K74" s="23">
        <v>0</v>
      </c>
      <c r="L74" s="23">
        <v>0</v>
      </c>
      <c r="M74" s="23">
        <v>0</v>
      </c>
      <c r="N74" s="6">
        <f t="shared" si="0"/>
        <v>63</v>
      </c>
    </row>
    <row r="75" spans="1:14" hidden="1">
      <c r="A75" s="20" t="s">
        <v>39</v>
      </c>
      <c r="B75" s="6" t="str">
        <f>IF(AND(MAX(I75:M75)=0,MIN(I75:M75)=0,HideEmptys="Yes"),"Hide","Show")</f>
        <v>Hide</v>
      </c>
      <c r="C75" s="6"/>
      <c r="D75" s="19" t="str">
        <f>"""GP Direct"",""Fabrikam, Inc."",""Jet Item by Location"",""Class Code"",""COMPONENT2"",""Item Number"",""4-A3539A"",""Item Description"",""VGA Color Monitor"",""Location Code"",""RETURNS"",""Quantity On Hand"",""0.00000"",""Quantity Sold"",""0.00000"",""Quantity Returned"",""0.00000"",""Q"&amp;"uantity On Order"",""0.00000"",""Quantity Back Ordered"",""0.00000"""</f>
        <v>"GP Direct","Fabrikam, Inc.","Jet Item by Location","Class Code","COMPONENT2","Item Number","4-A3539A","Item Description","VGA Color Monitor","Location Code","RETURNS","Quantity On Hand","0.00000","Quantity Sold","0.00000","Quantity Returned","0.00000","Quantity On Order","0.00000","Quantity Back Ordered","0.00000"</v>
      </c>
      <c r="E75" s="22" t="str">
        <f>"COMPONENT2"</f>
        <v>COMPONENT2</v>
      </c>
      <c r="F75" s="22" t="str">
        <f>"4-A3539A"</f>
        <v>4-A3539A</v>
      </c>
      <c r="G75" s="22" t="str">
        <f>"VGA Color Monitor"</f>
        <v>VGA Color Monitor</v>
      </c>
      <c r="H75" s="22" t="str">
        <f>"RETURNS"</f>
        <v>RETURNS</v>
      </c>
      <c r="I75" s="23">
        <v>0</v>
      </c>
      <c r="J75" s="23">
        <v>0</v>
      </c>
      <c r="K75" s="23">
        <v>0</v>
      </c>
      <c r="L75" s="23">
        <v>0</v>
      </c>
      <c r="M75" s="23">
        <v>0</v>
      </c>
      <c r="N75" s="6">
        <f t="shared" si="0"/>
        <v>64</v>
      </c>
    </row>
    <row r="76" spans="1:14" hidden="1">
      <c r="A76" s="20" t="s">
        <v>39</v>
      </c>
      <c r="B76" s="6" t="str">
        <f>IF(AND(MAX(I76:M76)=0,MIN(I76:M76)=0,HideEmptys="Yes"),"Hide","Show")</f>
        <v>Hide</v>
      </c>
      <c r="C76" s="6"/>
      <c r="D76" s="19" t="str">
        <f>"""GP Direct"",""Fabrikam, Inc."",""Jet Item by Location"",""Class Code"",""COMPONENT2"",""Item Number"",""4-A3539A"",""Item Description"",""VGA Color Monitor"",""Location Code"",""VENDOR"",""Quantity On Hand"",""0.00000"",""Quantity Sold"",""0.00000"",""Quantity Returned"",""0.00000"",""Qu"&amp;"antity On Order"",""0.00000"",""Quantity Back Ordered"",""0.00000"""</f>
        <v>"GP Direct","Fabrikam, Inc.","Jet Item by Location","Class Code","COMPONENT2","Item Number","4-A3539A","Item Description","VGA Color Monitor","Location Code","VENDOR","Quantity On Hand","0.00000","Quantity Sold","0.00000","Quantity Returned","0.00000","Quantity On Order","0.00000","Quantity Back Ordered","0.00000"</v>
      </c>
      <c r="E76" s="22" t="str">
        <f>"COMPONENT2"</f>
        <v>COMPONENT2</v>
      </c>
      <c r="F76" s="22" t="str">
        <f>"4-A3539A"</f>
        <v>4-A3539A</v>
      </c>
      <c r="G76" s="22" t="str">
        <f>"VGA Color Monitor"</f>
        <v>VGA Color Monitor</v>
      </c>
      <c r="H76" s="22" t="str">
        <f>"VENDOR"</f>
        <v>VENDOR</v>
      </c>
      <c r="I76" s="23">
        <v>0</v>
      </c>
      <c r="J76" s="23">
        <v>0</v>
      </c>
      <c r="K76" s="23">
        <v>0</v>
      </c>
      <c r="L76" s="23">
        <v>0</v>
      </c>
      <c r="M76" s="23">
        <v>0</v>
      </c>
      <c r="N76" s="6">
        <f t="shared" si="0"/>
        <v>65</v>
      </c>
    </row>
    <row r="77" spans="1:14" hidden="1">
      <c r="A77" s="20" t="s">
        <v>39</v>
      </c>
      <c r="B77" s="6" t="str">
        <f>IF(AND(MAX(I77:M77)=0,MIN(I77:M77)=0,HideEmptys="Yes"),"Hide","Show")</f>
        <v>Hide</v>
      </c>
      <c r="C77" s="6"/>
      <c r="D77" s="19" t="str">
        <f>"""GP Direct"",""Fabrikam, Inc."",""Jet Item by Location"",""Class Code"",""COMPONENT2"",""Item Number"",""4-A3539A"",""Item Description"",""VGA Color Monitor"",""Location Code"",""WAREHOUSE"",""Quantity On Hand"",""0.00000"",""Quantity Sold"",""0.00000"",""Quantity Returned"",""0.00000"","&amp;"""Quantity On Order"",""0.00000"",""Quantity Back Ordered"",""0.00000"""</f>
        <v>"GP Direct","Fabrikam, Inc.","Jet Item by Location","Class Code","COMPONENT2","Item Number","4-A3539A","Item Description","VGA Color Monitor","Location Code","WAREHOUSE","Quantity On Hand","0.00000","Quantity Sold","0.00000","Quantity Returned","0.00000","Quantity On Order","0.00000","Quantity Back Ordered","0.00000"</v>
      </c>
      <c r="E77" s="22" t="str">
        <f>"COMPONENT2"</f>
        <v>COMPONENT2</v>
      </c>
      <c r="F77" s="22" t="str">
        <f>"4-A3539A"</f>
        <v>4-A3539A</v>
      </c>
      <c r="G77" s="22" t="str">
        <f>"VGA Color Monitor"</f>
        <v>VGA Color Monitor</v>
      </c>
      <c r="H77" s="22" t="str">
        <f>"WAREHOUSE"</f>
        <v>WAREHOUSE</v>
      </c>
      <c r="I77" s="23">
        <v>0</v>
      </c>
      <c r="J77" s="23">
        <v>0</v>
      </c>
      <c r="K77" s="23">
        <v>0</v>
      </c>
      <c r="L77" s="23">
        <v>0</v>
      </c>
      <c r="M77" s="23">
        <v>0</v>
      </c>
      <c r="N77" s="6">
        <f t="shared" ref="N77:N128" si="1">N76+1</f>
        <v>66</v>
      </c>
    </row>
    <row r="78" spans="1:14">
      <c r="A78" s="20" t="s">
        <v>39</v>
      </c>
      <c r="B78" s="6" t="str">
        <f>IF(AND(MAX(I78:M78)=0,MIN(I78:M78)=0,HideEmptys="Yes"),"Hide","Show")</f>
        <v>Show</v>
      </c>
      <c r="C78" s="6"/>
      <c r="D78" s="19" t="str">
        <f>"""GP Direct"",""Fabrikam, Inc."",""Jet Item by Location"",""Class Code"",""COMPONENT2"",""Item Number"",""4-A3666A"",""Item Description"",""73GB SCSI disk"",""Location Code"",""RETURNS"",""Quantity On Hand"",""3.00000"",""Quantity Sold"",""0.00000"",""Quantity Returned"",""0.00000"",""Quan"&amp;"tity On Order"",""0.00000"",""Quantity Back Ordered"",""0.00000"""</f>
        <v>"GP Direct","Fabrikam, Inc.","Jet Item by Location","Class Code","COMPONENT2","Item Number","4-A3666A","Item Description","73GB SCSI disk","Location Code","RETURNS","Quantity On Hand","3.00000","Quantity Sold","0.00000","Quantity Returned","0.00000","Quantity On Order","0.00000","Quantity Back Ordered","0.00000"</v>
      </c>
      <c r="E78" s="22" t="str">
        <f>"COMPONENT2"</f>
        <v>COMPONENT2</v>
      </c>
      <c r="F78" s="22" t="str">
        <f>"4-A3666A"</f>
        <v>4-A3666A</v>
      </c>
      <c r="G78" s="22" t="str">
        <f>"73GB SCSI disk"</f>
        <v>73GB SCSI disk</v>
      </c>
      <c r="H78" s="22" t="str">
        <f>"RETURNS"</f>
        <v>RETURNS</v>
      </c>
      <c r="I78" s="23">
        <v>3</v>
      </c>
      <c r="J78" s="23">
        <v>0</v>
      </c>
      <c r="K78" s="23">
        <v>0</v>
      </c>
      <c r="L78" s="23">
        <v>0</v>
      </c>
      <c r="M78" s="23">
        <v>0</v>
      </c>
      <c r="N78" s="6">
        <f t="shared" si="1"/>
        <v>67</v>
      </c>
    </row>
    <row r="79" spans="1:14" hidden="1">
      <c r="A79" s="20" t="s">
        <v>39</v>
      </c>
      <c r="B79" s="6" t="str">
        <f>IF(AND(MAX(I79:M79)=0,MIN(I79:M79)=0,HideEmptys="Yes"),"Hide","Show")</f>
        <v>Hide</v>
      </c>
      <c r="C79" s="6"/>
      <c r="D79" s="19" t="str">
        <f>"""GP Direct"",""Fabrikam, Inc."",""Jet Item by Location"",""Class Code"",""COMPONENT2"",""Item Number"",""4-A3666A"",""Item Description"",""73GB SCSI disk"",""Location Code"",""VENDOR"",""Quantity On Hand"",""0.00000"",""Quantity Sold"",""0.00000"",""Quantity Returned"",""0.00000"",""Quant"&amp;"ity On Order"",""0.00000"",""Quantity Back Ordered"",""0.00000"""</f>
        <v>"GP Direct","Fabrikam, Inc.","Jet Item by Location","Class Code","COMPONENT2","Item Number","4-A3666A","Item Description","73GB SCSI disk","Location Code","VENDOR","Quantity On Hand","0.00000","Quantity Sold","0.00000","Quantity Returned","0.00000","Quantity On Order","0.00000","Quantity Back Ordered","0.00000"</v>
      </c>
      <c r="E79" s="22" t="str">
        <f>"COMPONENT2"</f>
        <v>COMPONENT2</v>
      </c>
      <c r="F79" s="22" t="str">
        <f>"4-A3666A"</f>
        <v>4-A3666A</v>
      </c>
      <c r="G79" s="22" t="str">
        <f>"73GB SCSI disk"</f>
        <v>73GB SCSI disk</v>
      </c>
      <c r="H79" s="22" t="str">
        <f>"VENDOR"</f>
        <v>VENDOR</v>
      </c>
      <c r="I79" s="23">
        <v>0</v>
      </c>
      <c r="J79" s="23">
        <v>0</v>
      </c>
      <c r="K79" s="23">
        <v>0</v>
      </c>
      <c r="L79" s="23">
        <v>0</v>
      </c>
      <c r="M79" s="23">
        <v>0</v>
      </c>
      <c r="N79" s="6">
        <f t="shared" si="1"/>
        <v>68</v>
      </c>
    </row>
    <row r="80" spans="1:14">
      <c r="A80" s="20" t="s">
        <v>39</v>
      </c>
      <c r="B80" s="6" t="str">
        <f>IF(AND(MAX(I80:M80)=0,MIN(I80:M80)=0,HideEmptys="Yes"),"Hide","Show")</f>
        <v>Show</v>
      </c>
      <c r="C80" s="6"/>
      <c r="D80" s="19" t="str">
        <f>"""GP Direct"",""Fabrikam, Inc."",""Jet Item by Location"",""Class Code"",""COMPONENT2"",""Item Number"",""4-A3666A"",""Item Description"",""73GB SCSI disk"",""Location Code"",""WAREHOUSE"",""Quantity On Hand"",""4.00000"",""Quantity Sold"",""1.00000"",""Quantity Returned"",""0.00000"",""Qu"&amp;"antity On Order"",""0.00000"",""Quantity Back Ordered"",""0.00000"""</f>
        <v>"GP Direct","Fabrikam, Inc.","Jet Item by Location","Class Code","COMPONENT2","Item Number","4-A3666A","Item Description","73GB SCSI disk","Location Code","WAREHOUSE","Quantity On Hand","4.00000","Quantity Sold","1.00000","Quantity Returned","0.00000","Quantity On Order","0.00000","Quantity Back Ordered","0.00000"</v>
      </c>
      <c r="E80" s="22" t="str">
        <f>"COMPONENT2"</f>
        <v>COMPONENT2</v>
      </c>
      <c r="F80" s="22" t="str">
        <f>"4-A3666A"</f>
        <v>4-A3666A</v>
      </c>
      <c r="G80" s="22" t="str">
        <f>"73GB SCSI disk"</f>
        <v>73GB SCSI disk</v>
      </c>
      <c r="H80" s="22" t="str">
        <f>"WAREHOUSE"</f>
        <v>WAREHOUSE</v>
      </c>
      <c r="I80" s="23">
        <v>4</v>
      </c>
      <c r="J80" s="23">
        <v>1</v>
      </c>
      <c r="K80" s="23">
        <v>0</v>
      </c>
      <c r="L80" s="23">
        <v>0</v>
      </c>
      <c r="M80" s="23">
        <v>0</v>
      </c>
      <c r="N80" s="6">
        <f t="shared" si="1"/>
        <v>69</v>
      </c>
    </row>
    <row r="81" spans="1:14" hidden="1">
      <c r="A81" s="20" t="s">
        <v>39</v>
      </c>
      <c r="B81" s="6" t="str">
        <f>IF(AND(MAX(I81:M81)=0,MIN(I81:M81)=0,HideEmptys="Yes"),"Hide","Show")</f>
        <v>Hide</v>
      </c>
      <c r="C81" s="6"/>
      <c r="D81" s="19" t="str">
        <f>"""GP Direct"",""Fabrikam, Inc."",""Jet Item by Location"",""Class Code"",""COMPONENT2"",""Item Number"",""4-E5930A"",""Item Description"",""UPS Power Dist Unit"",""Location Code"",""RETURNS"",""Quantity On Hand"",""0.00000"",""Quantity Sold"",""0.00000"",""Quantity Returned"",""0.00000"","&amp;"""Quantity On Order"",""0.00000"",""Quantity Back Ordered"",""0.00000"""</f>
        <v>"GP Direct","Fabrikam, Inc.","Jet Item by Location","Class Code","COMPONENT2","Item Number","4-E5930A","Item Description","UPS Power Dist Unit","Location Code","RETURNS","Quantity On Hand","0.00000","Quantity Sold","0.00000","Quantity Returned","0.00000","Quantity On Order","0.00000","Quantity Back Ordered","0.00000"</v>
      </c>
      <c r="E81" s="22" t="str">
        <f>"COMPONENT2"</f>
        <v>COMPONENT2</v>
      </c>
      <c r="F81" s="22" t="str">
        <f>"4-E5930A"</f>
        <v>4-E5930A</v>
      </c>
      <c r="G81" s="22" t="str">
        <f>"UPS Power Dist Unit"</f>
        <v>UPS Power Dist Unit</v>
      </c>
      <c r="H81" s="22" t="str">
        <f>"RETURNS"</f>
        <v>RETURNS</v>
      </c>
      <c r="I81" s="23">
        <v>0</v>
      </c>
      <c r="J81" s="23">
        <v>0</v>
      </c>
      <c r="K81" s="23">
        <v>0</v>
      </c>
      <c r="L81" s="23">
        <v>0</v>
      </c>
      <c r="M81" s="23">
        <v>0</v>
      </c>
      <c r="N81" s="6">
        <f t="shared" si="1"/>
        <v>70</v>
      </c>
    </row>
    <row r="82" spans="1:14" hidden="1">
      <c r="A82" s="20" t="s">
        <v>39</v>
      </c>
      <c r="B82" s="6" t="str">
        <f>IF(AND(MAX(I82:M82)=0,MIN(I82:M82)=0,HideEmptys="Yes"),"Hide","Show")</f>
        <v>Hide</v>
      </c>
      <c r="C82" s="6"/>
      <c r="D82" s="19" t="str">
        <f>"""GP Direct"",""Fabrikam, Inc."",""Jet Item by Location"",""Class Code"",""COMPONENT2"",""Item Number"",""4-E5930A"",""Item Description"",""UPS Power Dist Unit"",""Location Code"",""VENDOR"",""Quantity On Hand"",""0.00000"",""Quantity Sold"",""0.00000"",""Quantity Returned"",""0.00000"","""&amp;"Quantity On Order"",""0.00000"",""Quantity Back Ordered"",""0.00000"""</f>
        <v>"GP Direct","Fabrikam, Inc.","Jet Item by Location","Class Code","COMPONENT2","Item Number","4-E5930A","Item Description","UPS Power Dist Unit","Location Code","VENDOR","Quantity On Hand","0.00000","Quantity Sold","0.00000","Quantity Returned","0.00000","Quantity On Order","0.00000","Quantity Back Ordered","0.00000"</v>
      </c>
      <c r="E82" s="22" t="str">
        <f>"COMPONENT2"</f>
        <v>COMPONENT2</v>
      </c>
      <c r="F82" s="22" t="str">
        <f>"4-E5930A"</f>
        <v>4-E5930A</v>
      </c>
      <c r="G82" s="22" t="str">
        <f>"UPS Power Dist Unit"</f>
        <v>UPS Power Dist Unit</v>
      </c>
      <c r="H82" s="22" t="str">
        <f>"VENDOR"</f>
        <v>VENDOR</v>
      </c>
      <c r="I82" s="23">
        <v>0</v>
      </c>
      <c r="J82" s="23">
        <v>0</v>
      </c>
      <c r="K82" s="23">
        <v>0</v>
      </c>
      <c r="L82" s="23">
        <v>0</v>
      </c>
      <c r="M82" s="23">
        <v>0</v>
      </c>
      <c r="N82" s="6">
        <f t="shared" si="1"/>
        <v>71</v>
      </c>
    </row>
    <row r="83" spans="1:14" hidden="1">
      <c r="A83" s="20" t="s">
        <v>39</v>
      </c>
      <c r="B83" s="6" t="str">
        <f>IF(AND(MAX(I83:M83)=0,MIN(I83:M83)=0,HideEmptys="Yes"),"Hide","Show")</f>
        <v>Hide</v>
      </c>
      <c r="C83" s="6"/>
      <c r="D83" s="19" t="str">
        <f>"""GP Direct"",""Fabrikam, Inc."",""Jet Item by Location"",""Class Code"",""COMPONENT2"",""Item Number"",""4-E5930A"",""Item Description"",""UPS Power Dist Unit"",""Location Code"",""WAREHOUSE"",""Quantity On Hand"",""0.00000"",""Quantity Sold"",""0.00000"",""Quantity Returned"",""0.00000"&amp;""",""Quantity On Order"",""0.00000"",""Quantity Back Ordered"",""0.00000"""</f>
        <v>"GP Direct","Fabrikam, Inc.","Jet Item by Location","Class Code","COMPONENT2","Item Number","4-E5930A","Item Description","UPS Power Dist Unit","Location Code","WAREHOUSE","Quantity On Hand","0.00000","Quantity Sold","0.00000","Quantity Returned","0.00000","Quantity On Order","0.00000","Quantity Back Ordered","0.00000"</v>
      </c>
      <c r="E83" s="22" t="str">
        <f>"COMPONENT2"</f>
        <v>COMPONENT2</v>
      </c>
      <c r="F83" s="22" t="str">
        <f>"4-E5930A"</f>
        <v>4-E5930A</v>
      </c>
      <c r="G83" s="22" t="str">
        <f>"UPS Power Dist Unit"</f>
        <v>UPS Power Dist Unit</v>
      </c>
      <c r="H83" s="22" t="str">
        <f>"WAREHOUSE"</f>
        <v>WAREHOUSE</v>
      </c>
      <c r="I83" s="23">
        <v>0</v>
      </c>
      <c r="J83" s="23">
        <v>0</v>
      </c>
      <c r="K83" s="23">
        <v>0</v>
      </c>
      <c r="L83" s="23">
        <v>0</v>
      </c>
      <c r="M83" s="23">
        <v>0</v>
      </c>
      <c r="N83" s="6">
        <f t="shared" si="1"/>
        <v>72</v>
      </c>
    </row>
    <row r="84" spans="1:14" hidden="1">
      <c r="A84" s="20" t="s">
        <v>39</v>
      </c>
      <c r="B84" s="6" t="str">
        <f>IF(AND(MAX(I84:M84)=0,MIN(I84:M84)=0,HideEmptys="Yes"),"Hide","Show")</f>
        <v>Hide</v>
      </c>
      <c r="C84" s="6"/>
      <c r="D84" s="19" t="str">
        <f>"""GP Direct"",""Fabrikam, Inc."",""Jet Item by Location"",""Class Code"",""COMPONENTS"",""Item Number"",""3-A2440A"",""Item Description"",""Operating System"",""Location Code"",""RETURNS"",""Quantity On Hand"",""0.00000"",""Quantity Sold"",""0.00000"",""Quantity Returned"",""0.00000"",""Qu"&amp;"antity On Order"",""0.00000"",""Quantity Back Ordered"",""0.00000"""</f>
        <v>"GP Direct","Fabrikam, Inc.","Jet Item by Location","Class Code","COMPONENTS","Item Number","3-A2440A","Item Description","Operating System","Location Code","RETURNS","Quantity On Hand","0.00000","Quantity Sold","0.00000","Quantity Returned","0.00000","Quantity On Order","0.00000","Quantity Back Ordered","0.00000"</v>
      </c>
      <c r="E84" s="22" t="str">
        <f>"COMPONENTS"</f>
        <v>COMPONENTS</v>
      </c>
      <c r="F84" s="22" t="str">
        <f>"3-A2440A"</f>
        <v>3-A2440A</v>
      </c>
      <c r="G84" s="22" t="str">
        <f>"Operating System"</f>
        <v>Operating System</v>
      </c>
      <c r="H84" s="22" t="str">
        <f>"RETURNS"</f>
        <v>RETURNS</v>
      </c>
      <c r="I84" s="23">
        <v>0</v>
      </c>
      <c r="J84" s="23">
        <v>0</v>
      </c>
      <c r="K84" s="23">
        <v>0</v>
      </c>
      <c r="L84" s="23">
        <v>0</v>
      </c>
      <c r="M84" s="23">
        <v>0</v>
      </c>
      <c r="N84" s="6">
        <f t="shared" si="1"/>
        <v>73</v>
      </c>
    </row>
    <row r="85" spans="1:14" hidden="1">
      <c r="A85" s="20" t="s">
        <v>39</v>
      </c>
      <c r="B85" s="6" t="str">
        <f>IF(AND(MAX(I85:M85)=0,MIN(I85:M85)=0,HideEmptys="Yes"),"Hide","Show")</f>
        <v>Hide</v>
      </c>
      <c r="C85" s="6"/>
      <c r="D85" s="19" t="str">
        <f>"""GP Direct"",""Fabrikam, Inc."",""Jet Item by Location"",""Class Code"",""COMPONENTS"",""Item Number"",""3-A2440A"",""Item Description"",""Operating System"",""Location Code"",""VENDOR"",""Quantity On Hand"",""0.00000"",""Quantity Sold"",""0.00000"",""Quantity Returned"",""0.00000"",""Qua"&amp;"ntity On Order"",""0.00000"",""Quantity Back Ordered"",""0.00000"""</f>
        <v>"GP Direct","Fabrikam, Inc.","Jet Item by Location","Class Code","COMPONENTS","Item Number","3-A2440A","Item Description","Operating System","Location Code","VENDOR","Quantity On Hand","0.00000","Quantity Sold","0.00000","Quantity Returned","0.00000","Quantity On Order","0.00000","Quantity Back Ordered","0.00000"</v>
      </c>
      <c r="E85" s="22" t="str">
        <f>"COMPONENTS"</f>
        <v>COMPONENTS</v>
      </c>
      <c r="F85" s="22" t="str">
        <f>"3-A2440A"</f>
        <v>3-A2440A</v>
      </c>
      <c r="G85" s="22" t="str">
        <f>"Operating System"</f>
        <v>Operating System</v>
      </c>
      <c r="H85" s="22" t="str">
        <f>"VENDOR"</f>
        <v>VENDOR</v>
      </c>
      <c r="I85" s="23">
        <v>0</v>
      </c>
      <c r="J85" s="23">
        <v>0</v>
      </c>
      <c r="K85" s="23">
        <v>0</v>
      </c>
      <c r="L85" s="23">
        <v>0</v>
      </c>
      <c r="M85" s="23">
        <v>0</v>
      </c>
      <c r="N85" s="6">
        <f t="shared" si="1"/>
        <v>74</v>
      </c>
    </row>
    <row r="86" spans="1:14" hidden="1">
      <c r="A86" s="20" t="s">
        <v>39</v>
      </c>
      <c r="B86" s="6" t="str">
        <f>IF(AND(MAX(I86:M86)=0,MIN(I86:M86)=0,HideEmptys="Yes"),"Hide","Show")</f>
        <v>Hide</v>
      </c>
      <c r="C86" s="6"/>
      <c r="D86" s="19" t="str">
        <f>"""GP Direct"",""Fabrikam, Inc."",""Jet Item by Location"",""Class Code"",""COMPONENTS"",""Item Number"",""3-A2440A"",""Item Description"",""Operating System"",""Location Code"",""WAREHOUSE"",""Quantity On Hand"",""0.00000"",""Quantity Sold"",""0.00000"",""Quantity Returned"",""0.00000"","""&amp;"Quantity On Order"",""0.00000"",""Quantity Back Ordered"",""0.00000"""</f>
        <v>"GP Direct","Fabrikam, Inc.","Jet Item by Location","Class Code","COMPONENTS","Item Number","3-A2440A","Item Description","Operating System","Location Code","WAREHOUSE","Quantity On Hand","0.00000","Quantity Sold","0.00000","Quantity Returned","0.00000","Quantity On Order","0.00000","Quantity Back Ordered","0.00000"</v>
      </c>
      <c r="E86" s="22" t="str">
        <f>"COMPONENTS"</f>
        <v>COMPONENTS</v>
      </c>
      <c r="F86" s="22" t="str">
        <f>"3-A2440A"</f>
        <v>3-A2440A</v>
      </c>
      <c r="G86" s="22" t="str">
        <f>"Operating System"</f>
        <v>Operating System</v>
      </c>
      <c r="H86" s="22" t="str">
        <f>"WAREHOUSE"</f>
        <v>WAREHOUSE</v>
      </c>
      <c r="I86" s="23">
        <v>0</v>
      </c>
      <c r="J86" s="23">
        <v>0</v>
      </c>
      <c r="K86" s="23">
        <v>0</v>
      </c>
      <c r="L86" s="23">
        <v>0</v>
      </c>
      <c r="M86" s="23">
        <v>0</v>
      </c>
      <c r="N86" s="6">
        <f t="shared" si="1"/>
        <v>75</v>
      </c>
    </row>
    <row r="87" spans="1:14" hidden="1">
      <c r="A87" s="20" t="s">
        <v>39</v>
      </c>
      <c r="B87" s="6" t="str">
        <f>IF(AND(MAX(I87:M87)=0,MIN(I87:M87)=0,HideEmptys="Yes"),"Hide","Show")</f>
        <v>Hide</v>
      </c>
      <c r="C87" s="6"/>
      <c r="D87" s="19" t="str">
        <f>"""GP Direct"",""Fabrikam, Inc."",""Jet Item by Location"",""Class Code"",""COMPONENTS"",""Item Number"",""3-A2969A"",""Item Description"",""1 TB SCSI Raid"",""Location Code"",""RETURNS"",""Quantity On Hand"",""0.00000"",""Quantity Sold"",""0.00000"",""Quantity Returned"",""0.00000"",""Quan"&amp;"tity On Order"",""0.00000"",""Quantity Back Ordered"",""0.00000"""</f>
        <v>"GP Direct","Fabrikam, Inc.","Jet Item by Location","Class Code","COMPONENTS","Item Number","3-A2969A","Item Description","1 TB SCSI Raid","Location Code","RETURNS","Quantity On Hand","0.00000","Quantity Sold","0.00000","Quantity Returned","0.00000","Quantity On Order","0.00000","Quantity Back Ordered","0.00000"</v>
      </c>
      <c r="E87" s="22" t="str">
        <f>"COMPONENTS"</f>
        <v>COMPONENTS</v>
      </c>
      <c r="F87" s="22" t="str">
        <f>"3-A2969A"</f>
        <v>3-A2969A</v>
      </c>
      <c r="G87" s="22" t="str">
        <f>"1 TB SCSI Raid"</f>
        <v>1 TB SCSI Raid</v>
      </c>
      <c r="H87" s="22" t="str">
        <f>"RETURNS"</f>
        <v>RETURNS</v>
      </c>
      <c r="I87" s="23">
        <v>0</v>
      </c>
      <c r="J87" s="23">
        <v>0</v>
      </c>
      <c r="K87" s="23">
        <v>0</v>
      </c>
      <c r="L87" s="23">
        <v>0</v>
      </c>
      <c r="M87" s="23">
        <v>0</v>
      </c>
      <c r="N87" s="6">
        <f t="shared" si="1"/>
        <v>76</v>
      </c>
    </row>
    <row r="88" spans="1:14" hidden="1">
      <c r="A88" s="20" t="s">
        <v>39</v>
      </c>
      <c r="B88" s="6" t="str">
        <f>IF(AND(MAX(I88:M88)=0,MIN(I88:M88)=0,HideEmptys="Yes"),"Hide","Show")</f>
        <v>Hide</v>
      </c>
      <c r="C88" s="6"/>
      <c r="D88" s="19" t="str">
        <f>"""GP Direct"",""Fabrikam, Inc."",""Jet Item by Location"",""Class Code"",""COMPONENTS"",""Item Number"",""3-A2969A"",""Item Description"",""1 TB SCSI Raid"",""Location Code"",""VENDOR"",""Quantity On Hand"",""0.00000"",""Quantity Sold"",""0.00000"",""Quantity Returned"",""0.00000"",""Quant"&amp;"ity On Order"",""0.00000"",""Quantity Back Ordered"",""0.00000"""</f>
        <v>"GP Direct","Fabrikam, Inc.","Jet Item by Location","Class Code","COMPONENTS","Item Number","3-A2969A","Item Description","1 TB SCSI Raid","Location Code","VENDOR","Quantity On Hand","0.00000","Quantity Sold","0.00000","Quantity Returned","0.00000","Quantity On Order","0.00000","Quantity Back Ordered","0.00000"</v>
      </c>
      <c r="E88" s="22" t="str">
        <f>"COMPONENTS"</f>
        <v>COMPONENTS</v>
      </c>
      <c r="F88" s="22" t="str">
        <f>"3-A2969A"</f>
        <v>3-A2969A</v>
      </c>
      <c r="G88" s="22" t="str">
        <f>"1 TB SCSI Raid"</f>
        <v>1 TB SCSI Raid</v>
      </c>
      <c r="H88" s="22" t="str">
        <f>"VENDOR"</f>
        <v>VENDOR</v>
      </c>
      <c r="I88" s="23">
        <v>0</v>
      </c>
      <c r="J88" s="23">
        <v>0</v>
      </c>
      <c r="K88" s="23">
        <v>0</v>
      </c>
      <c r="L88" s="23">
        <v>0</v>
      </c>
      <c r="M88" s="23">
        <v>0</v>
      </c>
      <c r="N88" s="6">
        <f t="shared" si="1"/>
        <v>77</v>
      </c>
    </row>
    <row r="89" spans="1:14" hidden="1">
      <c r="A89" s="20" t="s">
        <v>39</v>
      </c>
      <c r="B89" s="6" t="str">
        <f>IF(AND(MAX(I89:M89)=0,MIN(I89:M89)=0,HideEmptys="Yes"),"Hide","Show")</f>
        <v>Hide</v>
      </c>
      <c r="C89" s="6"/>
      <c r="D89" s="19" t="str">
        <f>"""GP Direct"",""Fabrikam, Inc."",""Jet Item by Location"",""Class Code"",""COMPONENTS"",""Item Number"",""3-A2969A"",""Item Description"",""1 TB SCSI Raid"",""Location Code"",""WAREHOUSE"",""Quantity On Hand"",""0.00000"",""Quantity Sold"",""0.00000"",""Quantity Returned"",""0.00000"",""Qu"&amp;"antity On Order"",""0.00000"",""Quantity Back Ordered"",""0.00000"""</f>
        <v>"GP Direct","Fabrikam, Inc.","Jet Item by Location","Class Code","COMPONENTS","Item Number","3-A2969A","Item Description","1 TB SCSI Raid","Location Code","WAREHOUSE","Quantity On Hand","0.00000","Quantity Sold","0.00000","Quantity Returned","0.00000","Quantity On Order","0.00000","Quantity Back Ordered","0.00000"</v>
      </c>
      <c r="E89" s="22" t="str">
        <f>"COMPONENTS"</f>
        <v>COMPONENTS</v>
      </c>
      <c r="F89" s="22" t="str">
        <f>"3-A2969A"</f>
        <v>3-A2969A</v>
      </c>
      <c r="G89" s="22" t="str">
        <f>"1 TB SCSI Raid"</f>
        <v>1 TB SCSI Raid</v>
      </c>
      <c r="H89" s="22" t="str">
        <f>"WAREHOUSE"</f>
        <v>WAREHOUSE</v>
      </c>
      <c r="I89" s="23">
        <v>0</v>
      </c>
      <c r="J89" s="23">
        <v>0</v>
      </c>
      <c r="K89" s="23">
        <v>0</v>
      </c>
      <c r="L89" s="23">
        <v>0</v>
      </c>
      <c r="M89" s="23">
        <v>0</v>
      </c>
      <c r="N89" s="6">
        <f t="shared" si="1"/>
        <v>78</v>
      </c>
    </row>
    <row r="90" spans="1:14" hidden="1">
      <c r="A90" s="20" t="s">
        <v>39</v>
      </c>
      <c r="B90" s="6" t="str">
        <f>IF(AND(MAX(I90:M90)=0,MIN(I90:M90)=0,HideEmptys="Yes"),"Hide","Show")</f>
        <v>Hide</v>
      </c>
      <c r="C90" s="6"/>
      <c r="D90" s="19" t="str">
        <f>"""GP Direct"",""Fabrikam, Inc."",""Jet Item by Location"",""Class Code"",""COMPONENTS"",""Item Number"",""3-A2990A"",""Item Description"",""HSC 2 Expansion Slot"",""Location Code"",""RETURNS"",""Quantity On Hand"",""0.00000"",""Quantity Sold"",""0.00000"",""Quantity Returned"",""0.00000"""&amp;",""Quantity On Order"",""0.00000"",""Quantity Back Ordered"",""0.00000"""</f>
        <v>"GP Direct","Fabrikam, Inc.","Jet Item by Location","Class Code","COMPONENTS","Item Number","3-A2990A","Item Description","HSC 2 Expansion Slot","Location Code","RETURNS","Quantity On Hand","0.00000","Quantity Sold","0.00000","Quantity Returned","0.00000","Quantity On Order","0.00000","Quantity Back Ordered","0.00000"</v>
      </c>
      <c r="E90" s="22" t="str">
        <f>"COMPONENTS"</f>
        <v>COMPONENTS</v>
      </c>
      <c r="F90" s="22" t="str">
        <f>"3-A2990A"</f>
        <v>3-A2990A</v>
      </c>
      <c r="G90" s="22" t="str">
        <f>"HSC 2 Expansion Slot"</f>
        <v>HSC 2 Expansion Slot</v>
      </c>
      <c r="H90" s="22" t="str">
        <f>"RETURNS"</f>
        <v>RETURNS</v>
      </c>
      <c r="I90" s="23">
        <v>0</v>
      </c>
      <c r="J90" s="23">
        <v>0</v>
      </c>
      <c r="K90" s="23">
        <v>0</v>
      </c>
      <c r="L90" s="23">
        <v>0</v>
      </c>
      <c r="M90" s="23">
        <v>0</v>
      </c>
      <c r="N90" s="6">
        <f t="shared" si="1"/>
        <v>79</v>
      </c>
    </row>
    <row r="91" spans="1:14" hidden="1">
      <c r="A91" s="20" t="s">
        <v>39</v>
      </c>
      <c r="B91" s="6" t="str">
        <f>IF(AND(MAX(I91:M91)=0,MIN(I91:M91)=0,HideEmptys="Yes"),"Hide","Show")</f>
        <v>Hide</v>
      </c>
      <c r="C91" s="6"/>
      <c r="D91" s="19" t="str">
        <f>"""GP Direct"",""Fabrikam, Inc."",""Jet Item by Location"",""Class Code"",""COMPONENTS"",""Item Number"",""3-A2990A"",""Item Description"",""HSC 2 Expansion Slot"",""Location Code"",""VENDOR"",""Quantity On Hand"",""0.00000"",""Quantity Sold"",""0.00000"",""Quantity Returned"",""0.00000"","&amp;"""Quantity On Order"",""0.00000"",""Quantity Back Ordered"",""0.00000"""</f>
        <v>"GP Direct","Fabrikam, Inc.","Jet Item by Location","Class Code","COMPONENTS","Item Number","3-A2990A","Item Description","HSC 2 Expansion Slot","Location Code","VENDOR","Quantity On Hand","0.00000","Quantity Sold","0.00000","Quantity Returned","0.00000","Quantity On Order","0.00000","Quantity Back Ordered","0.00000"</v>
      </c>
      <c r="E91" s="22" t="str">
        <f>"COMPONENTS"</f>
        <v>COMPONENTS</v>
      </c>
      <c r="F91" s="22" t="str">
        <f>"3-A2990A"</f>
        <v>3-A2990A</v>
      </c>
      <c r="G91" s="22" t="str">
        <f>"HSC 2 Expansion Slot"</f>
        <v>HSC 2 Expansion Slot</v>
      </c>
      <c r="H91" s="22" t="str">
        <f>"VENDOR"</f>
        <v>VENDOR</v>
      </c>
      <c r="I91" s="23">
        <v>0</v>
      </c>
      <c r="J91" s="23">
        <v>0</v>
      </c>
      <c r="K91" s="23">
        <v>0</v>
      </c>
      <c r="L91" s="23">
        <v>0</v>
      </c>
      <c r="M91" s="23">
        <v>0</v>
      </c>
      <c r="N91" s="6">
        <f t="shared" si="1"/>
        <v>80</v>
      </c>
    </row>
    <row r="92" spans="1:14" hidden="1">
      <c r="A92" s="20" t="s">
        <v>39</v>
      </c>
      <c r="B92" s="6" t="str">
        <f>IF(AND(MAX(I92:M92)=0,MIN(I92:M92)=0,HideEmptys="Yes"),"Hide","Show")</f>
        <v>Hide</v>
      </c>
      <c r="C92" s="6"/>
      <c r="D92" s="19" t="str">
        <f>"""GP Direct"",""Fabrikam, Inc."",""Jet Item by Location"",""Class Code"",""COMPONENTS"",""Item Number"",""3-A2990A"",""Item Description"",""HSC 2 Expansion Slot"",""Location Code"",""WAREHOUSE"",""Quantity On Hand"",""0.00000"",""Quantity Sold"",""0.00000"",""Quantity Returned"",""0.0000"&amp;"0"",""Quantity On Order"",""0.00000"",""Quantity Back Ordered"",""0.00000"""</f>
        <v>"GP Direct","Fabrikam, Inc.","Jet Item by Location","Class Code","COMPONENTS","Item Number","3-A2990A","Item Description","HSC 2 Expansion Slot","Location Code","WAREHOUSE","Quantity On Hand","0.00000","Quantity Sold","0.00000","Quantity Returned","0.00000","Quantity On Order","0.00000","Quantity Back Ordered","0.00000"</v>
      </c>
      <c r="E92" s="22" t="str">
        <f>"COMPONENTS"</f>
        <v>COMPONENTS</v>
      </c>
      <c r="F92" s="22" t="str">
        <f>"3-A2990A"</f>
        <v>3-A2990A</v>
      </c>
      <c r="G92" s="22" t="str">
        <f>"HSC 2 Expansion Slot"</f>
        <v>HSC 2 Expansion Slot</v>
      </c>
      <c r="H92" s="22" t="str">
        <f>"WAREHOUSE"</f>
        <v>WAREHOUSE</v>
      </c>
      <c r="I92" s="23">
        <v>0</v>
      </c>
      <c r="J92" s="23">
        <v>0</v>
      </c>
      <c r="K92" s="23">
        <v>0</v>
      </c>
      <c r="L92" s="23">
        <v>0</v>
      </c>
      <c r="M92" s="23">
        <v>0</v>
      </c>
      <c r="N92" s="6">
        <f t="shared" si="1"/>
        <v>81</v>
      </c>
    </row>
    <row r="93" spans="1:14" hidden="1">
      <c r="A93" s="20" t="s">
        <v>39</v>
      </c>
      <c r="B93" s="6" t="str">
        <f>IF(AND(MAX(I93:M93)=0,MIN(I93:M93)=0,HideEmptys="Yes"),"Hide","Show")</f>
        <v>Hide</v>
      </c>
      <c r="C93" s="6"/>
      <c r="D93" s="19" t="str">
        <f>"""GP Direct"",""Fabrikam, Inc."",""Jet Item by Location"",""Class Code"",""COMPONENTS"",""Item Number"",""3-A2998A"",""Item Description"",""Rackmount UPS"",""Location Code"",""RETURNS"",""Quantity On Hand"",""0.00000"",""Quantity Sold"",""0.00000"",""Quantity Returned"",""0.00000"",""Quant"&amp;"ity On Order"",""0.00000"",""Quantity Back Ordered"",""0.00000"""</f>
        <v>"GP Direct","Fabrikam, Inc.","Jet Item by Location","Class Code","COMPONENTS","Item Number","3-A2998A","Item Description","Rackmount UPS","Location Code","RETURNS","Quantity On Hand","0.00000","Quantity Sold","0.00000","Quantity Returned","0.00000","Quantity On Order","0.00000","Quantity Back Ordered","0.00000"</v>
      </c>
      <c r="E93" s="22" t="str">
        <f>"COMPONENTS"</f>
        <v>COMPONENTS</v>
      </c>
      <c r="F93" s="22" t="str">
        <f>"3-A2998A"</f>
        <v>3-A2998A</v>
      </c>
      <c r="G93" s="22" t="str">
        <f>"Rackmount UPS"</f>
        <v>Rackmount UPS</v>
      </c>
      <c r="H93" s="22" t="str">
        <f>"RETURNS"</f>
        <v>RETURNS</v>
      </c>
      <c r="I93" s="23">
        <v>0</v>
      </c>
      <c r="J93" s="23">
        <v>0</v>
      </c>
      <c r="K93" s="23">
        <v>0</v>
      </c>
      <c r="L93" s="23">
        <v>0</v>
      </c>
      <c r="M93" s="23">
        <v>0</v>
      </c>
      <c r="N93" s="6">
        <f t="shared" si="1"/>
        <v>82</v>
      </c>
    </row>
    <row r="94" spans="1:14" hidden="1">
      <c r="A94" s="20" t="s">
        <v>39</v>
      </c>
      <c r="B94" s="6" t="str">
        <f>IF(AND(MAX(I94:M94)=0,MIN(I94:M94)=0,HideEmptys="Yes"),"Hide","Show")</f>
        <v>Hide</v>
      </c>
      <c r="C94" s="6"/>
      <c r="D94" s="19" t="str">
        <f>"""GP Direct"",""Fabrikam, Inc."",""Jet Item by Location"",""Class Code"",""COMPONENTS"",""Item Number"",""3-A2998A"",""Item Description"",""Rackmount UPS"",""Location Code"",""VENDOR"",""Quantity On Hand"",""0.00000"",""Quantity Sold"",""0.00000"",""Quantity Returned"",""0.00000"",""Quanti"&amp;"ty On Order"",""0.00000"",""Quantity Back Ordered"",""0.00000"""</f>
        <v>"GP Direct","Fabrikam, Inc.","Jet Item by Location","Class Code","COMPONENTS","Item Number","3-A2998A","Item Description","Rackmount UPS","Location Code","VENDOR","Quantity On Hand","0.00000","Quantity Sold","0.00000","Quantity Returned","0.00000","Quantity On Order","0.00000","Quantity Back Ordered","0.00000"</v>
      </c>
      <c r="E94" s="22" t="str">
        <f>"COMPONENTS"</f>
        <v>COMPONENTS</v>
      </c>
      <c r="F94" s="22" t="str">
        <f>"3-A2998A"</f>
        <v>3-A2998A</v>
      </c>
      <c r="G94" s="22" t="str">
        <f>"Rackmount UPS"</f>
        <v>Rackmount UPS</v>
      </c>
      <c r="H94" s="22" t="str">
        <f>"VENDOR"</f>
        <v>VENDOR</v>
      </c>
      <c r="I94" s="23">
        <v>0</v>
      </c>
      <c r="J94" s="23">
        <v>0</v>
      </c>
      <c r="K94" s="23">
        <v>0</v>
      </c>
      <c r="L94" s="23">
        <v>0</v>
      </c>
      <c r="M94" s="23">
        <v>0</v>
      </c>
      <c r="N94" s="6">
        <f t="shared" si="1"/>
        <v>83</v>
      </c>
    </row>
    <row r="95" spans="1:14" hidden="1">
      <c r="A95" s="20" t="s">
        <v>39</v>
      </c>
      <c r="B95" s="6" t="str">
        <f>IF(AND(MAX(I95:M95)=0,MIN(I95:M95)=0,HideEmptys="Yes"),"Hide","Show")</f>
        <v>Hide</v>
      </c>
      <c r="C95" s="6"/>
      <c r="D95" s="19" t="str">
        <f>"""GP Direct"",""Fabrikam, Inc."",""Jet Item by Location"",""Class Code"",""COMPONENTS"",""Item Number"",""3-A2998A"",""Item Description"",""Rackmount UPS"",""Location Code"",""WAREHOUSE"",""Quantity On Hand"",""0.00000"",""Quantity Sold"",""0.00000"",""Quantity Returned"",""0.00000"",""Qua"&amp;"ntity On Order"",""0.00000"",""Quantity Back Ordered"",""0.00000"""</f>
        <v>"GP Direct","Fabrikam, Inc.","Jet Item by Location","Class Code","COMPONENTS","Item Number","3-A2998A","Item Description","Rackmount UPS","Location Code","WAREHOUSE","Quantity On Hand","0.00000","Quantity Sold","0.00000","Quantity Returned","0.00000","Quantity On Order","0.00000","Quantity Back Ordered","0.00000"</v>
      </c>
      <c r="E95" s="22" t="str">
        <f>"COMPONENTS"</f>
        <v>COMPONENTS</v>
      </c>
      <c r="F95" s="22" t="str">
        <f>"3-A2998A"</f>
        <v>3-A2998A</v>
      </c>
      <c r="G95" s="22" t="str">
        <f>"Rackmount UPS"</f>
        <v>Rackmount UPS</v>
      </c>
      <c r="H95" s="22" t="str">
        <f>"WAREHOUSE"</f>
        <v>WAREHOUSE</v>
      </c>
      <c r="I95" s="23">
        <v>0</v>
      </c>
      <c r="J95" s="23">
        <v>0</v>
      </c>
      <c r="K95" s="23">
        <v>0</v>
      </c>
      <c r="L95" s="23">
        <v>0</v>
      </c>
      <c r="M95" s="23">
        <v>0</v>
      </c>
      <c r="N95" s="6">
        <f t="shared" si="1"/>
        <v>84</v>
      </c>
    </row>
    <row r="96" spans="1:14" hidden="1">
      <c r="A96" s="20" t="s">
        <v>39</v>
      </c>
      <c r="B96" s="6" t="str">
        <f>IF(AND(MAX(I96:M96)=0,MIN(I96:M96)=0,HideEmptys="Yes"),"Hide","Show")</f>
        <v>Hide</v>
      </c>
      <c r="C96" s="6"/>
      <c r="D96" s="19" t="str">
        <f>"""GP Direct"",""Fabrikam, Inc."",""Jet Item by Location"",""Class Code"",""COMPONENTS"",""Item Number"",""3-A3416A"",""Item Description"",""Internal CD-ROM Drive"",""Location Code"",""RETURNS"",""Quantity On Hand"",""0.00000"",""Quantity Sold"",""0.00000"",""Quantity Returned"",""0.00000"&amp;""",""Quantity On Order"",""0.00000"",""Quantity Back Ordered"",""0.00000"""</f>
        <v>"GP Direct","Fabrikam, Inc.","Jet Item by Location","Class Code","COMPONENTS","Item Number","3-A3416A","Item Description","Internal CD-ROM Drive","Location Code","RETURNS","Quantity On Hand","0.00000","Quantity Sold","0.00000","Quantity Returned","0.00000","Quantity On Order","0.00000","Quantity Back Ordered","0.00000"</v>
      </c>
      <c r="E96" s="22" t="str">
        <f>"COMPONENTS"</f>
        <v>COMPONENTS</v>
      </c>
      <c r="F96" s="22" t="str">
        <f>"3-A3416A"</f>
        <v>3-A3416A</v>
      </c>
      <c r="G96" s="22" t="str">
        <f>"Internal CD-ROM Drive"</f>
        <v>Internal CD-ROM Drive</v>
      </c>
      <c r="H96" s="22" t="str">
        <f>"RETURNS"</f>
        <v>RETURNS</v>
      </c>
      <c r="I96" s="23">
        <v>0</v>
      </c>
      <c r="J96" s="23">
        <v>0</v>
      </c>
      <c r="K96" s="23">
        <v>0</v>
      </c>
      <c r="L96" s="23">
        <v>0</v>
      </c>
      <c r="M96" s="23">
        <v>0</v>
      </c>
      <c r="N96" s="6">
        <f t="shared" si="1"/>
        <v>85</v>
      </c>
    </row>
    <row r="97" spans="1:14" hidden="1">
      <c r="A97" s="20" t="s">
        <v>39</v>
      </c>
      <c r="B97" s="6" t="str">
        <f>IF(AND(MAX(I97:M97)=0,MIN(I97:M97)=0,HideEmptys="Yes"),"Hide","Show")</f>
        <v>Hide</v>
      </c>
      <c r="C97" s="6"/>
      <c r="D97" s="19" t="str">
        <f>"""GP Direct"",""Fabrikam, Inc."",""Jet Item by Location"",""Class Code"",""COMPONENTS"",""Item Number"",""3-A3416A"",""Item Description"",""Internal CD-ROM Drive"",""Location Code"",""VENDOR"",""Quantity On Hand"",""0.00000"",""Quantity Sold"",""0.00000"",""Quantity Returned"",""0.00000"""&amp;",""Quantity On Order"",""0.00000"",""Quantity Back Ordered"",""0.00000"""</f>
        <v>"GP Direct","Fabrikam, Inc.","Jet Item by Location","Class Code","COMPONENTS","Item Number","3-A3416A","Item Description","Internal CD-ROM Drive","Location Code","VENDOR","Quantity On Hand","0.00000","Quantity Sold","0.00000","Quantity Returned","0.00000","Quantity On Order","0.00000","Quantity Back Ordered","0.00000"</v>
      </c>
      <c r="E97" s="22" t="str">
        <f>"COMPONENTS"</f>
        <v>COMPONENTS</v>
      </c>
      <c r="F97" s="22" t="str">
        <f>"3-A3416A"</f>
        <v>3-A3416A</v>
      </c>
      <c r="G97" s="22" t="str">
        <f>"Internal CD-ROM Drive"</f>
        <v>Internal CD-ROM Drive</v>
      </c>
      <c r="H97" s="22" t="str">
        <f>"VENDOR"</f>
        <v>VENDOR</v>
      </c>
      <c r="I97" s="23">
        <v>0</v>
      </c>
      <c r="J97" s="23">
        <v>0</v>
      </c>
      <c r="K97" s="23">
        <v>0</v>
      </c>
      <c r="L97" s="23">
        <v>0</v>
      </c>
      <c r="M97" s="23">
        <v>0</v>
      </c>
      <c r="N97" s="6">
        <f t="shared" si="1"/>
        <v>86</v>
      </c>
    </row>
    <row r="98" spans="1:14" hidden="1">
      <c r="A98" s="20" t="s">
        <v>39</v>
      </c>
      <c r="B98" s="6" t="str">
        <f>IF(AND(MAX(I98:M98)=0,MIN(I98:M98)=0,HideEmptys="Yes"),"Hide","Show")</f>
        <v>Hide</v>
      </c>
      <c r="C98" s="6"/>
      <c r="D98" s="19" t="str">
        <f>"""GP Direct"",""Fabrikam, Inc."",""Jet Item by Location"",""Class Code"",""COMPONENTS"",""Item Number"",""3-A3416A"",""Item Description"",""Internal CD-ROM Drive"",""Location Code"",""WAREHOUSE"",""Quantity On Hand"",""0.00000"",""Quantity Sold"",""0.00000"",""Quantity Returned"",""0.000"&amp;"00"",""Quantity On Order"",""0.00000"",""Quantity Back Ordered"",""0.00000"""</f>
        <v>"GP Direct","Fabrikam, Inc.","Jet Item by Location","Class Code","COMPONENTS","Item Number","3-A3416A","Item Description","Internal CD-ROM Drive","Location Code","WAREHOUSE","Quantity On Hand","0.00000","Quantity Sold","0.00000","Quantity Returned","0.00000","Quantity On Order","0.00000","Quantity Back Ordered","0.00000"</v>
      </c>
      <c r="E98" s="22" t="str">
        <f>"COMPONENTS"</f>
        <v>COMPONENTS</v>
      </c>
      <c r="F98" s="22" t="str">
        <f>"3-A3416A"</f>
        <v>3-A3416A</v>
      </c>
      <c r="G98" s="22" t="str">
        <f>"Internal CD-ROM Drive"</f>
        <v>Internal CD-ROM Drive</v>
      </c>
      <c r="H98" s="22" t="str">
        <f>"WAREHOUSE"</f>
        <v>WAREHOUSE</v>
      </c>
      <c r="I98" s="23">
        <v>0</v>
      </c>
      <c r="J98" s="23">
        <v>0</v>
      </c>
      <c r="K98" s="23">
        <v>0</v>
      </c>
      <c r="L98" s="23">
        <v>0</v>
      </c>
      <c r="M98" s="23">
        <v>0</v>
      </c>
      <c r="N98" s="6">
        <f t="shared" si="1"/>
        <v>87</v>
      </c>
    </row>
    <row r="99" spans="1:14" hidden="1">
      <c r="A99" s="20" t="s">
        <v>39</v>
      </c>
      <c r="B99" s="6" t="str">
        <f>IF(AND(MAX(I99:M99)=0,MIN(I99:M99)=0,HideEmptys="Yes"),"Hide","Show")</f>
        <v>Hide</v>
      </c>
      <c r="C99" s="6"/>
      <c r="D99" s="19" t="str">
        <f>"""GP Direct"",""Fabrikam, Inc."",""Jet Item by Location"",""Class Code"",""COMPONENTS"",""Item Number"",""3-A3542A"",""Item Description"",""DDS Drive"",""Location Code"",""RETURNS"",""Quantity On Hand"",""0.00000"",""Quantity Sold"",""0.00000"",""Quantity Returned"",""0.00000"",""Quantity "&amp;"On Order"",""0.00000"",""Quantity Back Ordered"",""0.00000"""</f>
        <v>"GP Direct","Fabrikam, Inc.","Jet Item by Location","Class Code","COMPONENTS","Item Number","3-A3542A","Item Description","DDS Drive","Location Code","RETURNS","Quantity On Hand","0.00000","Quantity Sold","0.00000","Quantity Returned","0.00000","Quantity On Order","0.00000","Quantity Back Ordered","0.00000"</v>
      </c>
      <c r="E99" s="22" t="str">
        <f>"COMPONENTS"</f>
        <v>COMPONENTS</v>
      </c>
      <c r="F99" s="22" t="str">
        <f>"3-A3542A"</f>
        <v>3-A3542A</v>
      </c>
      <c r="G99" s="22" t="str">
        <f>"DDS Drive"</f>
        <v>DDS Drive</v>
      </c>
      <c r="H99" s="22" t="str">
        <f>"RETURNS"</f>
        <v>RETURNS</v>
      </c>
      <c r="I99" s="23">
        <v>0</v>
      </c>
      <c r="J99" s="23">
        <v>0</v>
      </c>
      <c r="K99" s="23">
        <v>0</v>
      </c>
      <c r="L99" s="23">
        <v>0</v>
      </c>
      <c r="M99" s="23">
        <v>0</v>
      </c>
      <c r="N99" s="6">
        <f t="shared" si="1"/>
        <v>88</v>
      </c>
    </row>
    <row r="100" spans="1:14" hidden="1">
      <c r="A100" s="20" t="s">
        <v>39</v>
      </c>
      <c r="B100" s="6" t="str">
        <f>IF(AND(MAX(I100:M100)=0,MIN(I100:M100)=0,HideEmptys="Yes"),"Hide","Show")</f>
        <v>Hide</v>
      </c>
      <c r="C100" s="6"/>
      <c r="D100" s="19" t="str">
        <f>"""GP Direct"",""Fabrikam, Inc."",""Jet Item by Location"",""Class Code"",""COMPONENTS"",""Item Number"",""3-A3542A"",""Item Description"",""DDS Drive"",""Location Code"",""VENDOR"",""Quantity On Hand"",""0.00000"",""Quantity Sold"",""0.00000"",""Quantity Returned"",""0.00000"",""Quantity O"&amp;"n Order"",""0.00000"",""Quantity Back Ordered"",""0.00000"""</f>
        <v>"GP Direct","Fabrikam, Inc.","Jet Item by Location","Class Code","COMPONENTS","Item Number","3-A3542A","Item Description","DDS Drive","Location Code","VENDOR","Quantity On Hand","0.00000","Quantity Sold","0.00000","Quantity Returned","0.00000","Quantity On Order","0.00000","Quantity Back Ordered","0.00000"</v>
      </c>
      <c r="E100" s="22" t="str">
        <f>"COMPONENTS"</f>
        <v>COMPONENTS</v>
      </c>
      <c r="F100" s="22" t="str">
        <f>"3-A3542A"</f>
        <v>3-A3542A</v>
      </c>
      <c r="G100" s="22" t="str">
        <f>"DDS Drive"</f>
        <v>DDS Drive</v>
      </c>
      <c r="H100" s="22" t="str">
        <f>"VENDOR"</f>
        <v>VENDOR</v>
      </c>
      <c r="I100" s="23">
        <v>0</v>
      </c>
      <c r="J100" s="23">
        <v>0</v>
      </c>
      <c r="K100" s="23">
        <v>0</v>
      </c>
      <c r="L100" s="23">
        <v>0</v>
      </c>
      <c r="M100" s="23">
        <v>0</v>
      </c>
      <c r="N100" s="6">
        <f t="shared" si="1"/>
        <v>89</v>
      </c>
    </row>
    <row r="101" spans="1:14">
      <c r="A101" s="20" t="s">
        <v>39</v>
      </c>
      <c r="B101" s="6" t="str">
        <f>IF(AND(MAX(I101:M101)=0,MIN(I101:M101)=0,HideEmptys="Yes"),"Hide","Show")</f>
        <v>Show</v>
      </c>
      <c r="C101" s="6"/>
      <c r="D101" s="19" t="str">
        <f>"""GP Direct"",""Fabrikam, Inc."",""Jet Item by Location"",""Class Code"",""COMPONENTS"",""Item Number"",""3-A3542A"",""Item Description"",""DDS Drive"",""Location Code"",""WAREHOUSE"",""Quantity On Hand"",""10.00000"",""Quantity Sold"",""0.00000"",""Quantity Returned"",""0.00000"",""Quanti"&amp;"ty On Order"",""0.00000"",""Quantity Back Ordered"",""0.00000"""</f>
        <v>"GP Direct","Fabrikam, Inc.","Jet Item by Location","Class Code","COMPONENTS","Item Number","3-A3542A","Item Description","DDS Drive","Location Code","WAREHOUSE","Quantity On Hand","10.00000","Quantity Sold","0.00000","Quantity Returned","0.00000","Quantity On Order","0.00000","Quantity Back Ordered","0.00000"</v>
      </c>
      <c r="E101" s="22" t="str">
        <f>"COMPONENTS"</f>
        <v>COMPONENTS</v>
      </c>
      <c r="F101" s="22" t="str">
        <f>"3-A3542A"</f>
        <v>3-A3542A</v>
      </c>
      <c r="G101" s="22" t="str">
        <f>"DDS Drive"</f>
        <v>DDS Drive</v>
      </c>
      <c r="H101" s="22" t="str">
        <f>"WAREHOUSE"</f>
        <v>WAREHOUSE</v>
      </c>
      <c r="I101" s="23">
        <v>10</v>
      </c>
      <c r="J101" s="23">
        <v>0</v>
      </c>
      <c r="K101" s="23">
        <v>0</v>
      </c>
      <c r="L101" s="23">
        <v>0</v>
      </c>
      <c r="M101" s="23">
        <v>0</v>
      </c>
      <c r="N101" s="6">
        <f t="shared" si="1"/>
        <v>90</v>
      </c>
    </row>
    <row r="102" spans="1:14">
      <c r="A102" s="20" t="s">
        <v>39</v>
      </c>
      <c r="B102" s="6" t="str">
        <f>IF(AND(MAX(I102:M102)=0,MIN(I102:M102)=0,HideEmptys="Yes"),"Hide","Show")</f>
        <v>Show</v>
      </c>
      <c r="C102" s="6"/>
      <c r="D102" s="19" t="str">
        <f>"""GP Direct"",""Fabrikam, Inc."",""Jet Item by Location"",""Class Code"",""COMPONENTS"",""Item Number"",""3-B3813A"",""Item Description"",""Keyboard"",""Location Code"",""RETURNS"",""Quantity On Hand"",""2.00000"",""Quantity Sold"",""0.00000"",""Quantity Returned"",""0.00000"",""Quantity O"&amp;"n Order"",""0.00000"",""Quantity Back Ordered"",""0.00000"""</f>
        <v>"GP Direct","Fabrikam, Inc.","Jet Item by Location","Class Code","COMPONENTS","Item Number","3-B3813A","Item Description","Keyboard","Location Code","RETURNS","Quantity On Hand","2.00000","Quantity Sold","0.00000","Quantity Returned","0.00000","Quantity On Order","0.00000","Quantity Back Ordered","0.00000"</v>
      </c>
      <c r="E102" s="22" t="str">
        <f>"COMPONENTS"</f>
        <v>COMPONENTS</v>
      </c>
      <c r="F102" s="22" t="str">
        <f>"3-B3813A"</f>
        <v>3-B3813A</v>
      </c>
      <c r="G102" s="22" t="str">
        <f>"Keyboard"</f>
        <v>Keyboard</v>
      </c>
      <c r="H102" s="22" t="str">
        <f>"RETURNS"</f>
        <v>RETURNS</v>
      </c>
      <c r="I102" s="23">
        <v>2</v>
      </c>
      <c r="J102" s="23">
        <v>0</v>
      </c>
      <c r="K102" s="23">
        <v>0</v>
      </c>
      <c r="L102" s="23">
        <v>0</v>
      </c>
      <c r="M102" s="23">
        <v>0</v>
      </c>
      <c r="N102" s="6">
        <f t="shared" si="1"/>
        <v>91</v>
      </c>
    </row>
    <row r="103" spans="1:14" hidden="1">
      <c r="A103" s="20" t="s">
        <v>39</v>
      </c>
      <c r="B103" s="6" t="str">
        <f>IF(AND(MAX(I103:M103)=0,MIN(I103:M103)=0,HideEmptys="Yes"),"Hide","Show")</f>
        <v>Hide</v>
      </c>
      <c r="C103" s="6"/>
      <c r="D103" s="19" t="str">
        <f>"""GP Direct"",""Fabrikam, Inc."",""Jet Item by Location"",""Class Code"",""COMPONENTS"",""Item Number"",""3-B3813A"",""Item Description"",""Keyboard"",""Location Code"",""VENDOR"",""Quantity On Hand"",""0.00000"",""Quantity Sold"",""0.00000"",""Quantity Returned"",""0.00000"",""Quantity On"&amp;" Order"",""0.00000"",""Quantity Back Ordered"",""0.00000"""</f>
        <v>"GP Direct","Fabrikam, Inc.","Jet Item by Location","Class Code","COMPONENTS","Item Number","3-B3813A","Item Description","Keyboard","Location Code","VENDOR","Quantity On Hand","0.00000","Quantity Sold","0.00000","Quantity Returned","0.00000","Quantity On Order","0.00000","Quantity Back Ordered","0.00000"</v>
      </c>
      <c r="E103" s="22" t="str">
        <f>"COMPONENTS"</f>
        <v>COMPONENTS</v>
      </c>
      <c r="F103" s="22" t="str">
        <f>"3-B3813A"</f>
        <v>3-B3813A</v>
      </c>
      <c r="G103" s="22" t="str">
        <f>"Keyboard"</f>
        <v>Keyboard</v>
      </c>
      <c r="H103" s="22" t="str">
        <f>"VENDOR"</f>
        <v>VENDOR</v>
      </c>
      <c r="I103" s="23">
        <v>0</v>
      </c>
      <c r="J103" s="23">
        <v>0</v>
      </c>
      <c r="K103" s="23">
        <v>0</v>
      </c>
      <c r="L103" s="23">
        <v>0</v>
      </c>
      <c r="M103" s="23">
        <v>0</v>
      </c>
      <c r="N103" s="6">
        <f t="shared" si="1"/>
        <v>92</v>
      </c>
    </row>
    <row r="104" spans="1:14">
      <c r="A104" s="20" t="s">
        <v>39</v>
      </c>
      <c r="B104" s="6" t="str">
        <f>IF(AND(MAX(I104:M104)=0,MIN(I104:M104)=0,HideEmptys="Yes"),"Hide","Show")</f>
        <v>Show</v>
      </c>
      <c r="C104" s="6"/>
      <c r="D104" s="19" t="str">
        <f>"""GP Direct"",""Fabrikam, Inc."",""Jet Item by Location"",""Class Code"",""COMPONENTS"",""Item Number"",""3-B3813A"",""Item Description"",""Keyboard"",""Location Code"",""WAREHOUSE"",""Quantity On Hand"",""96.00000"",""Quantity Sold"",""4.00000"",""Quantity Returned"",""0.00000"",""Quantit"&amp;"y On Order"",""0.00000"",""Quantity Back Ordered"",""0.00000"""</f>
        <v>"GP Direct","Fabrikam, Inc.","Jet Item by Location","Class Code","COMPONENTS","Item Number","3-B3813A","Item Description","Keyboard","Location Code","WAREHOUSE","Quantity On Hand","96.00000","Quantity Sold","4.00000","Quantity Returned","0.00000","Quantity On Order","0.00000","Quantity Back Ordered","0.00000"</v>
      </c>
      <c r="E104" s="22" t="str">
        <f>"COMPONENTS"</f>
        <v>COMPONENTS</v>
      </c>
      <c r="F104" s="22" t="str">
        <f>"3-B3813A"</f>
        <v>3-B3813A</v>
      </c>
      <c r="G104" s="22" t="str">
        <f>"Keyboard"</f>
        <v>Keyboard</v>
      </c>
      <c r="H104" s="22" t="str">
        <f>"WAREHOUSE"</f>
        <v>WAREHOUSE</v>
      </c>
      <c r="I104" s="23">
        <v>96</v>
      </c>
      <c r="J104" s="23">
        <v>4</v>
      </c>
      <c r="K104" s="23">
        <v>0</v>
      </c>
      <c r="L104" s="23">
        <v>0</v>
      </c>
      <c r="M104" s="23">
        <v>0</v>
      </c>
      <c r="N104" s="6">
        <f t="shared" si="1"/>
        <v>93</v>
      </c>
    </row>
    <row r="105" spans="1:14" hidden="1">
      <c r="A105" s="20" t="s">
        <v>39</v>
      </c>
      <c r="B105" s="6" t="str">
        <f>IF(AND(MAX(I105:M105)=0,MIN(I105:M105)=0,HideEmptys="Yes"),"Hide","Show")</f>
        <v>Hide</v>
      </c>
      <c r="C105" s="6"/>
      <c r="D105" s="19" t="str">
        <f>"""GP Direct"",""Fabrikam, Inc."",""Jet Item by Location"",""Class Code"",""COMPONENTS"",""Item Number"",""3-B3897A"",""Item Description"",""CD-ROM Media"",""Location Code"",""RETURNS"",""Quantity On Hand"",""0.00000"",""Quantity Sold"",""0.00000"",""Quantity Returned"",""0.00000"",""Quanti"&amp;"ty On Order"",""0.00000"",""Quantity Back Ordered"",""0.00000"""</f>
        <v>"GP Direct","Fabrikam, Inc.","Jet Item by Location","Class Code","COMPONENTS","Item Number","3-B3897A","Item Description","CD-ROM Media","Location Code","RETURNS","Quantity On Hand","0.00000","Quantity Sold","0.00000","Quantity Returned","0.00000","Quantity On Order","0.00000","Quantity Back Ordered","0.00000"</v>
      </c>
      <c r="E105" s="22" t="str">
        <f>"COMPONENTS"</f>
        <v>COMPONENTS</v>
      </c>
      <c r="F105" s="22" t="str">
        <f>"3-B3897A"</f>
        <v>3-B3897A</v>
      </c>
      <c r="G105" s="22" t="str">
        <f>"CD-ROM Media"</f>
        <v>CD-ROM Media</v>
      </c>
      <c r="H105" s="22" t="str">
        <f>"RETURNS"</f>
        <v>RETURNS</v>
      </c>
      <c r="I105" s="23">
        <v>0</v>
      </c>
      <c r="J105" s="23">
        <v>0</v>
      </c>
      <c r="K105" s="23">
        <v>0</v>
      </c>
      <c r="L105" s="23">
        <v>0</v>
      </c>
      <c r="M105" s="23">
        <v>0</v>
      </c>
      <c r="N105" s="6">
        <f t="shared" si="1"/>
        <v>94</v>
      </c>
    </row>
    <row r="106" spans="1:14" hidden="1">
      <c r="A106" s="20" t="s">
        <v>39</v>
      </c>
      <c r="B106" s="6" t="str">
        <f>IF(AND(MAX(I106:M106)=0,MIN(I106:M106)=0,HideEmptys="Yes"),"Hide","Show")</f>
        <v>Hide</v>
      </c>
      <c r="C106" s="6"/>
      <c r="D106" s="19" t="str">
        <f>"""GP Direct"",""Fabrikam, Inc."",""Jet Item by Location"",""Class Code"",""COMPONENTS"",""Item Number"",""3-B3897A"",""Item Description"",""CD-ROM Media"",""Location Code"",""VENDOR"",""Quantity On Hand"",""0.00000"",""Quantity Sold"",""0.00000"",""Quantity Returned"",""0.00000"",""Quantit"&amp;"y On Order"",""0.00000"",""Quantity Back Ordered"",""0.00000"""</f>
        <v>"GP Direct","Fabrikam, Inc.","Jet Item by Location","Class Code","COMPONENTS","Item Number","3-B3897A","Item Description","CD-ROM Media","Location Code","VENDOR","Quantity On Hand","0.00000","Quantity Sold","0.00000","Quantity Returned","0.00000","Quantity On Order","0.00000","Quantity Back Ordered","0.00000"</v>
      </c>
      <c r="E106" s="22" t="str">
        <f>"COMPONENTS"</f>
        <v>COMPONENTS</v>
      </c>
      <c r="F106" s="22" t="str">
        <f>"3-B3897A"</f>
        <v>3-B3897A</v>
      </c>
      <c r="G106" s="22" t="str">
        <f>"CD-ROM Media"</f>
        <v>CD-ROM Media</v>
      </c>
      <c r="H106" s="22" t="str">
        <f>"VENDOR"</f>
        <v>VENDOR</v>
      </c>
      <c r="I106" s="23">
        <v>0</v>
      </c>
      <c r="J106" s="23">
        <v>0</v>
      </c>
      <c r="K106" s="23">
        <v>0</v>
      </c>
      <c r="L106" s="23">
        <v>0</v>
      </c>
      <c r="M106" s="23">
        <v>0</v>
      </c>
      <c r="N106" s="6">
        <f t="shared" si="1"/>
        <v>95</v>
      </c>
    </row>
    <row r="107" spans="1:14" hidden="1">
      <c r="A107" s="20" t="s">
        <v>39</v>
      </c>
      <c r="B107" s="6" t="str">
        <f>IF(AND(MAX(I107:M107)=0,MIN(I107:M107)=0,HideEmptys="Yes"),"Hide","Show")</f>
        <v>Hide</v>
      </c>
      <c r="C107" s="6"/>
      <c r="D107" s="19" t="str">
        <f>"""GP Direct"",""Fabrikam, Inc."",""Jet Item by Location"",""Class Code"",""COMPONENTS"",""Item Number"",""3-B3897A"",""Item Description"",""CD-ROM Media"",""Location Code"",""WAREHOUSE"",""Quantity On Hand"",""0.00000"",""Quantity Sold"",""0.00000"",""Quantity Returned"",""0.00000"",""Quan"&amp;"tity On Order"",""0.00000"",""Quantity Back Ordered"",""0.00000"""</f>
        <v>"GP Direct","Fabrikam, Inc.","Jet Item by Location","Class Code","COMPONENTS","Item Number","3-B3897A","Item Description","CD-ROM Media","Location Code","WAREHOUSE","Quantity On Hand","0.00000","Quantity Sold","0.00000","Quantity Returned","0.00000","Quantity On Order","0.00000","Quantity Back Ordered","0.00000"</v>
      </c>
      <c r="E107" s="22" t="str">
        <f>"COMPONENTS"</f>
        <v>COMPONENTS</v>
      </c>
      <c r="F107" s="22" t="str">
        <f>"3-B3897A"</f>
        <v>3-B3897A</v>
      </c>
      <c r="G107" s="22" t="str">
        <f>"CD-ROM Media"</f>
        <v>CD-ROM Media</v>
      </c>
      <c r="H107" s="22" t="str">
        <f>"WAREHOUSE"</f>
        <v>WAREHOUSE</v>
      </c>
      <c r="I107" s="23">
        <v>0</v>
      </c>
      <c r="J107" s="23">
        <v>0</v>
      </c>
      <c r="K107" s="23">
        <v>0</v>
      </c>
      <c r="L107" s="23">
        <v>0</v>
      </c>
      <c r="M107" s="23">
        <v>0</v>
      </c>
      <c r="N107" s="6">
        <f t="shared" si="1"/>
        <v>96</v>
      </c>
    </row>
    <row r="108" spans="1:14" hidden="1">
      <c r="A108" s="20" t="s">
        <v>39</v>
      </c>
      <c r="B108" s="6" t="str">
        <f>IF(AND(MAX(I108:M108)=0,MIN(I108:M108)=0,HideEmptys="Yes"),"Hide","Show")</f>
        <v>Hide</v>
      </c>
      <c r="C108" s="6"/>
      <c r="D108" s="19" t="str">
        <f>"""GP Direct"",""Fabrikam, Inc."",""Jet Item by Location"",""Class Code"",""COMPONENTS"",""Item Number"",""3-C2804A"",""Item Description"",""Rackmount Kit"",""Location Code"",""RETURNS"",""Quantity On Hand"",""0.00000"",""Quantity Sold"",""0.00000"",""Quantity Returned"",""0.00000"",""Quant"&amp;"ity On Order"",""0.00000"",""Quantity Back Ordered"",""0.00000"""</f>
        <v>"GP Direct","Fabrikam, Inc.","Jet Item by Location","Class Code","COMPONENTS","Item Number","3-C2804A","Item Description","Rackmount Kit","Location Code","RETURNS","Quantity On Hand","0.00000","Quantity Sold","0.00000","Quantity Returned","0.00000","Quantity On Order","0.00000","Quantity Back Ordered","0.00000"</v>
      </c>
      <c r="E108" s="22" t="str">
        <f>"COMPONENTS"</f>
        <v>COMPONENTS</v>
      </c>
      <c r="F108" s="22" t="str">
        <f>"3-C2804A"</f>
        <v>3-C2804A</v>
      </c>
      <c r="G108" s="22" t="str">
        <f>"Rackmount Kit"</f>
        <v>Rackmount Kit</v>
      </c>
      <c r="H108" s="22" t="str">
        <f>"RETURNS"</f>
        <v>RETURNS</v>
      </c>
      <c r="I108" s="23">
        <v>0</v>
      </c>
      <c r="J108" s="23">
        <v>0</v>
      </c>
      <c r="K108" s="23">
        <v>0</v>
      </c>
      <c r="L108" s="23">
        <v>0</v>
      </c>
      <c r="M108" s="23">
        <v>0</v>
      </c>
      <c r="N108" s="6">
        <f t="shared" si="1"/>
        <v>97</v>
      </c>
    </row>
    <row r="109" spans="1:14" hidden="1">
      <c r="A109" s="20" t="s">
        <v>39</v>
      </c>
      <c r="B109" s="6" t="str">
        <f>IF(AND(MAX(I109:M109)=0,MIN(I109:M109)=0,HideEmptys="Yes"),"Hide","Show")</f>
        <v>Hide</v>
      </c>
      <c r="C109" s="6"/>
      <c r="D109" s="19" t="str">
        <f>"""GP Direct"",""Fabrikam, Inc."",""Jet Item by Location"",""Class Code"",""COMPONENTS"",""Item Number"",""3-C2804A"",""Item Description"",""Rackmount Kit"",""Location Code"",""VENDOR"",""Quantity On Hand"",""0.00000"",""Quantity Sold"",""0.00000"",""Quantity Returned"",""0.00000"",""Quanti"&amp;"ty On Order"",""0.00000"",""Quantity Back Ordered"",""0.00000"""</f>
        <v>"GP Direct","Fabrikam, Inc.","Jet Item by Location","Class Code","COMPONENTS","Item Number","3-C2804A","Item Description","Rackmount Kit","Location Code","VENDOR","Quantity On Hand","0.00000","Quantity Sold","0.00000","Quantity Returned","0.00000","Quantity On Order","0.00000","Quantity Back Ordered","0.00000"</v>
      </c>
      <c r="E109" s="22" t="str">
        <f>"COMPONENTS"</f>
        <v>COMPONENTS</v>
      </c>
      <c r="F109" s="22" t="str">
        <f>"3-C2804A"</f>
        <v>3-C2804A</v>
      </c>
      <c r="G109" s="22" t="str">
        <f>"Rackmount Kit"</f>
        <v>Rackmount Kit</v>
      </c>
      <c r="H109" s="22" t="str">
        <f>"VENDOR"</f>
        <v>VENDOR</v>
      </c>
      <c r="I109" s="23">
        <v>0</v>
      </c>
      <c r="J109" s="23">
        <v>0</v>
      </c>
      <c r="K109" s="23">
        <v>0</v>
      </c>
      <c r="L109" s="23">
        <v>0</v>
      </c>
      <c r="M109" s="23">
        <v>0</v>
      </c>
      <c r="N109" s="6">
        <f t="shared" si="1"/>
        <v>98</v>
      </c>
    </row>
    <row r="110" spans="1:14" hidden="1">
      <c r="A110" s="20" t="s">
        <v>39</v>
      </c>
      <c r="B110" s="6" t="str">
        <f>IF(AND(MAX(I110:M110)=0,MIN(I110:M110)=0,HideEmptys="Yes"),"Hide","Show")</f>
        <v>Hide</v>
      </c>
      <c r="C110" s="6"/>
      <c r="D110" s="19" t="str">
        <f>"""GP Direct"",""Fabrikam, Inc."",""Jet Item by Location"",""Class Code"",""COMPONENTS"",""Item Number"",""3-C2804A"",""Item Description"",""Rackmount Kit"",""Location Code"",""WAREHOUSE"",""Quantity On Hand"",""0.00000"",""Quantity Sold"",""0.00000"",""Quantity Returned"",""0.00000"",""Qua"&amp;"ntity On Order"",""0.00000"",""Quantity Back Ordered"",""0.00000"""</f>
        <v>"GP Direct","Fabrikam, Inc.","Jet Item by Location","Class Code","COMPONENTS","Item Number","3-C2804A","Item Description","Rackmount Kit","Location Code","WAREHOUSE","Quantity On Hand","0.00000","Quantity Sold","0.00000","Quantity Returned","0.00000","Quantity On Order","0.00000","Quantity Back Ordered","0.00000"</v>
      </c>
      <c r="E110" s="22" t="str">
        <f>"COMPONENTS"</f>
        <v>COMPONENTS</v>
      </c>
      <c r="F110" s="22" t="str">
        <f>"3-C2804A"</f>
        <v>3-C2804A</v>
      </c>
      <c r="G110" s="22" t="str">
        <f>"Rackmount Kit"</f>
        <v>Rackmount Kit</v>
      </c>
      <c r="H110" s="22" t="str">
        <f>"WAREHOUSE"</f>
        <v>WAREHOUSE</v>
      </c>
      <c r="I110" s="23">
        <v>0</v>
      </c>
      <c r="J110" s="23">
        <v>0</v>
      </c>
      <c r="K110" s="23">
        <v>0</v>
      </c>
      <c r="L110" s="23">
        <v>0</v>
      </c>
      <c r="M110" s="23">
        <v>0</v>
      </c>
      <c r="N110" s="6">
        <f t="shared" si="1"/>
        <v>99</v>
      </c>
    </row>
    <row r="111" spans="1:14" hidden="1">
      <c r="A111" s="20" t="s">
        <v>39</v>
      </c>
      <c r="B111" s="6" t="str">
        <f>IF(AND(MAX(I111:M111)=0,MIN(I111:M111)=0,HideEmptys="Yes"),"Hide","Show")</f>
        <v>Hide</v>
      </c>
      <c r="C111" s="6"/>
      <c r="D111" s="19" t="str">
        <f>"""GP Direct"",""Fabrikam, Inc."",""Jet Item by Location"",""Class Code"",""COMPONENTS"",""Item Number"",""3-C2924A"",""Item Description"",""SCSI Cable"",""Location Code"",""RETURNS"",""Quantity On Hand"",""0.00000"",""Quantity Sold"",""0.00000"",""Quantity Returned"",""0.00000"",""Quantity"&amp;" On Order"",""0.00000"",""Quantity Back Ordered"",""0.00000"""</f>
        <v>"GP Direct","Fabrikam, Inc.","Jet Item by Location","Class Code","COMPONENTS","Item Number","3-C2924A","Item Description","SCSI Cable","Location Code","RETURNS","Quantity On Hand","0.00000","Quantity Sold","0.00000","Quantity Returned","0.00000","Quantity On Order","0.00000","Quantity Back Ordered","0.00000"</v>
      </c>
      <c r="E111" s="22" t="str">
        <f>"COMPONENTS"</f>
        <v>COMPONENTS</v>
      </c>
      <c r="F111" s="22" t="str">
        <f>"3-C2924A"</f>
        <v>3-C2924A</v>
      </c>
      <c r="G111" s="22" t="str">
        <f>"SCSI Cable"</f>
        <v>SCSI Cable</v>
      </c>
      <c r="H111" s="22" t="str">
        <f>"RETURNS"</f>
        <v>RETURNS</v>
      </c>
      <c r="I111" s="23">
        <v>0</v>
      </c>
      <c r="J111" s="23">
        <v>0</v>
      </c>
      <c r="K111" s="23">
        <v>0</v>
      </c>
      <c r="L111" s="23">
        <v>0</v>
      </c>
      <c r="M111" s="23">
        <v>0</v>
      </c>
      <c r="N111" s="6">
        <f t="shared" si="1"/>
        <v>100</v>
      </c>
    </row>
    <row r="112" spans="1:14" hidden="1">
      <c r="A112" s="20" t="s">
        <v>39</v>
      </c>
      <c r="B112" s="6" t="str">
        <f>IF(AND(MAX(I112:M112)=0,MIN(I112:M112)=0,HideEmptys="Yes"),"Hide","Show")</f>
        <v>Hide</v>
      </c>
      <c r="C112" s="6"/>
      <c r="D112" s="19" t="str">
        <f>"""GP Direct"",""Fabrikam, Inc."",""Jet Item by Location"",""Class Code"",""COMPONENTS"",""Item Number"",""3-C2924A"",""Item Description"",""SCSI Cable"",""Location Code"",""VENDOR"",""Quantity On Hand"",""0.00000"",""Quantity Sold"",""0.00000"",""Quantity Returned"",""0.00000"",""Quantity "&amp;"On Order"",""0.00000"",""Quantity Back Ordered"",""0.00000"""</f>
        <v>"GP Direct","Fabrikam, Inc.","Jet Item by Location","Class Code","COMPONENTS","Item Number","3-C2924A","Item Description","SCSI Cable","Location Code","VENDOR","Quantity On Hand","0.00000","Quantity Sold","0.00000","Quantity Returned","0.00000","Quantity On Order","0.00000","Quantity Back Ordered","0.00000"</v>
      </c>
      <c r="E112" s="22" t="str">
        <f>"COMPONENTS"</f>
        <v>COMPONENTS</v>
      </c>
      <c r="F112" s="22" t="str">
        <f>"3-C2924A"</f>
        <v>3-C2924A</v>
      </c>
      <c r="G112" s="22" t="str">
        <f>"SCSI Cable"</f>
        <v>SCSI Cable</v>
      </c>
      <c r="H112" s="22" t="str">
        <f>"VENDOR"</f>
        <v>VENDOR</v>
      </c>
      <c r="I112" s="23">
        <v>0</v>
      </c>
      <c r="J112" s="23">
        <v>0</v>
      </c>
      <c r="K112" s="23">
        <v>0</v>
      </c>
      <c r="L112" s="23">
        <v>0</v>
      </c>
      <c r="M112" s="23">
        <v>0</v>
      </c>
      <c r="N112" s="6">
        <f t="shared" si="1"/>
        <v>101</v>
      </c>
    </row>
    <row r="113" spans="1:14">
      <c r="A113" s="20" t="s">
        <v>39</v>
      </c>
      <c r="B113" s="6" t="str">
        <f>IF(AND(MAX(I113:M113)=0,MIN(I113:M113)=0,HideEmptys="Yes"),"Hide","Show")</f>
        <v>Show</v>
      </c>
      <c r="C113" s="6"/>
      <c r="D113" s="19" t="str">
        <f>"""GP Direct"",""Fabrikam, Inc."",""Jet Item by Location"",""Class Code"",""COMPONENTS"",""Item Number"",""3-C2924A"",""Item Description"",""SCSI Cable"",""Location Code"",""WAREHOUSE"",""Quantity On Hand"",""27.00000"",""Quantity Sold"",""3.00000"",""Quantity Returned"",""0.00000"",""Quant"&amp;"ity On Order"",""0.00000"",""Quantity Back Ordered"",""0.00000"""</f>
        <v>"GP Direct","Fabrikam, Inc.","Jet Item by Location","Class Code","COMPONENTS","Item Number","3-C2924A","Item Description","SCSI Cable","Location Code","WAREHOUSE","Quantity On Hand","27.00000","Quantity Sold","3.00000","Quantity Returned","0.00000","Quantity On Order","0.00000","Quantity Back Ordered","0.00000"</v>
      </c>
      <c r="E113" s="22" t="str">
        <f>"COMPONENTS"</f>
        <v>COMPONENTS</v>
      </c>
      <c r="F113" s="22" t="str">
        <f>"3-C2924A"</f>
        <v>3-C2924A</v>
      </c>
      <c r="G113" s="22" t="str">
        <f>"SCSI Cable"</f>
        <v>SCSI Cable</v>
      </c>
      <c r="H113" s="22" t="str">
        <f>"WAREHOUSE"</f>
        <v>WAREHOUSE</v>
      </c>
      <c r="I113" s="23">
        <v>27</v>
      </c>
      <c r="J113" s="23">
        <v>3</v>
      </c>
      <c r="K113" s="23">
        <v>0</v>
      </c>
      <c r="L113" s="23">
        <v>0</v>
      </c>
      <c r="M113" s="23">
        <v>0</v>
      </c>
      <c r="N113" s="6">
        <f t="shared" si="1"/>
        <v>102</v>
      </c>
    </row>
    <row r="114" spans="1:14" hidden="1">
      <c r="A114" s="20" t="s">
        <v>39</v>
      </c>
      <c r="B114" s="6" t="str">
        <f>IF(AND(MAX(I114:M114)=0,MIN(I114:M114)=0,HideEmptys="Yes"),"Hide","Show")</f>
        <v>Hide</v>
      </c>
      <c r="C114" s="6"/>
      <c r="D114" s="19" t="str">
        <f>"""GP Direct"",""Fabrikam, Inc."",""Jet Item by Location"",""Class Code"",""COMPONENTS"",""Item Number"",""3-D2657A"",""Item Description"",""Male Adapter"",""Location Code"",""RETURNS"",""Quantity On Hand"",""0.00000"",""Quantity Sold"",""0.00000"",""Quantity Returned"",""0.00000"",""Quanti"&amp;"ty On Order"",""0.00000"",""Quantity Back Ordered"",""0.00000"""</f>
        <v>"GP Direct","Fabrikam, Inc.","Jet Item by Location","Class Code","COMPONENTS","Item Number","3-D2657A","Item Description","Male Adapter","Location Code","RETURNS","Quantity On Hand","0.00000","Quantity Sold","0.00000","Quantity Returned","0.00000","Quantity On Order","0.00000","Quantity Back Ordered","0.00000"</v>
      </c>
      <c r="E114" s="22" t="str">
        <f>"COMPONENTS"</f>
        <v>COMPONENTS</v>
      </c>
      <c r="F114" s="22" t="str">
        <f>"3-D2657A"</f>
        <v>3-D2657A</v>
      </c>
      <c r="G114" s="22" t="str">
        <f>"Male Adapter"</f>
        <v>Male Adapter</v>
      </c>
      <c r="H114" s="22" t="str">
        <f>"RETURNS"</f>
        <v>RETURNS</v>
      </c>
      <c r="I114" s="23">
        <v>0</v>
      </c>
      <c r="J114" s="23">
        <v>0</v>
      </c>
      <c r="K114" s="23">
        <v>0</v>
      </c>
      <c r="L114" s="23">
        <v>0</v>
      </c>
      <c r="M114" s="23">
        <v>0</v>
      </c>
      <c r="N114" s="6">
        <f t="shared" si="1"/>
        <v>103</v>
      </c>
    </row>
    <row r="115" spans="1:14" hidden="1">
      <c r="A115" s="20" t="s">
        <v>39</v>
      </c>
      <c r="B115" s="6" t="str">
        <f>IF(AND(MAX(I115:M115)=0,MIN(I115:M115)=0,HideEmptys="Yes"),"Hide","Show")</f>
        <v>Hide</v>
      </c>
      <c r="C115" s="6"/>
      <c r="D115" s="19" t="str">
        <f>"""GP Direct"",""Fabrikam, Inc."",""Jet Item by Location"",""Class Code"",""COMPONENTS"",""Item Number"",""3-D2657A"",""Item Description"",""Male Adapter"",""Location Code"",""VENDOR"",""Quantity On Hand"",""0.00000"",""Quantity Sold"",""0.00000"",""Quantity Returned"",""0.00000"",""Quantit"&amp;"y On Order"",""0.00000"",""Quantity Back Ordered"",""0.00000"""</f>
        <v>"GP Direct","Fabrikam, Inc.","Jet Item by Location","Class Code","COMPONENTS","Item Number","3-D2657A","Item Description","Male Adapter","Location Code","VENDOR","Quantity On Hand","0.00000","Quantity Sold","0.00000","Quantity Returned","0.00000","Quantity On Order","0.00000","Quantity Back Ordered","0.00000"</v>
      </c>
      <c r="E115" s="22" t="str">
        <f>"COMPONENTS"</f>
        <v>COMPONENTS</v>
      </c>
      <c r="F115" s="22" t="str">
        <f>"3-D2657A"</f>
        <v>3-D2657A</v>
      </c>
      <c r="G115" s="22" t="str">
        <f>"Male Adapter"</f>
        <v>Male Adapter</v>
      </c>
      <c r="H115" s="22" t="str">
        <f>"VENDOR"</f>
        <v>VENDOR</v>
      </c>
      <c r="I115" s="23">
        <v>0</v>
      </c>
      <c r="J115" s="23">
        <v>0</v>
      </c>
      <c r="K115" s="23">
        <v>0</v>
      </c>
      <c r="L115" s="23">
        <v>0</v>
      </c>
      <c r="M115" s="23">
        <v>0</v>
      </c>
      <c r="N115" s="6">
        <f t="shared" si="1"/>
        <v>104</v>
      </c>
    </row>
    <row r="116" spans="1:14">
      <c r="A116" s="20" t="s">
        <v>39</v>
      </c>
      <c r="B116" s="6" t="str">
        <f>IF(AND(MAX(I116:M116)=0,MIN(I116:M116)=0,HideEmptys="Yes"),"Hide","Show")</f>
        <v>Show</v>
      </c>
      <c r="C116" s="6"/>
      <c r="D116" s="19" t="str">
        <f>"""GP Direct"",""Fabrikam, Inc."",""Jet Item by Location"",""Class Code"",""COMPONENTS"",""Item Number"",""3-D2657A"",""Item Description"",""Male Adapter"",""Location Code"",""WAREHOUSE"",""Quantity On Hand"",""130.00000"",""Quantity Sold"",""0.00000"",""Quantity Returned"",""0.00000"",""Qu"&amp;"antity On Order"",""0.00000"",""Quantity Back Ordered"",""0.00000"""</f>
        <v>"GP Direct","Fabrikam, Inc.","Jet Item by Location","Class Code","COMPONENTS","Item Number","3-D2657A","Item Description","Male Adapter","Location Code","WAREHOUSE","Quantity On Hand","130.00000","Quantity Sold","0.00000","Quantity Returned","0.00000","Quantity On Order","0.00000","Quantity Back Ordered","0.00000"</v>
      </c>
      <c r="E116" s="22" t="str">
        <f>"COMPONENTS"</f>
        <v>COMPONENTS</v>
      </c>
      <c r="F116" s="22" t="str">
        <f>"3-D2657A"</f>
        <v>3-D2657A</v>
      </c>
      <c r="G116" s="22" t="str">
        <f>"Male Adapter"</f>
        <v>Male Adapter</v>
      </c>
      <c r="H116" s="22" t="str">
        <f>"WAREHOUSE"</f>
        <v>WAREHOUSE</v>
      </c>
      <c r="I116" s="23">
        <v>130</v>
      </c>
      <c r="J116" s="23">
        <v>0</v>
      </c>
      <c r="K116" s="23">
        <v>0</v>
      </c>
      <c r="L116" s="23">
        <v>0</v>
      </c>
      <c r="M116" s="23">
        <v>0</v>
      </c>
      <c r="N116" s="6">
        <f t="shared" si="1"/>
        <v>105</v>
      </c>
    </row>
    <row r="117" spans="1:14" hidden="1">
      <c r="A117" s="20" t="s">
        <v>39</v>
      </c>
      <c r="B117" s="6" t="str">
        <f>IF(AND(MAX(I117:M117)=0,MIN(I117:M117)=0,HideEmptys="Yes"),"Hide","Show")</f>
        <v>Hide</v>
      </c>
      <c r="C117" s="6"/>
      <c r="D117" s="19" t="str">
        <f>"""GP Direct"",""Fabrikam, Inc."",""Jet Item by Location"",""Class Code"",""COMPONENTS"",""Item Number"",""3-D2659A"",""Item Description"",""Female Adapter"",""Location Code"",""RETURNS"",""Quantity On Hand"",""0.00000"",""Quantity Sold"",""0.00000"",""Quantity Returned"",""0.00000"",""Quan"&amp;"tity On Order"",""0.00000"",""Quantity Back Ordered"",""0.00000"""</f>
        <v>"GP Direct","Fabrikam, Inc.","Jet Item by Location","Class Code","COMPONENTS","Item Number","3-D2659A","Item Description","Female Adapter","Location Code","RETURNS","Quantity On Hand","0.00000","Quantity Sold","0.00000","Quantity Returned","0.00000","Quantity On Order","0.00000","Quantity Back Ordered","0.00000"</v>
      </c>
      <c r="E117" s="22" t="str">
        <f>"COMPONENTS"</f>
        <v>COMPONENTS</v>
      </c>
      <c r="F117" s="22" t="str">
        <f>"3-D2659A"</f>
        <v>3-D2659A</v>
      </c>
      <c r="G117" s="22" t="str">
        <f>"Female Adapter"</f>
        <v>Female Adapter</v>
      </c>
      <c r="H117" s="22" t="str">
        <f>"RETURNS"</f>
        <v>RETURNS</v>
      </c>
      <c r="I117" s="23">
        <v>0</v>
      </c>
      <c r="J117" s="23">
        <v>0</v>
      </c>
      <c r="K117" s="23">
        <v>0</v>
      </c>
      <c r="L117" s="23">
        <v>0</v>
      </c>
      <c r="M117" s="23">
        <v>0</v>
      </c>
      <c r="N117" s="6">
        <f t="shared" si="1"/>
        <v>106</v>
      </c>
    </row>
    <row r="118" spans="1:14" hidden="1">
      <c r="A118" s="20" t="s">
        <v>39</v>
      </c>
      <c r="B118" s="6" t="str">
        <f>IF(AND(MAX(I118:M118)=0,MIN(I118:M118)=0,HideEmptys="Yes"),"Hide","Show")</f>
        <v>Hide</v>
      </c>
      <c r="C118" s="6"/>
      <c r="D118" s="19" t="str">
        <f>"""GP Direct"",""Fabrikam, Inc."",""Jet Item by Location"",""Class Code"",""COMPONENTS"",""Item Number"",""3-D2659A"",""Item Description"",""Female Adapter"",""Location Code"",""VENDOR"",""Quantity On Hand"",""0.00000"",""Quantity Sold"",""0.00000"",""Quantity Returned"",""0.00000"",""Quant"&amp;"ity On Order"",""0.00000"",""Quantity Back Ordered"",""0.00000"""</f>
        <v>"GP Direct","Fabrikam, Inc.","Jet Item by Location","Class Code","COMPONENTS","Item Number","3-D2659A","Item Description","Female Adapter","Location Code","VENDOR","Quantity On Hand","0.00000","Quantity Sold","0.00000","Quantity Returned","0.00000","Quantity On Order","0.00000","Quantity Back Ordered","0.00000"</v>
      </c>
      <c r="E118" s="22" t="str">
        <f>"COMPONENTS"</f>
        <v>COMPONENTS</v>
      </c>
      <c r="F118" s="22" t="str">
        <f>"3-D2659A"</f>
        <v>3-D2659A</v>
      </c>
      <c r="G118" s="22" t="str">
        <f>"Female Adapter"</f>
        <v>Female Adapter</v>
      </c>
      <c r="H118" s="22" t="str">
        <f>"VENDOR"</f>
        <v>VENDOR</v>
      </c>
      <c r="I118" s="23">
        <v>0</v>
      </c>
      <c r="J118" s="23">
        <v>0</v>
      </c>
      <c r="K118" s="23">
        <v>0</v>
      </c>
      <c r="L118" s="23">
        <v>0</v>
      </c>
      <c r="M118" s="23">
        <v>0</v>
      </c>
      <c r="N118" s="6">
        <f t="shared" si="1"/>
        <v>107</v>
      </c>
    </row>
    <row r="119" spans="1:14">
      <c r="A119" s="20" t="s">
        <v>39</v>
      </c>
      <c r="B119" s="6" t="str">
        <f>IF(AND(MAX(I119:M119)=0,MIN(I119:M119)=0,HideEmptys="Yes"),"Hide","Show")</f>
        <v>Show</v>
      </c>
      <c r="C119" s="6"/>
      <c r="D119" s="19" t="str">
        <f>"""GP Direct"",""Fabrikam, Inc."",""Jet Item by Location"",""Class Code"",""COMPONENTS"",""Item Number"",""3-D2659A"",""Item Description"",""Female Adapter"",""Location Code"",""WAREHOUSE"",""Quantity On Hand"",""130.00000"",""Quantity Sold"",""0.00000"",""Quantity Returned"",""0.00000"","""&amp;"Quantity On Order"",""0.00000"",""Quantity Back Ordered"",""0.00000"""</f>
        <v>"GP Direct","Fabrikam, Inc.","Jet Item by Location","Class Code","COMPONENTS","Item Number","3-D2659A","Item Description","Female Adapter","Location Code","WAREHOUSE","Quantity On Hand","130.00000","Quantity Sold","0.00000","Quantity Returned","0.00000","Quantity On Order","0.00000","Quantity Back Ordered","0.00000"</v>
      </c>
      <c r="E119" s="22" t="str">
        <f>"COMPONENTS"</f>
        <v>COMPONENTS</v>
      </c>
      <c r="F119" s="22" t="str">
        <f>"3-D2659A"</f>
        <v>3-D2659A</v>
      </c>
      <c r="G119" s="22" t="str">
        <f>"Female Adapter"</f>
        <v>Female Adapter</v>
      </c>
      <c r="H119" s="22" t="str">
        <f>"WAREHOUSE"</f>
        <v>WAREHOUSE</v>
      </c>
      <c r="I119" s="23">
        <v>130</v>
      </c>
      <c r="J119" s="23">
        <v>0</v>
      </c>
      <c r="K119" s="23">
        <v>0</v>
      </c>
      <c r="L119" s="23">
        <v>0</v>
      </c>
      <c r="M119" s="23">
        <v>0</v>
      </c>
      <c r="N119" s="6">
        <f t="shared" si="1"/>
        <v>108</v>
      </c>
    </row>
    <row r="120" spans="1:14" hidden="1">
      <c r="A120" s="20" t="s">
        <v>39</v>
      </c>
      <c r="B120" s="6" t="str">
        <f>IF(AND(MAX(I120:M120)=0,MIN(I120:M120)=0,HideEmptys="Yes"),"Hide","Show")</f>
        <v>Hide</v>
      </c>
      <c r="C120" s="6"/>
      <c r="D120" s="19" t="str">
        <f>"""GP Direct"",""Fabrikam, Inc."",""Jet Item by Location"",""Class Code"",""COMPONENTS"",""Item Number"",""3-E4471A"",""Item Description"",""Extractor Fan"",""Location Code"",""RETURNS"",""Quantity On Hand"",""0.00000"",""Quantity Sold"",""0.00000"",""Quantity Returned"",""0.00000"",""Quant"&amp;"ity On Order"",""0.00000"",""Quantity Back Ordered"",""0.00000"""</f>
        <v>"GP Direct","Fabrikam, Inc.","Jet Item by Location","Class Code","COMPONENTS","Item Number","3-E4471A","Item Description","Extractor Fan","Location Code","RETURNS","Quantity On Hand","0.00000","Quantity Sold","0.00000","Quantity Returned","0.00000","Quantity On Order","0.00000","Quantity Back Ordered","0.00000"</v>
      </c>
      <c r="E120" s="22" t="str">
        <f>"COMPONENTS"</f>
        <v>COMPONENTS</v>
      </c>
      <c r="F120" s="22" t="str">
        <f>"3-E4471A"</f>
        <v>3-E4471A</v>
      </c>
      <c r="G120" s="22" t="str">
        <f>"Extractor Fan"</f>
        <v>Extractor Fan</v>
      </c>
      <c r="H120" s="22" t="str">
        <f>"RETURNS"</f>
        <v>RETURNS</v>
      </c>
      <c r="I120" s="23">
        <v>0</v>
      </c>
      <c r="J120" s="23">
        <v>0</v>
      </c>
      <c r="K120" s="23">
        <v>0</v>
      </c>
      <c r="L120" s="23">
        <v>0</v>
      </c>
      <c r="M120" s="23">
        <v>0</v>
      </c>
      <c r="N120" s="6">
        <f t="shared" si="1"/>
        <v>109</v>
      </c>
    </row>
    <row r="121" spans="1:14" hidden="1">
      <c r="A121" s="20" t="s">
        <v>39</v>
      </c>
      <c r="B121" s="6" t="str">
        <f>IF(AND(MAX(I121:M121)=0,MIN(I121:M121)=0,HideEmptys="Yes"),"Hide","Show")</f>
        <v>Hide</v>
      </c>
      <c r="C121" s="6"/>
      <c r="D121" s="19" t="str">
        <f>"""GP Direct"",""Fabrikam, Inc."",""Jet Item by Location"",""Class Code"",""COMPONENTS"",""Item Number"",""3-E4471A"",""Item Description"",""Extractor Fan"",""Location Code"",""VENDOR"",""Quantity On Hand"",""0.00000"",""Quantity Sold"",""0.00000"",""Quantity Returned"",""0.00000"",""Quanti"&amp;"ty On Order"",""0.00000"",""Quantity Back Ordered"",""0.00000"""</f>
        <v>"GP Direct","Fabrikam, Inc.","Jet Item by Location","Class Code","COMPONENTS","Item Number","3-E4471A","Item Description","Extractor Fan","Location Code","VENDOR","Quantity On Hand","0.00000","Quantity Sold","0.00000","Quantity Returned","0.00000","Quantity On Order","0.00000","Quantity Back Ordered","0.00000"</v>
      </c>
      <c r="E121" s="22" t="str">
        <f>"COMPONENTS"</f>
        <v>COMPONENTS</v>
      </c>
      <c r="F121" s="22" t="str">
        <f>"3-E4471A"</f>
        <v>3-E4471A</v>
      </c>
      <c r="G121" s="22" t="str">
        <f>"Extractor Fan"</f>
        <v>Extractor Fan</v>
      </c>
      <c r="H121" s="22" t="str">
        <f>"VENDOR"</f>
        <v>VENDOR</v>
      </c>
      <c r="I121" s="23">
        <v>0</v>
      </c>
      <c r="J121" s="23">
        <v>0</v>
      </c>
      <c r="K121" s="23">
        <v>0</v>
      </c>
      <c r="L121" s="23">
        <v>0</v>
      </c>
      <c r="M121" s="23">
        <v>0</v>
      </c>
      <c r="N121" s="6">
        <f t="shared" si="1"/>
        <v>110</v>
      </c>
    </row>
    <row r="122" spans="1:14">
      <c r="A122" s="20" t="s">
        <v>39</v>
      </c>
      <c r="B122" s="6" t="str">
        <f>IF(AND(MAX(I122:M122)=0,MIN(I122:M122)=0,HideEmptys="Yes"),"Hide","Show")</f>
        <v>Show</v>
      </c>
      <c r="C122" s="6"/>
      <c r="D122" s="19" t="str">
        <f>"""GP Direct"",""Fabrikam, Inc."",""Jet Item by Location"",""Class Code"",""COMPONENTS"",""Item Number"",""3-E4471A"",""Item Description"",""Extractor Fan"",""Location Code"",""WAREHOUSE"",""Quantity On Hand"",""47.00000"",""Quantity Sold"",""2.00000"",""Quantity Returned"",""0.00000"",""Qu"&amp;"antity On Order"",""0.00000"",""Quantity Back Ordered"",""0.00000"""</f>
        <v>"GP Direct","Fabrikam, Inc.","Jet Item by Location","Class Code","COMPONENTS","Item Number","3-E4471A","Item Description","Extractor Fan","Location Code","WAREHOUSE","Quantity On Hand","47.00000","Quantity Sold","2.00000","Quantity Returned","0.00000","Quantity On Order","0.00000","Quantity Back Ordered","0.00000"</v>
      </c>
      <c r="E122" s="22" t="str">
        <f>"COMPONENTS"</f>
        <v>COMPONENTS</v>
      </c>
      <c r="F122" s="22" t="str">
        <f>"3-E4471A"</f>
        <v>3-E4471A</v>
      </c>
      <c r="G122" s="22" t="str">
        <f>"Extractor Fan"</f>
        <v>Extractor Fan</v>
      </c>
      <c r="H122" s="22" t="str">
        <f>"WAREHOUSE"</f>
        <v>WAREHOUSE</v>
      </c>
      <c r="I122" s="23">
        <v>47</v>
      </c>
      <c r="J122" s="23">
        <v>2</v>
      </c>
      <c r="K122" s="23">
        <v>0</v>
      </c>
      <c r="L122" s="23">
        <v>0</v>
      </c>
      <c r="M122" s="23">
        <v>0</v>
      </c>
      <c r="N122" s="6">
        <f t="shared" si="1"/>
        <v>111</v>
      </c>
    </row>
    <row r="123" spans="1:14" hidden="1">
      <c r="A123" s="20" t="s">
        <v>39</v>
      </c>
      <c r="B123" s="6" t="str">
        <f>IF(AND(MAX(I123:M123)=0,MIN(I123:M123)=0,HideEmptys="Yes"),"Hide","Show")</f>
        <v>Hide</v>
      </c>
      <c r="C123" s="6"/>
      <c r="D123" s="19" t="str">
        <f>"""GP Direct"",""Fabrikam, Inc."",""Jet Item by Location"",""Class Code"",""COMPONENTS"",""Item Number"",""3-E4472A"",""Item Description"",""Power Dist Unit Installation Kit"",""Location Code"",""RETURNS"",""Quantity On Hand"",""0.00000"",""Quantity Sold"",""0.00000"",""Quantity Returne"&amp;"d"",""0.00000"",""Quantity On Order"",""0.00000"",""Quantity Back Ordered"",""0.00000"""</f>
        <v>"GP Direct","Fabrikam, Inc.","Jet Item by Location","Class Code","COMPONENTS","Item Number","3-E4472A","Item Description","Power Dist Unit Installation Kit","Location Code","RETURNS","Quantity On Hand","0.00000","Quantity Sold","0.00000","Quantity Returned","0.00000","Quantity On Order","0.00000","Quantity Back Ordered","0.00000"</v>
      </c>
      <c r="E123" s="22" t="str">
        <f>"COMPONENTS"</f>
        <v>COMPONENTS</v>
      </c>
      <c r="F123" s="22" t="str">
        <f>"3-E4472A"</f>
        <v>3-E4472A</v>
      </c>
      <c r="G123" s="22" t="str">
        <f>"Power Dist Unit Installation Kit"</f>
        <v>Power Dist Unit Installation Kit</v>
      </c>
      <c r="H123" s="22" t="str">
        <f>"RETURNS"</f>
        <v>RETURNS</v>
      </c>
      <c r="I123" s="23">
        <v>0</v>
      </c>
      <c r="J123" s="23">
        <v>0</v>
      </c>
      <c r="K123" s="23">
        <v>0</v>
      </c>
      <c r="L123" s="23">
        <v>0</v>
      </c>
      <c r="M123" s="23">
        <v>0</v>
      </c>
      <c r="N123" s="6">
        <f t="shared" si="1"/>
        <v>112</v>
      </c>
    </row>
    <row r="124" spans="1:14" hidden="1">
      <c r="A124" s="20" t="s">
        <v>39</v>
      </c>
      <c r="B124" s="6" t="str">
        <f>IF(AND(MAX(I124:M124)=0,MIN(I124:M124)=0,HideEmptys="Yes"),"Hide","Show")</f>
        <v>Hide</v>
      </c>
      <c r="C124" s="6"/>
      <c r="D124" s="19" t="str">
        <f>"""GP Direct"",""Fabrikam, Inc."",""Jet Item by Location"",""Class Code"",""COMPONENTS"",""Item Number"",""3-E4472A"",""Item Description"",""Power Dist Unit Installation Kit"",""Location Code"",""VENDOR"",""Quantity On Hand"",""0.00000"",""Quantity Sold"",""0.00000"",""Quantity Returned"&amp;""",""0.00000"",""Quantity On Order"",""0.00000"",""Quantity Back Ordered"",""0.00000"""</f>
        <v>"GP Direct","Fabrikam, Inc.","Jet Item by Location","Class Code","COMPONENTS","Item Number","3-E4472A","Item Description","Power Dist Unit Installation Kit","Location Code","VENDOR","Quantity On Hand","0.00000","Quantity Sold","0.00000","Quantity Returned","0.00000","Quantity On Order","0.00000","Quantity Back Ordered","0.00000"</v>
      </c>
      <c r="E124" s="22" t="str">
        <f>"COMPONENTS"</f>
        <v>COMPONENTS</v>
      </c>
      <c r="F124" s="22" t="str">
        <f>"3-E4472A"</f>
        <v>3-E4472A</v>
      </c>
      <c r="G124" s="22" t="str">
        <f>"Power Dist Unit Installation Kit"</f>
        <v>Power Dist Unit Installation Kit</v>
      </c>
      <c r="H124" s="22" t="str">
        <f>"VENDOR"</f>
        <v>VENDOR</v>
      </c>
      <c r="I124" s="23">
        <v>0</v>
      </c>
      <c r="J124" s="23">
        <v>0</v>
      </c>
      <c r="K124" s="23">
        <v>0</v>
      </c>
      <c r="L124" s="23">
        <v>0</v>
      </c>
      <c r="M124" s="23">
        <v>0</v>
      </c>
      <c r="N124" s="6">
        <f t="shared" si="1"/>
        <v>113</v>
      </c>
    </row>
    <row r="125" spans="1:14" hidden="1">
      <c r="A125" s="20" t="s">
        <v>39</v>
      </c>
      <c r="B125" s="6" t="str">
        <f>IF(AND(MAX(I125:M125)=0,MIN(I125:M125)=0,HideEmptys="Yes"),"Hide","Show")</f>
        <v>Hide</v>
      </c>
      <c r="C125" s="6"/>
      <c r="D125" s="19" t="str">
        <f>"""GP Direct"",""Fabrikam, Inc."",""Jet Item by Location"",""Class Code"",""COMPONENTS"",""Item Number"",""3-E4472A"",""Item Description"",""Power Dist Unit Installation Kit"",""Location Code"",""WAREHOUSE"",""Quantity On Hand"",""0.00000"",""Quantity Sold"",""0.00000"",""Quantity Retur"&amp;"ned"",""0.00000"",""Quantity On Order"",""0.00000"",""Quantity Back Ordered"",""0.00000"""</f>
        <v>"GP Direct","Fabrikam, Inc.","Jet Item by Location","Class Code","COMPONENTS","Item Number","3-E4472A","Item Description","Power Dist Unit Installation Kit","Location Code","WAREHOUSE","Quantity On Hand","0.00000","Quantity Sold","0.00000","Quantity Returned","0.00000","Quantity On Order","0.00000","Quantity Back Ordered","0.00000"</v>
      </c>
      <c r="E125" s="22" t="str">
        <f>"COMPONENTS"</f>
        <v>COMPONENTS</v>
      </c>
      <c r="F125" s="22" t="str">
        <f>"3-E4472A"</f>
        <v>3-E4472A</v>
      </c>
      <c r="G125" s="22" t="str">
        <f>"Power Dist Unit Installation Kit"</f>
        <v>Power Dist Unit Installation Kit</v>
      </c>
      <c r="H125" s="22" t="str">
        <f>"WAREHOUSE"</f>
        <v>WAREHOUSE</v>
      </c>
      <c r="I125" s="23">
        <v>0</v>
      </c>
      <c r="J125" s="23">
        <v>0</v>
      </c>
      <c r="K125" s="23">
        <v>0</v>
      </c>
      <c r="L125" s="23">
        <v>0</v>
      </c>
      <c r="M125" s="23">
        <v>0</v>
      </c>
      <c r="N125" s="6">
        <f t="shared" si="1"/>
        <v>114</v>
      </c>
    </row>
    <row r="126" spans="1:14" hidden="1">
      <c r="A126" s="20" t="s">
        <v>39</v>
      </c>
      <c r="B126" s="6" t="str">
        <f>IF(AND(MAX(I126:M126)=0,MIN(I126:M126)=0,HideEmptys="Yes"),"Hide","Show")</f>
        <v>Hide</v>
      </c>
      <c r="C126" s="6"/>
      <c r="D126" s="19" t="str">
        <f>"""GP Direct"",""Fabrikam, Inc."",""Jet Item by Location"",""Class Code"",""COMPONENTS"",""Item Number"",""3-E4592A"",""Item Description"",""SurgeArrest Plus"",""Location Code"",""RETURNS"",""Quantity On Hand"",""0.00000"",""Quantity Sold"",""0.00000"",""Quantity Returned"",""0.00000"",""Qu"&amp;"antity On Order"",""0.00000"",""Quantity Back Ordered"",""0.00000"""</f>
        <v>"GP Direct","Fabrikam, Inc.","Jet Item by Location","Class Code","COMPONENTS","Item Number","3-E4592A","Item Description","SurgeArrest Plus","Location Code","RETURNS","Quantity On Hand","0.00000","Quantity Sold","0.00000","Quantity Returned","0.00000","Quantity On Order","0.00000","Quantity Back Ordered","0.00000"</v>
      </c>
      <c r="E126" s="22" t="str">
        <f>"COMPONENTS"</f>
        <v>COMPONENTS</v>
      </c>
      <c r="F126" s="22" t="str">
        <f>"3-E4592A"</f>
        <v>3-E4592A</v>
      </c>
      <c r="G126" s="22" t="str">
        <f>"SurgeArrest Plus"</f>
        <v>SurgeArrest Plus</v>
      </c>
      <c r="H126" s="22" t="str">
        <f>"RETURNS"</f>
        <v>RETURNS</v>
      </c>
      <c r="I126" s="23">
        <v>0</v>
      </c>
      <c r="J126" s="23">
        <v>0</v>
      </c>
      <c r="K126" s="23">
        <v>0</v>
      </c>
      <c r="L126" s="23">
        <v>0</v>
      </c>
      <c r="M126" s="23">
        <v>0</v>
      </c>
      <c r="N126" s="6">
        <f t="shared" si="1"/>
        <v>115</v>
      </c>
    </row>
    <row r="127" spans="1:14" hidden="1">
      <c r="A127" s="20" t="s">
        <v>39</v>
      </c>
      <c r="B127" s="6" t="str">
        <f>IF(AND(MAX(I127:M127)=0,MIN(I127:M127)=0,HideEmptys="Yes"),"Hide","Show")</f>
        <v>Hide</v>
      </c>
      <c r="C127" s="6"/>
      <c r="D127" s="19" t="str">
        <f>"""GP Direct"",""Fabrikam, Inc."",""Jet Item by Location"",""Class Code"",""COMPONENTS"",""Item Number"",""3-E4592A"",""Item Description"",""SurgeArrest Plus"",""Location Code"",""VENDOR"",""Quantity On Hand"",""0.00000"",""Quantity Sold"",""0.00000"",""Quantity Returned"",""0.00000"",""Qua"&amp;"ntity On Order"",""0.00000"",""Quantity Back Ordered"",""0.00000"""</f>
        <v>"GP Direct","Fabrikam, Inc.","Jet Item by Location","Class Code","COMPONENTS","Item Number","3-E4592A","Item Description","SurgeArrest Plus","Location Code","VENDOR","Quantity On Hand","0.00000","Quantity Sold","0.00000","Quantity Returned","0.00000","Quantity On Order","0.00000","Quantity Back Ordered","0.00000"</v>
      </c>
      <c r="E127" s="22" t="str">
        <f>"COMPONENTS"</f>
        <v>COMPONENTS</v>
      </c>
      <c r="F127" s="22" t="str">
        <f>"3-E4592A"</f>
        <v>3-E4592A</v>
      </c>
      <c r="G127" s="22" t="str">
        <f>"SurgeArrest Plus"</f>
        <v>SurgeArrest Plus</v>
      </c>
      <c r="H127" s="22" t="str">
        <f>"VENDOR"</f>
        <v>VENDOR</v>
      </c>
      <c r="I127" s="23">
        <v>0</v>
      </c>
      <c r="J127" s="23">
        <v>0</v>
      </c>
      <c r="K127" s="23">
        <v>0</v>
      </c>
      <c r="L127" s="23">
        <v>0</v>
      </c>
      <c r="M127" s="23">
        <v>0</v>
      </c>
      <c r="N127" s="6">
        <f t="shared" si="1"/>
        <v>116</v>
      </c>
    </row>
    <row r="128" spans="1:14">
      <c r="A128" s="20" t="s">
        <v>39</v>
      </c>
      <c r="B128" s="6" t="str">
        <f>IF(AND(MAX(I128:M128)=0,MIN(I128:M128)=0,HideEmptys="Yes"),"Hide","Show")</f>
        <v>Show</v>
      </c>
      <c r="C128" s="6"/>
      <c r="D128" s="19" t="str">
        <f>"""GP Direct"",""Fabrikam, Inc."",""Jet Item by Location"",""Class Code"",""COMPONENTS"",""Item Number"",""3-E4592A"",""Item Description"",""SurgeArrest Plus"",""Location Code"",""WAREHOUSE"",""Quantity On Hand"",""92.00000"",""Quantity Sold"",""6.00000"",""Quantity Returned"",""0.00000"","&amp;"""Quantity On Order"",""0.00000"",""Quantity Back Ordered"",""0.00000"""</f>
        <v>"GP Direct","Fabrikam, Inc.","Jet Item by Location","Class Code","COMPONENTS","Item Number","3-E4592A","Item Description","SurgeArrest Plus","Location Code","WAREHOUSE","Quantity On Hand","92.00000","Quantity Sold","6.00000","Quantity Returned","0.00000","Quantity On Order","0.00000","Quantity Back Ordered","0.00000"</v>
      </c>
      <c r="E128" s="22" t="str">
        <f>"COMPONENTS"</f>
        <v>COMPONENTS</v>
      </c>
      <c r="F128" s="22" t="str">
        <f>"3-E4592A"</f>
        <v>3-E4592A</v>
      </c>
      <c r="G128" s="22" t="str">
        <f>"SurgeArrest Plus"</f>
        <v>SurgeArrest Plus</v>
      </c>
      <c r="H128" s="22" t="str">
        <f>"WAREHOUSE"</f>
        <v>WAREHOUSE</v>
      </c>
      <c r="I128" s="23">
        <v>92</v>
      </c>
      <c r="J128" s="23">
        <v>6</v>
      </c>
      <c r="K128" s="23">
        <v>0</v>
      </c>
      <c r="L128" s="23">
        <v>0</v>
      </c>
      <c r="M128" s="23">
        <v>0</v>
      </c>
      <c r="N128" s="6">
        <f t="shared" si="1"/>
        <v>117</v>
      </c>
    </row>
    <row r="129" spans="1:14">
      <c r="A129" s="20"/>
      <c r="B129" s="6"/>
      <c r="C129" s="6"/>
      <c r="D129" s="6"/>
      <c r="N129" s="6"/>
    </row>
    <row r="136" spans="1:14">
      <c r="E136" s="11"/>
    </row>
  </sheetData>
  <phoneticPr fontId="2" type="noConversion"/>
  <pageMargins left="0.75" right="0.75" top="1" bottom="1" header="0.5" footer="0.5"/>
  <pageSetup scale="70" fitToHeight="0"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
  <sheetViews>
    <sheetView workbookViewId="0"/>
  </sheetViews>
  <sheetFormatPr defaultRowHeight="12.75"/>
  <sheetData>
    <row r="1" spans="1:5">
      <c r="A1" s="2" t="s">
        <v>1472</v>
      </c>
      <c r="C1" s="2" t="s">
        <v>15</v>
      </c>
      <c r="D1" s="2" t="s">
        <v>16</v>
      </c>
      <c r="E1" s="2" t="s">
        <v>17</v>
      </c>
    </row>
    <row r="5" spans="1:5">
      <c r="C5" s="2" t="s">
        <v>40</v>
      </c>
    </row>
    <row r="6" spans="1:5">
      <c r="A6" s="2" t="s">
        <v>14</v>
      </c>
      <c r="C6" s="2" t="s">
        <v>3</v>
      </c>
      <c r="D6" s="2" t="s">
        <v>42</v>
      </c>
      <c r="E6" s="2" t="s">
        <v>34</v>
      </c>
    </row>
    <row r="7" spans="1:5">
      <c r="A7" s="2" t="s">
        <v>14</v>
      </c>
      <c r="C7" s="2" t="s">
        <v>24</v>
      </c>
      <c r="D7" s="2" t="s">
        <v>41</v>
      </c>
      <c r="E7" s="2" t="s">
        <v>35</v>
      </c>
    </row>
    <row r="8" spans="1:5">
      <c r="A8" s="2" t="s">
        <v>14</v>
      </c>
      <c r="C8" s="2" t="s">
        <v>44</v>
      </c>
      <c r="D8" s="2" t="s">
        <v>291</v>
      </c>
      <c r="E8" s="2" t="s">
        <v>46</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
  <sheetViews>
    <sheetView workbookViewId="0"/>
  </sheetViews>
  <sheetFormatPr defaultRowHeight="12.75"/>
  <sheetData>
    <row r="1" spans="1:5">
      <c r="A1" s="2" t="s">
        <v>1472</v>
      </c>
      <c r="C1" s="2" t="s">
        <v>15</v>
      </c>
      <c r="D1" s="2" t="s">
        <v>16</v>
      </c>
      <c r="E1" s="2" t="s">
        <v>17</v>
      </c>
    </row>
    <row r="5" spans="1:5">
      <c r="C5" s="2" t="s">
        <v>40</v>
      </c>
    </row>
    <row r="6" spans="1:5">
      <c r="A6" s="2" t="s">
        <v>14</v>
      </c>
      <c r="C6" s="2" t="s">
        <v>3</v>
      </c>
      <c r="D6" s="2" t="s">
        <v>42</v>
      </c>
      <c r="E6" s="2" t="s">
        <v>34</v>
      </c>
    </row>
    <row r="7" spans="1:5">
      <c r="A7" s="2" t="s">
        <v>14</v>
      </c>
      <c r="C7" s="2" t="s">
        <v>24</v>
      </c>
      <c r="D7" s="2" t="s">
        <v>41</v>
      </c>
      <c r="E7" s="2" t="s">
        <v>35</v>
      </c>
    </row>
    <row r="8" spans="1:5">
      <c r="A8" s="2" t="s">
        <v>14</v>
      </c>
      <c r="C8" s="2" t="s">
        <v>44</v>
      </c>
      <c r="D8" s="2" t="s">
        <v>291</v>
      </c>
      <c r="E8" s="2" t="s">
        <v>46</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2"/>
  <sheetViews>
    <sheetView workbookViewId="0"/>
  </sheetViews>
  <sheetFormatPr defaultRowHeight="12.75"/>
  <sheetData>
    <row r="1" spans="1:14">
      <c r="A1" s="2" t="s">
        <v>1473</v>
      </c>
      <c r="B1" s="2" t="s">
        <v>45</v>
      </c>
      <c r="D1" s="2" t="s">
        <v>1</v>
      </c>
      <c r="E1" s="2" t="s">
        <v>43</v>
      </c>
      <c r="F1" s="2" t="s">
        <v>43</v>
      </c>
      <c r="G1" s="2" t="s">
        <v>43</v>
      </c>
      <c r="H1" s="2" t="s">
        <v>13</v>
      </c>
      <c r="I1" s="2" t="s">
        <v>13</v>
      </c>
      <c r="J1" s="2" t="s">
        <v>13</v>
      </c>
      <c r="K1" s="2" t="s">
        <v>13</v>
      </c>
      <c r="L1" s="2" t="s">
        <v>13</v>
      </c>
      <c r="M1" s="2" t="s">
        <v>13</v>
      </c>
      <c r="N1" s="2" t="s">
        <v>1</v>
      </c>
    </row>
    <row r="3" spans="1:14">
      <c r="E3" s="2" t="s">
        <v>10</v>
      </c>
    </row>
    <row r="7" spans="1:14">
      <c r="E7" s="2" t="s">
        <v>11</v>
      </c>
      <c r="F7" s="2" t="s">
        <v>36</v>
      </c>
    </row>
    <row r="8" spans="1:14">
      <c r="E8" s="2" t="s">
        <v>25</v>
      </c>
      <c r="F8" s="2" t="s">
        <v>37</v>
      </c>
      <c r="L8" s="2" t="s">
        <v>12</v>
      </c>
      <c r="M8" s="2" t="s">
        <v>38</v>
      </c>
    </row>
    <row r="10" spans="1:14">
      <c r="A10" s="2" t="s">
        <v>1</v>
      </c>
      <c r="E10" s="2" t="s">
        <v>18</v>
      </c>
      <c r="F10" s="2" t="s">
        <v>4</v>
      </c>
      <c r="G10" s="2" t="s">
        <v>2</v>
      </c>
      <c r="H10" s="2" t="s">
        <v>24</v>
      </c>
      <c r="I10" s="2" t="s">
        <v>19</v>
      </c>
      <c r="J10" s="2" t="s">
        <v>20</v>
      </c>
      <c r="K10" s="2" t="s">
        <v>21</v>
      </c>
      <c r="L10" s="2" t="s">
        <v>22</v>
      </c>
      <c r="M10" s="2" t="s">
        <v>23</v>
      </c>
    </row>
    <row r="11" spans="1:14">
      <c r="E11" s="2" t="s">
        <v>0</v>
      </c>
      <c r="F11" s="2" t="s">
        <v>4</v>
      </c>
      <c r="G11" s="2" t="s">
        <v>2</v>
      </c>
      <c r="H11" s="2" t="s">
        <v>24</v>
      </c>
      <c r="I11" s="2" t="s">
        <v>5</v>
      </c>
      <c r="J11" s="2" t="s">
        <v>6</v>
      </c>
      <c r="K11" s="2" t="s">
        <v>7</v>
      </c>
      <c r="L11" s="2" t="s">
        <v>8</v>
      </c>
      <c r="M11" s="2" t="s">
        <v>9</v>
      </c>
    </row>
    <row r="12" spans="1:14">
      <c r="B12" s="2" t="s">
        <v>47</v>
      </c>
      <c r="D12" s="2" t="s">
        <v>48</v>
      </c>
      <c r="E12" s="2" t="s">
        <v>49</v>
      </c>
      <c r="F12" s="2" t="s">
        <v>50</v>
      </c>
      <c r="G12" s="2" t="s">
        <v>51</v>
      </c>
      <c r="H12" s="2" t="s">
        <v>52</v>
      </c>
      <c r="I12" s="2" t="s">
        <v>53</v>
      </c>
      <c r="J12" s="2" t="s">
        <v>54</v>
      </c>
      <c r="K12" s="2" t="s">
        <v>55</v>
      </c>
      <c r="L12" s="2" t="s">
        <v>56</v>
      </c>
      <c r="M12" s="2" t="s">
        <v>57</v>
      </c>
      <c r="N12" s="2" t="s">
        <v>58</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2"/>
  <sheetViews>
    <sheetView workbookViewId="0"/>
  </sheetViews>
  <sheetFormatPr defaultRowHeight="12.75"/>
  <sheetData>
    <row r="1" spans="1:14">
      <c r="A1" s="2" t="s">
        <v>1473</v>
      </c>
      <c r="B1" s="2" t="s">
        <v>45</v>
      </c>
      <c r="D1" s="2" t="s">
        <v>1</v>
      </c>
      <c r="E1" s="2" t="s">
        <v>43</v>
      </c>
      <c r="F1" s="2" t="s">
        <v>43</v>
      </c>
      <c r="G1" s="2" t="s">
        <v>43</v>
      </c>
      <c r="H1" s="2" t="s">
        <v>13</v>
      </c>
      <c r="I1" s="2" t="s">
        <v>13</v>
      </c>
      <c r="J1" s="2" t="s">
        <v>13</v>
      </c>
      <c r="K1" s="2" t="s">
        <v>13</v>
      </c>
      <c r="L1" s="2" t="s">
        <v>13</v>
      </c>
      <c r="M1" s="2" t="s">
        <v>13</v>
      </c>
      <c r="N1" s="2" t="s">
        <v>1</v>
      </c>
    </row>
    <row r="3" spans="1:14">
      <c r="E3" s="2" t="s">
        <v>10</v>
      </c>
    </row>
    <row r="7" spans="1:14">
      <c r="E7" s="2" t="s">
        <v>11</v>
      </c>
      <c r="F7" s="2" t="s">
        <v>36</v>
      </c>
    </row>
    <row r="8" spans="1:14">
      <c r="E8" s="2" t="s">
        <v>25</v>
      </c>
      <c r="F8" s="2" t="s">
        <v>37</v>
      </c>
      <c r="L8" s="2" t="s">
        <v>12</v>
      </c>
      <c r="M8" s="2" t="s">
        <v>38</v>
      </c>
    </row>
    <row r="10" spans="1:14">
      <c r="A10" s="2" t="s">
        <v>1</v>
      </c>
      <c r="E10" s="2" t="s">
        <v>18</v>
      </c>
      <c r="F10" s="2" t="s">
        <v>4</v>
      </c>
      <c r="G10" s="2" t="s">
        <v>2</v>
      </c>
      <c r="H10" s="2" t="s">
        <v>24</v>
      </c>
      <c r="I10" s="2" t="s">
        <v>19</v>
      </c>
      <c r="J10" s="2" t="s">
        <v>20</v>
      </c>
      <c r="K10" s="2" t="s">
        <v>21</v>
      </c>
      <c r="L10" s="2" t="s">
        <v>22</v>
      </c>
      <c r="M10" s="2" t="s">
        <v>23</v>
      </c>
    </row>
    <row r="11" spans="1:14">
      <c r="E11" s="2" t="s">
        <v>0</v>
      </c>
      <c r="F11" s="2" t="s">
        <v>4</v>
      </c>
      <c r="G11" s="2" t="s">
        <v>2</v>
      </c>
      <c r="H11" s="2" t="s">
        <v>24</v>
      </c>
      <c r="I11" s="2" t="s">
        <v>5</v>
      </c>
      <c r="J11" s="2" t="s">
        <v>6</v>
      </c>
      <c r="K11" s="2" t="s">
        <v>7</v>
      </c>
      <c r="L11" s="2" t="s">
        <v>8</v>
      </c>
      <c r="M11" s="2" t="s">
        <v>9</v>
      </c>
    </row>
    <row r="12" spans="1:14">
      <c r="B12" s="2" t="s">
        <v>47</v>
      </c>
      <c r="D12" s="2" t="s">
        <v>48</v>
      </c>
      <c r="E12" s="2" t="s">
        <v>49</v>
      </c>
      <c r="F12" s="2" t="s">
        <v>50</v>
      </c>
      <c r="G12" s="2" t="s">
        <v>51</v>
      </c>
      <c r="H12" s="2" t="s">
        <v>52</v>
      </c>
      <c r="I12" s="2" t="s">
        <v>53</v>
      </c>
      <c r="J12" s="2" t="s">
        <v>54</v>
      </c>
      <c r="K12" s="2" t="s">
        <v>55</v>
      </c>
      <c r="L12" s="2" t="s">
        <v>56</v>
      </c>
      <c r="M12" s="2" t="s">
        <v>57</v>
      </c>
      <c r="N12" s="2" t="s">
        <v>58</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
  <sheetViews>
    <sheetView workbookViewId="0"/>
  </sheetViews>
  <sheetFormatPr defaultRowHeight="12.75"/>
  <sheetData>
    <row r="1" spans="1:5">
      <c r="A1" s="2" t="s">
        <v>1475</v>
      </c>
      <c r="C1" s="2" t="s">
        <v>15</v>
      </c>
      <c r="D1" s="2" t="s">
        <v>16</v>
      </c>
      <c r="E1" s="2" t="s">
        <v>17</v>
      </c>
    </row>
    <row r="5" spans="1:5">
      <c r="C5" s="2" t="s">
        <v>40</v>
      </c>
    </row>
    <row r="6" spans="1:5">
      <c r="A6" s="2" t="s">
        <v>14</v>
      </c>
      <c r="C6" s="2" t="s">
        <v>3</v>
      </c>
      <c r="D6" s="2" t="s">
        <v>42</v>
      </c>
      <c r="E6" s="2" t="s">
        <v>34</v>
      </c>
    </row>
    <row r="7" spans="1:5">
      <c r="A7" s="2" t="s">
        <v>14</v>
      </c>
      <c r="C7" s="2" t="s">
        <v>24</v>
      </c>
      <c r="D7" s="2" t="s">
        <v>41</v>
      </c>
      <c r="E7" s="2" t="s">
        <v>35</v>
      </c>
    </row>
    <row r="8" spans="1:5">
      <c r="A8" s="2" t="s">
        <v>14</v>
      </c>
      <c r="C8" s="2" t="s">
        <v>44</v>
      </c>
      <c r="D8" s="2" t="s">
        <v>291</v>
      </c>
      <c r="E8" s="2" t="s">
        <v>46</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28"/>
  <sheetViews>
    <sheetView workbookViewId="0"/>
  </sheetViews>
  <sheetFormatPr defaultRowHeight="12.75"/>
  <sheetData>
    <row r="1" spans="1:14">
      <c r="A1" s="2" t="s">
        <v>1477</v>
      </c>
      <c r="B1" s="2" t="s">
        <v>45</v>
      </c>
      <c r="D1" s="2" t="s">
        <v>1</v>
      </c>
      <c r="E1" s="2" t="s">
        <v>43</v>
      </c>
      <c r="F1" s="2" t="s">
        <v>43</v>
      </c>
      <c r="G1" s="2" t="s">
        <v>43</v>
      </c>
      <c r="H1" s="2" t="s">
        <v>13</v>
      </c>
      <c r="I1" s="2" t="s">
        <v>13</v>
      </c>
      <c r="J1" s="2" t="s">
        <v>13</v>
      </c>
      <c r="K1" s="2" t="s">
        <v>13</v>
      </c>
      <c r="L1" s="2" t="s">
        <v>13</v>
      </c>
      <c r="M1" s="2" t="s">
        <v>13</v>
      </c>
      <c r="N1" s="2" t="s">
        <v>1</v>
      </c>
    </row>
    <row r="3" spans="1:14">
      <c r="E3" s="2" t="s">
        <v>10</v>
      </c>
    </row>
    <row r="7" spans="1:14">
      <c r="E7" s="2" t="s">
        <v>11</v>
      </c>
      <c r="F7" s="2" t="s">
        <v>36</v>
      </c>
    </row>
    <row r="8" spans="1:14">
      <c r="E8" s="2" t="s">
        <v>25</v>
      </c>
      <c r="F8" s="2" t="s">
        <v>37</v>
      </c>
      <c r="L8" s="2" t="s">
        <v>12</v>
      </c>
      <c r="M8" s="2" t="s">
        <v>38</v>
      </c>
    </row>
    <row r="10" spans="1:14">
      <c r="A10" s="2" t="s">
        <v>1</v>
      </c>
      <c r="E10" s="2" t="s">
        <v>18</v>
      </c>
      <c r="F10" s="2" t="s">
        <v>4</v>
      </c>
      <c r="G10" s="2" t="s">
        <v>2</v>
      </c>
      <c r="H10" s="2" t="s">
        <v>24</v>
      </c>
      <c r="I10" s="2" t="s">
        <v>19</v>
      </c>
      <c r="J10" s="2" t="s">
        <v>20</v>
      </c>
      <c r="K10" s="2" t="s">
        <v>21</v>
      </c>
      <c r="L10" s="2" t="s">
        <v>22</v>
      </c>
      <c r="M10" s="2" t="s">
        <v>23</v>
      </c>
    </row>
    <row r="11" spans="1:14">
      <c r="E11" s="2" t="s">
        <v>0</v>
      </c>
      <c r="F11" s="2" t="s">
        <v>4</v>
      </c>
      <c r="G11" s="2" t="s">
        <v>2</v>
      </c>
      <c r="H11" s="2" t="s">
        <v>24</v>
      </c>
      <c r="I11" s="2" t="s">
        <v>5</v>
      </c>
      <c r="J11" s="2" t="s">
        <v>6</v>
      </c>
      <c r="K11" s="2" t="s">
        <v>7</v>
      </c>
      <c r="L11" s="2" t="s">
        <v>8</v>
      </c>
      <c r="M11" s="2" t="s">
        <v>9</v>
      </c>
    </row>
    <row r="12" spans="1:14">
      <c r="B12" s="2" t="s">
        <v>47</v>
      </c>
      <c r="D12" s="2" t="s">
        <v>48</v>
      </c>
      <c r="E12" s="2" t="s">
        <v>49</v>
      </c>
      <c r="F12" s="2" t="s">
        <v>50</v>
      </c>
      <c r="G12" s="2" t="s">
        <v>51</v>
      </c>
      <c r="H12" s="2" t="s">
        <v>52</v>
      </c>
      <c r="I12" s="2" t="s">
        <v>53</v>
      </c>
      <c r="J12" s="2" t="s">
        <v>54</v>
      </c>
      <c r="K12" s="2" t="s">
        <v>55</v>
      </c>
      <c r="L12" s="2" t="s">
        <v>56</v>
      </c>
      <c r="M12" s="2" t="s">
        <v>57</v>
      </c>
      <c r="N12" s="2" t="s">
        <v>58</v>
      </c>
    </row>
    <row r="13" spans="1:14">
      <c r="A13" s="2" t="s">
        <v>39</v>
      </c>
      <c r="B13" s="2" t="s">
        <v>59</v>
      </c>
      <c r="D13" s="2" t="s">
        <v>312</v>
      </c>
      <c r="E13" s="2" t="s">
        <v>428</v>
      </c>
      <c r="F13" s="2" t="s">
        <v>544</v>
      </c>
      <c r="G13" s="2" t="s">
        <v>660</v>
      </c>
      <c r="H13" s="2" t="s">
        <v>776</v>
      </c>
      <c r="I13" s="2" t="s">
        <v>892</v>
      </c>
      <c r="J13" s="2" t="s">
        <v>1008</v>
      </c>
      <c r="K13" s="2" t="s">
        <v>1124</v>
      </c>
      <c r="L13" s="2" t="s">
        <v>1240</v>
      </c>
      <c r="M13" s="2" t="s">
        <v>1356</v>
      </c>
      <c r="N13" s="2" t="s">
        <v>60</v>
      </c>
    </row>
    <row r="14" spans="1:14">
      <c r="A14" s="2" t="s">
        <v>39</v>
      </c>
      <c r="B14" s="2" t="s">
        <v>61</v>
      </c>
      <c r="D14" s="2" t="s">
        <v>313</v>
      </c>
      <c r="E14" s="2" t="s">
        <v>429</v>
      </c>
      <c r="F14" s="2" t="s">
        <v>545</v>
      </c>
      <c r="G14" s="2" t="s">
        <v>661</v>
      </c>
      <c r="H14" s="2" t="s">
        <v>777</v>
      </c>
      <c r="I14" s="2" t="s">
        <v>893</v>
      </c>
      <c r="J14" s="2" t="s">
        <v>1009</v>
      </c>
      <c r="K14" s="2" t="s">
        <v>1125</v>
      </c>
      <c r="L14" s="2" t="s">
        <v>1241</v>
      </c>
      <c r="M14" s="2" t="s">
        <v>1357</v>
      </c>
      <c r="N14" s="2" t="s">
        <v>62</v>
      </c>
    </row>
    <row r="15" spans="1:14">
      <c r="A15" s="2" t="s">
        <v>39</v>
      </c>
      <c r="B15" s="2" t="s">
        <v>63</v>
      </c>
      <c r="D15" s="2" t="s">
        <v>314</v>
      </c>
      <c r="E15" s="2" t="s">
        <v>430</v>
      </c>
      <c r="F15" s="2" t="s">
        <v>546</v>
      </c>
      <c r="G15" s="2" t="s">
        <v>662</v>
      </c>
      <c r="H15" s="2" t="s">
        <v>778</v>
      </c>
      <c r="I15" s="2" t="s">
        <v>894</v>
      </c>
      <c r="J15" s="2" t="s">
        <v>1010</v>
      </c>
      <c r="K15" s="2" t="s">
        <v>1126</v>
      </c>
      <c r="L15" s="2" t="s">
        <v>1242</v>
      </c>
      <c r="M15" s="2" t="s">
        <v>1358</v>
      </c>
      <c r="N15" s="2" t="s">
        <v>64</v>
      </c>
    </row>
    <row r="16" spans="1:14">
      <c r="A16" s="2" t="s">
        <v>39</v>
      </c>
      <c r="B16" s="2" t="s">
        <v>65</v>
      </c>
      <c r="D16" s="2" t="s">
        <v>315</v>
      </c>
      <c r="E16" s="2" t="s">
        <v>431</v>
      </c>
      <c r="F16" s="2" t="s">
        <v>547</v>
      </c>
      <c r="G16" s="2" t="s">
        <v>663</v>
      </c>
      <c r="H16" s="2" t="s">
        <v>779</v>
      </c>
      <c r="I16" s="2" t="s">
        <v>895</v>
      </c>
      <c r="J16" s="2" t="s">
        <v>1011</v>
      </c>
      <c r="K16" s="2" t="s">
        <v>1127</v>
      </c>
      <c r="L16" s="2" t="s">
        <v>1243</v>
      </c>
      <c r="M16" s="2" t="s">
        <v>1359</v>
      </c>
      <c r="N16" s="2" t="s">
        <v>66</v>
      </c>
    </row>
    <row r="17" spans="1:14">
      <c r="A17" s="2" t="s">
        <v>39</v>
      </c>
      <c r="B17" s="2" t="s">
        <v>67</v>
      </c>
      <c r="D17" s="2" t="s">
        <v>316</v>
      </c>
      <c r="E17" s="2" t="s">
        <v>432</v>
      </c>
      <c r="F17" s="2" t="s">
        <v>548</v>
      </c>
      <c r="G17" s="2" t="s">
        <v>664</v>
      </c>
      <c r="H17" s="2" t="s">
        <v>780</v>
      </c>
      <c r="I17" s="2" t="s">
        <v>896</v>
      </c>
      <c r="J17" s="2" t="s">
        <v>1012</v>
      </c>
      <c r="K17" s="2" t="s">
        <v>1128</v>
      </c>
      <c r="L17" s="2" t="s">
        <v>1244</v>
      </c>
      <c r="M17" s="2" t="s">
        <v>1360</v>
      </c>
      <c r="N17" s="2" t="s">
        <v>68</v>
      </c>
    </row>
    <row r="18" spans="1:14">
      <c r="A18" s="2" t="s">
        <v>39</v>
      </c>
      <c r="B18" s="2" t="s">
        <v>69</v>
      </c>
      <c r="D18" s="2" t="s">
        <v>317</v>
      </c>
      <c r="E18" s="2" t="s">
        <v>433</v>
      </c>
      <c r="F18" s="2" t="s">
        <v>549</v>
      </c>
      <c r="G18" s="2" t="s">
        <v>665</v>
      </c>
      <c r="H18" s="2" t="s">
        <v>781</v>
      </c>
      <c r="I18" s="2" t="s">
        <v>897</v>
      </c>
      <c r="J18" s="2" t="s">
        <v>1013</v>
      </c>
      <c r="K18" s="2" t="s">
        <v>1129</v>
      </c>
      <c r="L18" s="2" t="s">
        <v>1245</v>
      </c>
      <c r="M18" s="2" t="s">
        <v>1361</v>
      </c>
      <c r="N18" s="2" t="s">
        <v>70</v>
      </c>
    </row>
    <row r="19" spans="1:14">
      <c r="A19" s="2" t="s">
        <v>39</v>
      </c>
      <c r="B19" s="2" t="s">
        <v>71</v>
      </c>
      <c r="D19" s="2" t="s">
        <v>318</v>
      </c>
      <c r="E19" s="2" t="s">
        <v>434</v>
      </c>
      <c r="F19" s="2" t="s">
        <v>550</v>
      </c>
      <c r="G19" s="2" t="s">
        <v>666</v>
      </c>
      <c r="H19" s="2" t="s">
        <v>782</v>
      </c>
      <c r="I19" s="2" t="s">
        <v>898</v>
      </c>
      <c r="J19" s="2" t="s">
        <v>1014</v>
      </c>
      <c r="K19" s="2" t="s">
        <v>1130</v>
      </c>
      <c r="L19" s="2" t="s">
        <v>1246</v>
      </c>
      <c r="M19" s="2" t="s">
        <v>1362</v>
      </c>
      <c r="N19" s="2" t="s">
        <v>72</v>
      </c>
    </row>
    <row r="20" spans="1:14">
      <c r="A20" s="2" t="s">
        <v>39</v>
      </c>
      <c r="B20" s="2" t="s">
        <v>73</v>
      </c>
      <c r="D20" s="2" t="s">
        <v>319</v>
      </c>
      <c r="E20" s="2" t="s">
        <v>435</v>
      </c>
      <c r="F20" s="2" t="s">
        <v>551</v>
      </c>
      <c r="G20" s="2" t="s">
        <v>667</v>
      </c>
      <c r="H20" s="2" t="s">
        <v>783</v>
      </c>
      <c r="I20" s="2" t="s">
        <v>899</v>
      </c>
      <c r="J20" s="2" t="s">
        <v>1015</v>
      </c>
      <c r="K20" s="2" t="s">
        <v>1131</v>
      </c>
      <c r="L20" s="2" t="s">
        <v>1247</v>
      </c>
      <c r="M20" s="2" t="s">
        <v>1363</v>
      </c>
      <c r="N20" s="2" t="s">
        <v>74</v>
      </c>
    </row>
    <row r="21" spans="1:14">
      <c r="A21" s="2" t="s">
        <v>39</v>
      </c>
      <c r="B21" s="2" t="s">
        <v>75</v>
      </c>
      <c r="D21" s="2" t="s">
        <v>320</v>
      </c>
      <c r="E21" s="2" t="s">
        <v>436</v>
      </c>
      <c r="F21" s="2" t="s">
        <v>552</v>
      </c>
      <c r="G21" s="2" t="s">
        <v>668</v>
      </c>
      <c r="H21" s="2" t="s">
        <v>784</v>
      </c>
      <c r="I21" s="2" t="s">
        <v>900</v>
      </c>
      <c r="J21" s="2" t="s">
        <v>1016</v>
      </c>
      <c r="K21" s="2" t="s">
        <v>1132</v>
      </c>
      <c r="L21" s="2" t="s">
        <v>1248</v>
      </c>
      <c r="M21" s="2" t="s">
        <v>1364</v>
      </c>
      <c r="N21" s="2" t="s">
        <v>76</v>
      </c>
    </row>
    <row r="22" spans="1:14">
      <c r="A22" s="2" t="s">
        <v>39</v>
      </c>
      <c r="B22" s="2" t="s">
        <v>77</v>
      </c>
      <c r="D22" s="2" t="s">
        <v>321</v>
      </c>
      <c r="E22" s="2" t="s">
        <v>437</v>
      </c>
      <c r="F22" s="2" t="s">
        <v>553</v>
      </c>
      <c r="G22" s="2" t="s">
        <v>669</v>
      </c>
      <c r="H22" s="2" t="s">
        <v>785</v>
      </c>
      <c r="I22" s="2" t="s">
        <v>901</v>
      </c>
      <c r="J22" s="2" t="s">
        <v>1017</v>
      </c>
      <c r="K22" s="2" t="s">
        <v>1133</v>
      </c>
      <c r="L22" s="2" t="s">
        <v>1249</v>
      </c>
      <c r="M22" s="2" t="s">
        <v>1365</v>
      </c>
      <c r="N22" s="2" t="s">
        <v>78</v>
      </c>
    </row>
    <row r="23" spans="1:14">
      <c r="A23" s="2" t="s">
        <v>39</v>
      </c>
      <c r="B23" s="2" t="s">
        <v>79</v>
      </c>
      <c r="D23" s="2" t="s">
        <v>322</v>
      </c>
      <c r="E23" s="2" t="s">
        <v>438</v>
      </c>
      <c r="F23" s="2" t="s">
        <v>554</v>
      </c>
      <c r="G23" s="2" t="s">
        <v>670</v>
      </c>
      <c r="H23" s="2" t="s">
        <v>786</v>
      </c>
      <c r="I23" s="2" t="s">
        <v>902</v>
      </c>
      <c r="J23" s="2" t="s">
        <v>1018</v>
      </c>
      <c r="K23" s="2" t="s">
        <v>1134</v>
      </c>
      <c r="L23" s="2" t="s">
        <v>1250</v>
      </c>
      <c r="M23" s="2" t="s">
        <v>1366</v>
      </c>
      <c r="N23" s="2" t="s">
        <v>80</v>
      </c>
    </row>
    <row r="24" spans="1:14">
      <c r="A24" s="2" t="s">
        <v>39</v>
      </c>
      <c r="B24" s="2" t="s">
        <v>81</v>
      </c>
      <c r="D24" s="2" t="s">
        <v>323</v>
      </c>
      <c r="E24" s="2" t="s">
        <v>439</v>
      </c>
      <c r="F24" s="2" t="s">
        <v>555</v>
      </c>
      <c r="G24" s="2" t="s">
        <v>671</v>
      </c>
      <c r="H24" s="2" t="s">
        <v>787</v>
      </c>
      <c r="I24" s="2" t="s">
        <v>903</v>
      </c>
      <c r="J24" s="2" t="s">
        <v>1019</v>
      </c>
      <c r="K24" s="2" t="s">
        <v>1135</v>
      </c>
      <c r="L24" s="2" t="s">
        <v>1251</v>
      </c>
      <c r="M24" s="2" t="s">
        <v>1367</v>
      </c>
      <c r="N24" s="2" t="s">
        <v>82</v>
      </c>
    </row>
    <row r="25" spans="1:14">
      <c r="A25" s="2" t="s">
        <v>39</v>
      </c>
      <c r="B25" s="2" t="s">
        <v>83</v>
      </c>
      <c r="D25" s="2" t="s">
        <v>324</v>
      </c>
      <c r="E25" s="2" t="s">
        <v>440</v>
      </c>
      <c r="F25" s="2" t="s">
        <v>556</v>
      </c>
      <c r="G25" s="2" t="s">
        <v>672</v>
      </c>
      <c r="H25" s="2" t="s">
        <v>788</v>
      </c>
      <c r="I25" s="2" t="s">
        <v>904</v>
      </c>
      <c r="J25" s="2" t="s">
        <v>1020</v>
      </c>
      <c r="K25" s="2" t="s">
        <v>1136</v>
      </c>
      <c r="L25" s="2" t="s">
        <v>1252</v>
      </c>
      <c r="M25" s="2" t="s">
        <v>1368</v>
      </c>
      <c r="N25" s="2" t="s">
        <v>84</v>
      </c>
    </row>
    <row r="26" spans="1:14">
      <c r="A26" s="2" t="s">
        <v>39</v>
      </c>
      <c r="B26" s="2" t="s">
        <v>85</v>
      </c>
      <c r="D26" s="2" t="s">
        <v>325</v>
      </c>
      <c r="E26" s="2" t="s">
        <v>441</v>
      </c>
      <c r="F26" s="2" t="s">
        <v>557</v>
      </c>
      <c r="G26" s="2" t="s">
        <v>673</v>
      </c>
      <c r="H26" s="2" t="s">
        <v>789</v>
      </c>
      <c r="I26" s="2" t="s">
        <v>905</v>
      </c>
      <c r="J26" s="2" t="s">
        <v>1021</v>
      </c>
      <c r="K26" s="2" t="s">
        <v>1137</v>
      </c>
      <c r="L26" s="2" t="s">
        <v>1253</v>
      </c>
      <c r="M26" s="2" t="s">
        <v>1369</v>
      </c>
      <c r="N26" s="2" t="s">
        <v>86</v>
      </c>
    </row>
    <row r="27" spans="1:14">
      <c r="A27" s="2" t="s">
        <v>39</v>
      </c>
      <c r="B27" s="2" t="s">
        <v>87</v>
      </c>
      <c r="D27" s="2" t="s">
        <v>326</v>
      </c>
      <c r="E27" s="2" t="s">
        <v>442</v>
      </c>
      <c r="F27" s="2" t="s">
        <v>558</v>
      </c>
      <c r="G27" s="2" t="s">
        <v>674</v>
      </c>
      <c r="H27" s="2" t="s">
        <v>790</v>
      </c>
      <c r="I27" s="2" t="s">
        <v>906</v>
      </c>
      <c r="J27" s="2" t="s">
        <v>1022</v>
      </c>
      <c r="K27" s="2" t="s">
        <v>1138</v>
      </c>
      <c r="L27" s="2" t="s">
        <v>1254</v>
      </c>
      <c r="M27" s="2" t="s">
        <v>1370</v>
      </c>
      <c r="N27" s="2" t="s">
        <v>88</v>
      </c>
    </row>
    <row r="28" spans="1:14">
      <c r="A28" s="2" t="s">
        <v>39</v>
      </c>
      <c r="B28" s="2" t="s">
        <v>89</v>
      </c>
      <c r="D28" s="2" t="s">
        <v>327</v>
      </c>
      <c r="E28" s="2" t="s">
        <v>443</v>
      </c>
      <c r="F28" s="2" t="s">
        <v>559</v>
      </c>
      <c r="G28" s="2" t="s">
        <v>675</v>
      </c>
      <c r="H28" s="2" t="s">
        <v>791</v>
      </c>
      <c r="I28" s="2" t="s">
        <v>907</v>
      </c>
      <c r="J28" s="2" t="s">
        <v>1023</v>
      </c>
      <c r="K28" s="2" t="s">
        <v>1139</v>
      </c>
      <c r="L28" s="2" t="s">
        <v>1255</v>
      </c>
      <c r="M28" s="2" t="s">
        <v>1371</v>
      </c>
      <c r="N28" s="2" t="s">
        <v>90</v>
      </c>
    </row>
    <row r="29" spans="1:14">
      <c r="A29" s="2" t="s">
        <v>39</v>
      </c>
      <c r="B29" s="2" t="s">
        <v>91</v>
      </c>
      <c r="D29" s="2" t="s">
        <v>328</v>
      </c>
      <c r="E29" s="2" t="s">
        <v>444</v>
      </c>
      <c r="F29" s="2" t="s">
        <v>560</v>
      </c>
      <c r="G29" s="2" t="s">
        <v>676</v>
      </c>
      <c r="H29" s="2" t="s">
        <v>792</v>
      </c>
      <c r="I29" s="2" t="s">
        <v>908</v>
      </c>
      <c r="J29" s="2" t="s">
        <v>1024</v>
      </c>
      <c r="K29" s="2" t="s">
        <v>1140</v>
      </c>
      <c r="L29" s="2" t="s">
        <v>1256</v>
      </c>
      <c r="M29" s="2" t="s">
        <v>1372</v>
      </c>
      <c r="N29" s="2" t="s">
        <v>92</v>
      </c>
    </row>
    <row r="30" spans="1:14">
      <c r="A30" s="2" t="s">
        <v>39</v>
      </c>
      <c r="B30" s="2" t="s">
        <v>93</v>
      </c>
      <c r="D30" s="2" t="s">
        <v>329</v>
      </c>
      <c r="E30" s="2" t="s">
        <v>445</v>
      </c>
      <c r="F30" s="2" t="s">
        <v>561</v>
      </c>
      <c r="G30" s="2" t="s">
        <v>677</v>
      </c>
      <c r="H30" s="2" t="s">
        <v>793</v>
      </c>
      <c r="I30" s="2" t="s">
        <v>909</v>
      </c>
      <c r="J30" s="2" t="s">
        <v>1025</v>
      </c>
      <c r="K30" s="2" t="s">
        <v>1141</v>
      </c>
      <c r="L30" s="2" t="s">
        <v>1257</v>
      </c>
      <c r="M30" s="2" t="s">
        <v>1373</v>
      </c>
      <c r="N30" s="2" t="s">
        <v>94</v>
      </c>
    </row>
    <row r="31" spans="1:14">
      <c r="A31" s="2" t="s">
        <v>39</v>
      </c>
      <c r="B31" s="2" t="s">
        <v>95</v>
      </c>
      <c r="D31" s="2" t="s">
        <v>330</v>
      </c>
      <c r="E31" s="2" t="s">
        <v>446</v>
      </c>
      <c r="F31" s="2" t="s">
        <v>562</v>
      </c>
      <c r="G31" s="2" t="s">
        <v>678</v>
      </c>
      <c r="H31" s="2" t="s">
        <v>794</v>
      </c>
      <c r="I31" s="2" t="s">
        <v>910</v>
      </c>
      <c r="J31" s="2" t="s">
        <v>1026</v>
      </c>
      <c r="K31" s="2" t="s">
        <v>1142</v>
      </c>
      <c r="L31" s="2" t="s">
        <v>1258</v>
      </c>
      <c r="M31" s="2" t="s">
        <v>1374</v>
      </c>
      <c r="N31" s="2" t="s">
        <v>96</v>
      </c>
    </row>
    <row r="32" spans="1:14">
      <c r="A32" s="2" t="s">
        <v>39</v>
      </c>
      <c r="B32" s="2" t="s">
        <v>97</v>
      </c>
      <c r="D32" s="2" t="s">
        <v>331</v>
      </c>
      <c r="E32" s="2" t="s">
        <v>447</v>
      </c>
      <c r="F32" s="2" t="s">
        <v>563</v>
      </c>
      <c r="G32" s="2" t="s">
        <v>679</v>
      </c>
      <c r="H32" s="2" t="s">
        <v>795</v>
      </c>
      <c r="I32" s="2" t="s">
        <v>911</v>
      </c>
      <c r="J32" s="2" t="s">
        <v>1027</v>
      </c>
      <c r="K32" s="2" t="s">
        <v>1143</v>
      </c>
      <c r="L32" s="2" t="s">
        <v>1259</v>
      </c>
      <c r="M32" s="2" t="s">
        <v>1375</v>
      </c>
      <c r="N32" s="2" t="s">
        <v>98</v>
      </c>
    </row>
    <row r="33" spans="1:14">
      <c r="A33" s="2" t="s">
        <v>39</v>
      </c>
      <c r="B33" s="2" t="s">
        <v>99</v>
      </c>
      <c r="D33" s="2" t="s">
        <v>332</v>
      </c>
      <c r="E33" s="2" t="s">
        <v>448</v>
      </c>
      <c r="F33" s="2" t="s">
        <v>564</v>
      </c>
      <c r="G33" s="2" t="s">
        <v>680</v>
      </c>
      <c r="H33" s="2" t="s">
        <v>796</v>
      </c>
      <c r="I33" s="2" t="s">
        <v>912</v>
      </c>
      <c r="J33" s="2" t="s">
        <v>1028</v>
      </c>
      <c r="K33" s="2" t="s">
        <v>1144</v>
      </c>
      <c r="L33" s="2" t="s">
        <v>1260</v>
      </c>
      <c r="M33" s="2" t="s">
        <v>1376</v>
      </c>
      <c r="N33" s="2" t="s">
        <v>100</v>
      </c>
    </row>
    <row r="34" spans="1:14">
      <c r="A34" s="2" t="s">
        <v>39</v>
      </c>
      <c r="B34" s="2" t="s">
        <v>101</v>
      </c>
      <c r="D34" s="2" t="s">
        <v>333</v>
      </c>
      <c r="E34" s="2" t="s">
        <v>449</v>
      </c>
      <c r="F34" s="2" t="s">
        <v>565</v>
      </c>
      <c r="G34" s="2" t="s">
        <v>681</v>
      </c>
      <c r="H34" s="2" t="s">
        <v>797</v>
      </c>
      <c r="I34" s="2" t="s">
        <v>913</v>
      </c>
      <c r="J34" s="2" t="s">
        <v>1029</v>
      </c>
      <c r="K34" s="2" t="s">
        <v>1145</v>
      </c>
      <c r="L34" s="2" t="s">
        <v>1261</v>
      </c>
      <c r="M34" s="2" t="s">
        <v>1377</v>
      </c>
      <c r="N34" s="2" t="s">
        <v>102</v>
      </c>
    </row>
    <row r="35" spans="1:14">
      <c r="A35" s="2" t="s">
        <v>39</v>
      </c>
      <c r="B35" s="2" t="s">
        <v>103</v>
      </c>
      <c r="D35" s="2" t="s">
        <v>334</v>
      </c>
      <c r="E35" s="2" t="s">
        <v>450</v>
      </c>
      <c r="F35" s="2" t="s">
        <v>566</v>
      </c>
      <c r="G35" s="2" t="s">
        <v>682</v>
      </c>
      <c r="H35" s="2" t="s">
        <v>798</v>
      </c>
      <c r="I35" s="2" t="s">
        <v>914</v>
      </c>
      <c r="J35" s="2" t="s">
        <v>1030</v>
      </c>
      <c r="K35" s="2" t="s">
        <v>1146</v>
      </c>
      <c r="L35" s="2" t="s">
        <v>1262</v>
      </c>
      <c r="M35" s="2" t="s">
        <v>1378</v>
      </c>
      <c r="N35" s="2" t="s">
        <v>104</v>
      </c>
    </row>
    <row r="36" spans="1:14">
      <c r="A36" s="2" t="s">
        <v>39</v>
      </c>
      <c r="B36" s="2" t="s">
        <v>105</v>
      </c>
      <c r="D36" s="2" t="s">
        <v>335</v>
      </c>
      <c r="E36" s="2" t="s">
        <v>451</v>
      </c>
      <c r="F36" s="2" t="s">
        <v>567</v>
      </c>
      <c r="G36" s="2" t="s">
        <v>683</v>
      </c>
      <c r="H36" s="2" t="s">
        <v>799</v>
      </c>
      <c r="I36" s="2" t="s">
        <v>915</v>
      </c>
      <c r="J36" s="2" t="s">
        <v>1031</v>
      </c>
      <c r="K36" s="2" t="s">
        <v>1147</v>
      </c>
      <c r="L36" s="2" t="s">
        <v>1263</v>
      </c>
      <c r="M36" s="2" t="s">
        <v>1379</v>
      </c>
      <c r="N36" s="2" t="s">
        <v>106</v>
      </c>
    </row>
    <row r="37" spans="1:14">
      <c r="A37" s="2" t="s">
        <v>39</v>
      </c>
      <c r="B37" s="2" t="s">
        <v>107</v>
      </c>
      <c r="D37" s="2" t="s">
        <v>336</v>
      </c>
      <c r="E37" s="2" t="s">
        <v>452</v>
      </c>
      <c r="F37" s="2" t="s">
        <v>568</v>
      </c>
      <c r="G37" s="2" t="s">
        <v>684</v>
      </c>
      <c r="H37" s="2" t="s">
        <v>800</v>
      </c>
      <c r="I37" s="2" t="s">
        <v>916</v>
      </c>
      <c r="J37" s="2" t="s">
        <v>1032</v>
      </c>
      <c r="K37" s="2" t="s">
        <v>1148</v>
      </c>
      <c r="L37" s="2" t="s">
        <v>1264</v>
      </c>
      <c r="M37" s="2" t="s">
        <v>1380</v>
      </c>
      <c r="N37" s="2" t="s">
        <v>108</v>
      </c>
    </row>
    <row r="38" spans="1:14">
      <c r="A38" s="2" t="s">
        <v>39</v>
      </c>
      <c r="B38" s="2" t="s">
        <v>109</v>
      </c>
      <c r="D38" s="2" t="s">
        <v>337</v>
      </c>
      <c r="E38" s="2" t="s">
        <v>453</v>
      </c>
      <c r="F38" s="2" t="s">
        <v>569</v>
      </c>
      <c r="G38" s="2" t="s">
        <v>685</v>
      </c>
      <c r="H38" s="2" t="s">
        <v>801</v>
      </c>
      <c r="I38" s="2" t="s">
        <v>917</v>
      </c>
      <c r="J38" s="2" t="s">
        <v>1033</v>
      </c>
      <c r="K38" s="2" t="s">
        <v>1149</v>
      </c>
      <c r="L38" s="2" t="s">
        <v>1265</v>
      </c>
      <c r="M38" s="2" t="s">
        <v>1381</v>
      </c>
      <c r="N38" s="2" t="s">
        <v>110</v>
      </c>
    </row>
    <row r="39" spans="1:14">
      <c r="A39" s="2" t="s">
        <v>39</v>
      </c>
      <c r="B39" s="2" t="s">
        <v>111</v>
      </c>
      <c r="D39" s="2" t="s">
        <v>338</v>
      </c>
      <c r="E39" s="2" t="s">
        <v>454</v>
      </c>
      <c r="F39" s="2" t="s">
        <v>570</v>
      </c>
      <c r="G39" s="2" t="s">
        <v>686</v>
      </c>
      <c r="H39" s="2" t="s">
        <v>802</v>
      </c>
      <c r="I39" s="2" t="s">
        <v>918</v>
      </c>
      <c r="J39" s="2" t="s">
        <v>1034</v>
      </c>
      <c r="K39" s="2" t="s">
        <v>1150</v>
      </c>
      <c r="L39" s="2" t="s">
        <v>1266</v>
      </c>
      <c r="M39" s="2" t="s">
        <v>1382</v>
      </c>
      <c r="N39" s="2" t="s">
        <v>112</v>
      </c>
    </row>
    <row r="40" spans="1:14">
      <c r="A40" s="2" t="s">
        <v>39</v>
      </c>
      <c r="B40" s="2" t="s">
        <v>113</v>
      </c>
      <c r="D40" s="2" t="s">
        <v>339</v>
      </c>
      <c r="E40" s="2" t="s">
        <v>455</v>
      </c>
      <c r="F40" s="2" t="s">
        <v>571</v>
      </c>
      <c r="G40" s="2" t="s">
        <v>687</v>
      </c>
      <c r="H40" s="2" t="s">
        <v>803</v>
      </c>
      <c r="I40" s="2" t="s">
        <v>919</v>
      </c>
      <c r="J40" s="2" t="s">
        <v>1035</v>
      </c>
      <c r="K40" s="2" t="s">
        <v>1151</v>
      </c>
      <c r="L40" s="2" t="s">
        <v>1267</v>
      </c>
      <c r="M40" s="2" t="s">
        <v>1383</v>
      </c>
      <c r="N40" s="2" t="s">
        <v>114</v>
      </c>
    </row>
    <row r="41" spans="1:14">
      <c r="A41" s="2" t="s">
        <v>39</v>
      </c>
      <c r="B41" s="2" t="s">
        <v>115</v>
      </c>
      <c r="D41" s="2" t="s">
        <v>340</v>
      </c>
      <c r="E41" s="2" t="s">
        <v>456</v>
      </c>
      <c r="F41" s="2" t="s">
        <v>572</v>
      </c>
      <c r="G41" s="2" t="s">
        <v>688</v>
      </c>
      <c r="H41" s="2" t="s">
        <v>804</v>
      </c>
      <c r="I41" s="2" t="s">
        <v>920</v>
      </c>
      <c r="J41" s="2" t="s">
        <v>1036</v>
      </c>
      <c r="K41" s="2" t="s">
        <v>1152</v>
      </c>
      <c r="L41" s="2" t="s">
        <v>1268</v>
      </c>
      <c r="M41" s="2" t="s">
        <v>1384</v>
      </c>
      <c r="N41" s="2" t="s">
        <v>116</v>
      </c>
    </row>
    <row r="42" spans="1:14">
      <c r="A42" s="2" t="s">
        <v>39</v>
      </c>
      <c r="B42" s="2" t="s">
        <v>117</v>
      </c>
      <c r="D42" s="2" t="s">
        <v>341</v>
      </c>
      <c r="E42" s="2" t="s">
        <v>457</v>
      </c>
      <c r="F42" s="2" t="s">
        <v>573</v>
      </c>
      <c r="G42" s="2" t="s">
        <v>689</v>
      </c>
      <c r="H42" s="2" t="s">
        <v>805</v>
      </c>
      <c r="I42" s="2" t="s">
        <v>921</v>
      </c>
      <c r="J42" s="2" t="s">
        <v>1037</v>
      </c>
      <c r="K42" s="2" t="s">
        <v>1153</v>
      </c>
      <c r="L42" s="2" t="s">
        <v>1269</v>
      </c>
      <c r="M42" s="2" t="s">
        <v>1385</v>
      </c>
      <c r="N42" s="2" t="s">
        <v>118</v>
      </c>
    </row>
    <row r="43" spans="1:14">
      <c r="A43" s="2" t="s">
        <v>39</v>
      </c>
      <c r="B43" s="2" t="s">
        <v>119</v>
      </c>
      <c r="D43" s="2" t="s">
        <v>342</v>
      </c>
      <c r="E43" s="2" t="s">
        <v>458</v>
      </c>
      <c r="F43" s="2" t="s">
        <v>574</v>
      </c>
      <c r="G43" s="2" t="s">
        <v>690</v>
      </c>
      <c r="H43" s="2" t="s">
        <v>806</v>
      </c>
      <c r="I43" s="2" t="s">
        <v>922</v>
      </c>
      <c r="J43" s="2" t="s">
        <v>1038</v>
      </c>
      <c r="K43" s="2" t="s">
        <v>1154</v>
      </c>
      <c r="L43" s="2" t="s">
        <v>1270</v>
      </c>
      <c r="M43" s="2" t="s">
        <v>1386</v>
      </c>
      <c r="N43" s="2" t="s">
        <v>120</v>
      </c>
    </row>
    <row r="44" spans="1:14">
      <c r="A44" s="2" t="s">
        <v>39</v>
      </c>
      <c r="B44" s="2" t="s">
        <v>121</v>
      </c>
      <c r="D44" s="2" t="s">
        <v>343</v>
      </c>
      <c r="E44" s="2" t="s">
        <v>459</v>
      </c>
      <c r="F44" s="2" t="s">
        <v>575</v>
      </c>
      <c r="G44" s="2" t="s">
        <v>691</v>
      </c>
      <c r="H44" s="2" t="s">
        <v>807</v>
      </c>
      <c r="I44" s="2" t="s">
        <v>923</v>
      </c>
      <c r="J44" s="2" t="s">
        <v>1039</v>
      </c>
      <c r="K44" s="2" t="s">
        <v>1155</v>
      </c>
      <c r="L44" s="2" t="s">
        <v>1271</v>
      </c>
      <c r="M44" s="2" t="s">
        <v>1387</v>
      </c>
      <c r="N44" s="2" t="s">
        <v>122</v>
      </c>
    </row>
    <row r="45" spans="1:14">
      <c r="A45" s="2" t="s">
        <v>39</v>
      </c>
      <c r="B45" s="2" t="s">
        <v>123</v>
      </c>
      <c r="D45" s="2" t="s">
        <v>344</v>
      </c>
      <c r="E45" s="2" t="s">
        <v>460</v>
      </c>
      <c r="F45" s="2" t="s">
        <v>576</v>
      </c>
      <c r="G45" s="2" t="s">
        <v>692</v>
      </c>
      <c r="H45" s="2" t="s">
        <v>808</v>
      </c>
      <c r="I45" s="2" t="s">
        <v>924</v>
      </c>
      <c r="J45" s="2" t="s">
        <v>1040</v>
      </c>
      <c r="K45" s="2" t="s">
        <v>1156</v>
      </c>
      <c r="L45" s="2" t="s">
        <v>1272</v>
      </c>
      <c r="M45" s="2" t="s">
        <v>1388</v>
      </c>
      <c r="N45" s="2" t="s">
        <v>124</v>
      </c>
    </row>
    <row r="46" spans="1:14">
      <c r="A46" s="2" t="s">
        <v>39</v>
      </c>
      <c r="B46" s="2" t="s">
        <v>125</v>
      </c>
      <c r="D46" s="2" t="s">
        <v>345</v>
      </c>
      <c r="E46" s="2" t="s">
        <v>461</v>
      </c>
      <c r="F46" s="2" t="s">
        <v>577</v>
      </c>
      <c r="G46" s="2" t="s">
        <v>693</v>
      </c>
      <c r="H46" s="2" t="s">
        <v>809</v>
      </c>
      <c r="I46" s="2" t="s">
        <v>925</v>
      </c>
      <c r="J46" s="2" t="s">
        <v>1041</v>
      </c>
      <c r="K46" s="2" t="s">
        <v>1157</v>
      </c>
      <c r="L46" s="2" t="s">
        <v>1273</v>
      </c>
      <c r="M46" s="2" t="s">
        <v>1389</v>
      </c>
      <c r="N46" s="2" t="s">
        <v>126</v>
      </c>
    </row>
    <row r="47" spans="1:14">
      <c r="A47" s="2" t="s">
        <v>39</v>
      </c>
      <c r="B47" s="2" t="s">
        <v>127</v>
      </c>
      <c r="D47" s="2" t="s">
        <v>346</v>
      </c>
      <c r="E47" s="2" t="s">
        <v>462</v>
      </c>
      <c r="F47" s="2" t="s">
        <v>578</v>
      </c>
      <c r="G47" s="2" t="s">
        <v>694</v>
      </c>
      <c r="H47" s="2" t="s">
        <v>810</v>
      </c>
      <c r="I47" s="2" t="s">
        <v>926</v>
      </c>
      <c r="J47" s="2" t="s">
        <v>1042</v>
      </c>
      <c r="K47" s="2" t="s">
        <v>1158</v>
      </c>
      <c r="L47" s="2" t="s">
        <v>1274</v>
      </c>
      <c r="M47" s="2" t="s">
        <v>1390</v>
      </c>
      <c r="N47" s="2" t="s">
        <v>128</v>
      </c>
    </row>
    <row r="48" spans="1:14">
      <c r="A48" s="2" t="s">
        <v>39</v>
      </c>
      <c r="B48" s="2" t="s">
        <v>129</v>
      </c>
      <c r="D48" s="2" t="s">
        <v>347</v>
      </c>
      <c r="E48" s="2" t="s">
        <v>463</v>
      </c>
      <c r="F48" s="2" t="s">
        <v>579</v>
      </c>
      <c r="G48" s="2" t="s">
        <v>695</v>
      </c>
      <c r="H48" s="2" t="s">
        <v>811</v>
      </c>
      <c r="I48" s="2" t="s">
        <v>927</v>
      </c>
      <c r="J48" s="2" t="s">
        <v>1043</v>
      </c>
      <c r="K48" s="2" t="s">
        <v>1159</v>
      </c>
      <c r="L48" s="2" t="s">
        <v>1275</v>
      </c>
      <c r="M48" s="2" t="s">
        <v>1391</v>
      </c>
      <c r="N48" s="2" t="s">
        <v>130</v>
      </c>
    </row>
    <row r="49" spans="1:14">
      <c r="A49" s="2" t="s">
        <v>39</v>
      </c>
      <c r="B49" s="2" t="s">
        <v>131</v>
      </c>
      <c r="D49" s="2" t="s">
        <v>348</v>
      </c>
      <c r="E49" s="2" t="s">
        <v>464</v>
      </c>
      <c r="F49" s="2" t="s">
        <v>580</v>
      </c>
      <c r="G49" s="2" t="s">
        <v>696</v>
      </c>
      <c r="H49" s="2" t="s">
        <v>812</v>
      </c>
      <c r="I49" s="2" t="s">
        <v>928</v>
      </c>
      <c r="J49" s="2" t="s">
        <v>1044</v>
      </c>
      <c r="K49" s="2" t="s">
        <v>1160</v>
      </c>
      <c r="L49" s="2" t="s">
        <v>1276</v>
      </c>
      <c r="M49" s="2" t="s">
        <v>1392</v>
      </c>
      <c r="N49" s="2" t="s">
        <v>132</v>
      </c>
    </row>
    <row r="50" spans="1:14">
      <c r="A50" s="2" t="s">
        <v>39</v>
      </c>
      <c r="B50" s="2" t="s">
        <v>133</v>
      </c>
      <c r="D50" s="2" t="s">
        <v>349</v>
      </c>
      <c r="E50" s="2" t="s">
        <v>465</v>
      </c>
      <c r="F50" s="2" t="s">
        <v>581</v>
      </c>
      <c r="G50" s="2" t="s">
        <v>697</v>
      </c>
      <c r="H50" s="2" t="s">
        <v>813</v>
      </c>
      <c r="I50" s="2" t="s">
        <v>929</v>
      </c>
      <c r="J50" s="2" t="s">
        <v>1045</v>
      </c>
      <c r="K50" s="2" t="s">
        <v>1161</v>
      </c>
      <c r="L50" s="2" t="s">
        <v>1277</v>
      </c>
      <c r="M50" s="2" t="s">
        <v>1393</v>
      </c>
      <c r="N50" s="2" t="s">
        <v>134</v>
      </c>
    </row>
    <row r="51" spans="1:14">
      <c r="A51" s="2" t="s">
        <v>39</v>
      </c>
      <c r="B51" s="2" t="s">
        <v>135</v>
      </c>
      <c r="D51" s="2" t="s">
        <v>350</v>
      </c>
      <c r="E51" s="2" t="s">
        <v>466</v>
      </c>
      <c r="F51" s="2" t="s">
        <v>582</v>
      </c>
      <c r="G51" s="2" t="s">
        <v>698</v>
      </c>
      <c r="H51" s="2" t="s">
        <v>814</v>
      </c>
      <c r="I51" s="2" t="s">
        <v>930</v>
      </c>
      <c r="J51" s="2" t="s">
        <v>1046</v>
      </c>
      <c r="K51" s="2" t="s">
        <v>1162</v>
      </c>
      <c r="L51" s="2" t="s">
        <v>1278</v>
      </c>
      <c r="M51" s="2" t="s">
        <v>1394</v>
      </c>
      <c r="N51" s="2" t="s">
        <v>136</v>
      </c>
    </row>
    <row r="52" spans="1:14">
      <c r="A52" s="2" t="s">
        <v>39</v>
      </c>
      <c r="B52" s="2" t="s">
        <v>137</v>
      </c>
      <c r="D52" s="2" t="s">
        <v>351</v>
      </c>
      <c r="E52" s="2" t="s">
        <v>467</v>
      </c>
      <c r="F52" s="2" t="s">
        <v>583</v>
      </c>
      <c r="G52" s="2" t="s">
        <v>699</v>
      </c>
      <c r="H52" s="2" t="s">
        <v>815</v>
      </c>
      <c r="I52" s="2" t="s">
        <v>931</v>
      </c>
      <c r="J52" s="2" t="s">
        <v>1047</v>
      </c>
      <c r="K52" s="2" t="s">
        <v>1163</v>
      </c>
      <c r="L52" s="2" t="s">
        <v>1279</v>
      </c>
      <c r="M52" s="2" t="s">
        <v>1395</v>
      </c>
      <c r="N52" s="2" t="s">
        <v>138</v>
      </c>
    </row>
    <row r="53" spans="1:14">
      <c r="A53" s="2" t="s">
        <v>39</v>
      </c>
      <c r="B53" s="2" t="s">
        <v>139</v>
      </c>
      <c r="D53" s="2" t="s">
        <v>352</v>
      </c>
      <c r="E53" s="2" t="s">
        <v>468</v>
      </c>
      <c r="F53" s="2" t="s">
        <v>584</v>
      </c>
      <c r="G53" s="2" t="s">
        <v>700</v>
      </c>
      <c r="H53" s="2" t="s">
        <v>816</v>
      </c>
      <c r="I53" s="2" t="s">
        <v>932</v>
      </c>
      <c r="J53" s="2" t="s">
        <v>1048</v>
      </c>
      <c r="K53" s="2" t="s">
        <v>1164</v>
      </c>
      <c r="L53" s="2" t="s">
        <v>1280</v>
      </c>
      <c r="M53" s="2" t="s">
        <v>1396</v>
      </c>
      <c r="N53" s="2" t="s">
        <v>140</v>
      </c>
    </row>
    <row r="54" spans="1:14">
      <c r="A54" s="2" t="s">
        <v>39</v>
      </c>
      <c r="B54" s="2" t="s">
        <v>141</v>
      </c>
      <c r="D54" s="2" t="s">
        <v>353</v>
      </c>
      <c r="E54" s="2" t="s">
        <v>469</v>
      </c>
      <c r="F54" s="2" t="s">
        <v>585</v>
      </c>
      <c r="G54" s="2" t="s">
        <v>701</v>
      </c>
      <c r="H54" s="2" t="s">
        <v>817</v>
      </c>
      <c r="I54" s="2" t="s">
        <v>933</v>
      </c>
      <c r="J54" s="2" t="s">
        <v>1049</v>
      </c>
      <c r="K54" s="2" t="s">
        <v>1165</v>
      </c>
      <c r="L54" s="2" t="s">
        <v>1281</v>
      </c>
      <c r="M54" s="2" t="s">
        <v>1397</v>
      </c>
      <c r="N54" s="2" t="s">
        <v>142</v>
      </c>
    </row>
    <row r="55" spans="1:14">
      <c r="A55" s="2" t="s">
        <v>39</v>
      </c>
      <c r="B55" s="2" t="s">
        <v>143</v>
      </c>
      <c r="D55" s="2" t="s">
        <v>354</v>
      </c>
      <c r="E55" s="2" t="s">
        <v>470</v>
      </c>
      <c r="F55" s="2" t="s">
        <v>586</v>
      </c>
      <c r="G55" s="2" t="s">
        <v>702</v>
      </c>
      <c r="H55" s="2" t="s">
        <v>818</v>
      </c>
      <c r="I55" s="2" t="s">
        <v>934</v>
      </c>
      <c r="J55" s="2" t="s">
        <v>1050</v>
      </c>
      <c r="K55" s="2" t="s">
        <v>1166</v>
      </c>
      <c r="L55" s="2" t="s">
        <v>1282</v>
      </c>
      <c r="M55" s="2" t="s">
        <v>1398</v>
      </c>
      <c r="N55" s="2" t="s">
        <v>144</v>
      </c>
    </row>
    <row r="56" spans="1:14">
      <c r="A56" s="2" t="s">
        <v>39</v>
      </c>
      <c r="B56" s="2" t="s">
        <v>145</v>
      </c>
      <c r="D56" s="2" t="s">
        <v>355</v>
      </c>
      <c r="E56" s="2" t="s">
        <v>471</v>
      </c>
      <c r="F56" s="2" t="s">
        <v>587</v>
      </c>
      <c r="G56" s="2" t="s">
        <v>703</v>
      </c>
      <c r="H56" s="2" t="s">
        <v>819</v>
      </c>
      <c r="I56" s="2" t="s">
        <v>935</v>
      </c>
      <c r="J56" s="2" t="s">
        <v>1051</v>
      </c>
      <c r="K56" s="2" t="s">
        <v>1167</v>
      </c>
      <c r="L56" s="2" t="s">
        <v>1283</v>
      </c>
      <c r="M56" s="2" t="s">
        <v>1399</v>
      </c>
      <c r="N56" s="2" t="s">
        <v>146</v>
      </c>
    </row>
    <row r="57" spans="1:14">
      <c r="A57" s="2" t="s">
        <v>39</v>
      </c>
      <c r="B57" s="2" t="s">
        <v>147</v>
      </c>
      <c r="D57" s="2" t="s">
        <v>356</v>
      </c>
      <c r="E57" s="2" t="s">
        <v>472</v>
      </c>
      <c r="F57" s="2" t="s">
        <v>588</v>
      </c>
      <c r="G57" s="2" t="s">
        <v>704</v>
      </c>
      <c r="H57" s="2" t="s">
        <v>820</v>
      </c>
      <c r="I57" s="2" t="s">
        <v>936</v>
      </c>
      <c r="J57" s="2" t="s">
        <v>1052</v>
      </c>
      <c r="K57" s="2" t="s">
        <v>1168</v>
      </c>
      <c r="L57" s="2" t="s">
        <v>1284</v>
      </c>
      <c r="M57" s="2" t="s">
        <v>1400</v>
      </c>
      <c r="N57" s="2" t="s">
        <v>148</v>
      </c>
    </row>
    <row r="58" spans="1:14">
      <c r="A58" s="2" t="s">
        <v>39</v>
      </c>
      <c r="B58" s="2" t="s">
        <v>149</v>
      </c>
      <c r="D58" s="2" t="s">
        <v>357</v>
      </c>
      <c r="E58" s="2" t="s">
        <v>473</v>
      </c>
      <c r="F58" s="2" t="s">
        <v>589</v>
      </c>
      <c r="G58" s="2" t="s">
        <v>705</v>
      </c>
      <c r="H58" s="2" t="s">
        <v>821</v>
      </c>
      <c r="I58" s="2" t="s">
        <v>937</v>
      </c>
      <c r="J58" s="2" t="s">
        <v>1053</v>
      </c>
      <c r="K58" s="2" t="s">
        <v>1169</v>
      </c>
      <c r="L58" s="2" t="s">
        <v>1285</v>
      </c>
      <c r="M58" s="2" t="s">
        <v>1401</v>
      </c>
      <c r="N58" s="2" t="s">
        <v>150</v>
      </c>
    </row>
    <row r="59" spans="1:14">
      <c r="A59" s="2" t="s">
        <v>39</v>
      </c>
      <c r="B59" s="2" t="s">
        <v>151</v>
      </c>
      <c r="D59" s="2" t="s">
        <v>358</v>
      </c>
      <c r="E59" s="2" t="s">
        <v>474</v>
      </c>
      <c r="F59" s="2" t="s">
        <v>590</v>
      </c>
      <c r="G59" s="2" t="s">
        <v>706</v>
      </c>
      <c r="H59" s="2" t="s">
        <v>822</v>
      </c>
      <c r="I59" s="2" t="s">
        <v>938</v>
      </c>
      <c r="J59" s="2" t="s">
        <v>1054</v>
      </c>
      <c r="K59" s="2" t="s">
        <v>1170</v>
      </c>
      <c r="L59" s="2" t="s">
        <v>1286</v>
      </c>
      <c r="M59" s="2" t="s">
        <v>1402</v>
      </c>
      <c r="N59" s="2" t="s">
        <v>152</v>
      </c>
    </row>
    <row r="60" spans="1:14">
      <c r="A60" s="2" t="s">
        <v>39</v>
      </c>
      <c r="B60" s="2" t="s">
        <v>153</v>
      </c>
      <c r="D60" s="2" t="s">
        <v>359</v>
      </c>
      <c r="E60" s="2" t="s">
        <v>475</v>
      </c>
      <c r="F60" s="2" t="s">
        <v>591</v>
      </c>
      <c r="G60" s="2" t="s">
        <v>707</v>
      </c>
      <c r="H60" s="2" t="s">
        <v>823</v>
      </c>
      <c r="I60" s="2" t="s">
        <v>939</v>
      </c>
      <c r="J60" s="2" t="s">
        <v>1055</v>
      </c>
      <c r="K60" s="2" t="s">
        <v>1171</v>
      </c>
      <c r="L60" s="2" t="s">
        <v>1287</v>
      </c>
      <c r="M60" s="2" t="s">
        <v>1403</v>
      </c>
      <c r="N60" s="2" t="s">
        <v>154</v>
      </c>
    </row>
    <row r="61" spans="1:14">
      <c r="A61" s="2" t="s">
        <v>39</v>
      </c>
      <c r="B61" s="2" t="s">
        <v>155</v>
      </c>
      <c r="D61" s="2" t="s">
        <v>360</v>
      </c>
      <c r="E61" s="2" t="s">
        <v>476</v>
      </c>
      <c r="F61" s="2" t="s">
        <v>592</v>
      </c>
      <c r="G61" s="2" t="s">
        <v>708</v>
      </c>
      <c r="H61" s="2" t="s">
        <v>824</v>
      </c>
      <c r="I61" s="2" t="s">
        <v>940</v>
      </c>
      <c r="J61" s="2" t="s">
        <v>1056</v>
      </c>
      <c r="K61" s="2" t="s">
        <v>1172</v>
      </c>
      <c r="L61" s="2" t="s">
        <v>1288</v>
      </c>
      <c r="M61" s="2" t="s">
        <v>1404</v>
      </c>
      <c r="N61" s="2" t="s">
        <v>156</v>
      </c>
    </row>
    <row r="62" spans="1:14">
      <c r="A62" s="2" t="s">
        <v>39</v>
      </c>
      <c r="B62" s="2" t="s">
        <v>157</v>
      </c>
      <c r="D62" s="2" t="s">
        <v>361</v>
      </c>
      <c r="E62" s="2" t="s">
        <v>477</v>
      </c>
      <c r="F62" s="2" t="s">
        <v>593</v>
      </c>
      <c r="G62" s="2" t="s">
        <v>709</v>
      </c>
      <c r="H62" s="2" t="s">
        <v>825</v>
      </c>
      <c r="I62" s="2" t="s">
        <v>941</v>
      </c>
      <c r="J62" s="2" t="s">
        <v>1057</v>
      </c>
      <c r="K62" s="2" t="s">
        <v>1173</v>
      </c>
      <c r="L62" s="2" t="s">
        <v>1289</v>
      </c>
      <c r="M62" s="2" t="s">
        <v>1405</v>
      </c>
      <c r="N62" s="2" t="s">
        <v>158</v>
      </c>
    </row>
    <row r="63" spans="1:14">
      <c r="A63" s="2" t="s">
        <v>39</v>
      </c>
      <c r="B63" s="2" t="s">
        <v>159</v>
      </c>
      <c r="D63" s="2" t="s">
        <v>362</v>
      </c>
      <c r="E63" s="2" t="s">
        <v>478</v>
      </c>
      <c r="F63" s="2" t="s">
        <v>594</v>
      </c>
      <c r="G63" s="2" t="s">
        <v>710</v>
      </c>
      <c r="H63" s="2" t="s">
        <v>826</v>
      </c>
      <c r="I63" s="2" t="s">
        <v>942</v>
      </c>
      <c r="J63" s="2" t="s">
        <v>1058</v>
      </c>
      <c r="K63" s="2" t="s">
        <v>1174</v>
      </c>
      <c r="L63" s="2" t="s">
        <v>1290</v>
      </c>
      <c r="M63" s="2" t="s">
        <v>1406</v>
      </c>
      <c r="N63" s="2" t="s">
        <v>160</v>
      </c>
    </row>
    <row r="64" spans="1:14">
      <c r="A64" s="2" t="s">
        <v>39</v>
      </c>
      <c r="B64" s="2" t="s">
        <v>161</v>
      </c>
      <c r="D64" s="2" t="s">
        <v>363</v>
      </c>
      <c r="E64" s="2" t="s">
        <v>479</v>
      </c>
      <c r="F64" s="2" t="s">
        <v>595</v>
      </c>
      <c r="G64" s="2" t="s">
        <v>711</v>
      </c>
      <c r="H64" s="2" t="s">
        <v>827</v>
      </c>
      <c r="I64" s="2" t="s">
        <v>943</v>
      </c>
      <c r="J64" s="2" t="s">
        <v>1059</v>
      </c>
      <c r="K64" s="2" t="s">
        <v>1175</v>
      </c>
      <c r="L64" s="2" t="s">
        <v>1291</v>
      </c>
      <c r="M64" s="2" t="s">
        <v>1407</v>
      </c>
      <c r="N64" s="2" t="s">
        <v>162</v>
      </c>
    </row>
    <row r="65" spans="1:14">
      <c r="A65" s="2" t="s">
        <v>39</v>
      </c>
      <c r="B65" s="2" t="s">
        <v>163</v>
      </c>
      <c r="D65" s="2" t="s">
        <v>364</v>
      </c>
      <c r="E65" s="2" t="s">
        <v>480</v>
      </c>
      <c r="F65" s="2" t="s">
        <v>596</v>
      </c>
      <c r="G65" s="2" t="s">
        <v>712</v>
      </c>
      <c r="H65" s="2" t="s">
        <v>828</v>
      </c>
      <c r="I65" s="2" t="s">
        <v>944</v>
      </c>
      <c r="J65" s="2" t="s">
        <v>1060</v>
      </c>
      <c r="K65" s="2" t="s">
        <v>1176</v>
      </c>
      <c r="L65" s="2" t="s">
        <v>1292</v>
      </c>
      <c r="M65" s="2" t="s">
        <v>1408</v>
      </c>
      <c r="N65" s="2" t="s">
        <v>164</v>
      </c>
    </row>
    <row r="66" spans="1:14">
      <c r="A66" s="2" t="s">
        <v>39</v>
      </c>
      <c r="B66" s="2" t="s">
        <v>165</v>
      </c>
      <c r="D66" s="2" t="s">
        <v>365</v>
      </c>
      <c r="E66" s="2" t="s">
        <v>481</v>
      </c>
      <c r="F66" s="2" t="s">
        <v>597</v>
      </c>
      <c r="G66" s="2" t="s">
        <v>713</v>
      </c>
      <c r="H66" s="2" t="s">
        <v>829</v>
      </c>
      <c r="I66" s="2" t="s">
        <v>945</v>
      </c>
      <c r="J66" s="2" t="s">
        <v>1061</v>
      </c>
      <c r="K66" s="2" t="s">
        <v>1177</v>
      </c>
      <c r="L66" s="2" t="s">
        <v>1293</v>
      </c>
      <c r="M66" s="2" t="s">
        <v>1409</v>
      </c>
      <c r="N66" s="2" t="s">
        <v>166</v>
      </c>
    </row>
    <row r="67" spans="1:14">
      <c r="A67" s="2" t="s">
        <v>39</v>
      </c>
      <c r="B67" s="2" t="s">
        <v>167</v>
      </c>
      <c r="D67" s="2" t="s">
        <v>366</v>
      </c>
      <c r="E67" s="2" t="s">
        <v>482</v>
      </c>
      <c r="F67" s="2" t="s">
        <v>598</v>
      </c>
      <c r="G67" s="2" t="s">
        <v>714</v>
      </c>
      <c r="H67" s="2" t="s">
        <v>830</v>
      </c>
      <c r="I67" s="2" t="s">
        <v>946</v>
      </c>
      <c r="J67" s="2" t="s">
        <v>1062</v>
      </c>
      <c r="K67" s="2" t="s">
        <v>1178</v>
      </c>
      <c r="L67" s="2" t="s">
        <v>1294</v>
      </c>
      <c r="M67" s="2" t="s">
        <v>1410</v>
      </c>
      <c r="N67" s="2" t="s">
        <v>168</v>
      </c>
    </row>
    <row r="68" spans="1:14">
      <c r="A68" s="2" t="s">
        <v>39</v>
      </c>
      <c r="B68" s="2" t="s">
        <v>169</v>
      </c>
      <c r="D68" s="2" t="s">
        <v>367</v>
      </c>
      <c r="E68" s="2" t="s">
        <v>483</v>
      </c>
      <c r="F68" s="2" t="s">
        <v>599</v>
      </c>
      <c r="G68" s="2" t="s">
        <v>715</v>
      </c>
      <c r="H68" s="2" t="s">
        <v>831</v>
      </c>
      <c r="I68" s="2" t="s">
        <v>947</v>
      </c>
      <c r="J68" s="2" t="s">
        <v>1063</v>
      </c>
      <c r="K68" s="2" t="s">
        <v>1179</v>
      </c>
      <c r="L68" s="2" t="s">
        <v>1295</v>
      </c>
      <c r="M68" s="2" t="s">
        <v>1411</v>
      </c>
      <c r="N68" s="2" t="s">
        <v>170</v>
      </c>
    </row>
    <row r="69" spans="1:14">
      <c r="A69" s="2" t="s">
        <v>39</v>
      </c>
      <c r="B69" s="2" t="s">
        <v>171</v>
      </c>
      <c r="D69" s="2" t="s">
        <v>368</v>
      </c>
      <c r="E69" s="2" t="s">
        <v>484</v>
      </c>
      <c r="F69" s="2" t="s">
        <v>600</v>
      </c>
      <c r="G69" s="2" t="s">
        <v>716</v>
      </c>
      <c r="H69" s="2" t="s">
        <v>832</v>
      </c>
      <c r="I69" s="2" t="s">
        <v>948</v>
      </c>
      <c r="J69" s="2" t="s">
        <v>1064</v>
      </c>
      <c r="K69" s="2" t="s">
        <v>1180</v>
      </c>
      <c r="L69" s="2" t="s">
        <v>1296</v>
      </c>
      <c r="M69" s="2" t="s">
        <v>1412</v>
      </c>
      <c r="N69" s="2" t="s">
        <v>172</v>
      </c>
    </row>
    <row r="70" spans="1:14">
      <c r="A70" s="2" t="s">
        <v>39</v>
      </c>
      <c r="B70" s="2" t="s">
        <v>173</v>
      </c>
      <c r="D70" s="2" t="s">
        <v>369</v>
      </c>
      <c r="E70" s="2" t="s">
        <v>485</v>
      </c>
      <c r="F70" s="2" t="s">
        <v>601</v>
      </c>
      <c r="G70" s="2" t="s">
        <v>717</v>
      </c>
      <c r="H70" s="2" t="s">
        <v>833</v>
      </c>
      <c r="I70" s="2" t="s">
        <v>949</v>
      </c>
      <c r="J70" s="2" t="s">
        <v>1065</v>
      </c>
      <c r="K70" s="2" t="s">
        <v>1181</v>
      </c>
      <c r="L70" s="2" t="s">
        <v>1297</v>
      </c>
      <c r="M70" s="2" t="s">
        <v>1413</v>
      </c>
      <c r="N70" s="2" t="s">
        <v>174</v>
      </c>
    </row>
    <row r="71" spans="1:14">
      <c r="A71" s="2" t="s">
        <v>39</v>
      </c>
      <c r="B71" s="2" t="s">
        <v>175</v>
      </c>
      <c r="D71" s="2" t="s">
        <v>370</v>
      </c>
      <c r="E71" s="2" t="s">
        <v>486</v>
      </c>
      <c r="F71" s="2" t="s">
        <v>602</v>
      </c>
      <c r="G71" s="2" t="s">
        <v>718</v>
      </c>
      <c r="H71" s="2" t="s">
        <v>834</v>
      </c>
      <c r="I71" s="2" t="s">
        <v>950</v>
      </c>
      <c r="J71" s="2" t="s">
        <v>1066</v>
      </c>
      <c r="K71" s="2" t="s">
        <v>1182</v>
      </c>
      <c r="L71" s="2" t="s">
        <v>1298</v>
      </c>
      <c r="M71" s="2" t="s">
        <v>1414</v>
      </c>
      <c r="N71" s="2" t="s">
        <v>176</v>
      </c>
    </row>
    <row r="72" spans="1:14">
      <c r="A72" s="2" t="s">
        <v>39</v>
      </c>
      <c r="B72" s="2" t="s">
        <v>177</v>
      </c>
      <c r="D72" s="2" t="s">
        <v>371</v>
      </c>
      <c r="E72" s="2" t="s">
        <v>487</v>
      </c>
      <c r="F72" s="2" t="s">
        <v>603</v>
      </c>
      <c r="G72" s="2" t="s">
        <v>719</v>
      </c>
      <c r="H72" s="2" t="s">
        <v>835</v>
      </c>
      <c r="I72" s="2" t="s">
        <v>951</v>
      </c>
      <c r="J72" s="2" t="s">
        <v>1067</v>
      </c>
      <c r="K72" s="2" t="s">
        <v>1183</v>
      </c>
      <c r="L72" s="2" t="s">
        <v>1299</v>
      </c>
      <c r="M72" s="2" t="s">
        <v>1415</v>
      </c>
      <c r="N72" s="2" t="s">
        <v>178</v>
      </c>
    </row>
    <row r="73" spans="1:14">
      <c r="A73" s="2" t="s">
        <v>39</v>
      </c>
      <c r="B73" s="2" t="s">
        <v>179</v>
      </c>
      <c r="D73" s="2" t="s">
        <v>372</v>
      </c>
      <c r="E73" s="2" t="s">
        <v>488</v>
      </c>
      <c r="F73" s="2" t="s">
        <v>604</v>
      </c>
      <c r="G73" s="2" t="s">
        <v>720</v>
      </c>
      <c r="H73" s="2" t="s">
        <v>836</v>
      </c>
      <c r="I73" s="2" t="s">
        <v>952</v>
      </c>
      <c r="J73" s="2" t="s">
        <v>1068</v>
      </c>
      <c r="K73" s="2" t="s">
        <v>1184</v>
      </c>
      <c r="L73" s="2" t="s">
        <v>1300</v>
      </c>
      <c r="M73" s="2" t="s">
        <v>1416</v>
      </c>
      <c r="N73" s="2" t="s">
        <v>180</v>
      </c>
    </row>
    <row r="74" spans="1:14">
      <c r="A74" s="2" t="s">
        <v>39</v>
      </c>
      <c r="B74" s="2" t="s">
        <v>181</v>
      </c>
      <c r="D74" s="2" t="s">
        <v>373</v>
      </c>
      <c r="E74" s="2" t="s">
        <v>489</v>
      </c>
      <c r="F74" s="2" t="s">
        <v>605</v>
      </c>
      <c r="G74" s="2" t="s">
        <v>721</v>
      </c>
      <c r="H74" s="2" t="s">
        <v>837</v>
      </c>
      <c r="I74" s="2" t="s">
        <v>953</v>
      </c>
      <c r="J74" s="2" t="s">
        <v>1069</v>
      </c>
      <c r="K74" s="2" t="s">
        <v>1185</v>
      </c>
      <c r="L74" s="2" t="s">
        <v>1301</v>
      </c>
      <c r="M74" s="2" t="s">
        <v>1417</v>
      </c>
      <c r="N74" s="2" t="s">
        <v>182</v>
      </c>
    </row>
    <row r="75" spans="1:14">
      <c r="A75" s="2" t="s">
        <v>39</v>
      </c>
      <c r="B75" s="2" t="s">
        <v>183</v>
      </c>
      <c r="D75" s="2" t="s">
        <v>374</v>
      </c>
      <c r="E75" s="2" t="s">
        <v>490</v>
      </c>
      <c r="F75" s="2" t="s">
        <v>606</v>
      </c>
      <c r="G75" s="2" t="s">
        <v>722</v>
      </c>
      <c r="H75" s="2" t="s">
        <v>838</v>
      </c>
      <c r="I75" s="2" t="s">
        <v>954</v>
      </c>
      <c r="J75" s="2" t="s">
        <v>1070</v>
      </c>
      <c r="K75" s="2" t="s">
        <v>1186</v>
      </c>
      <c r="L75" s="2" t="s">
        <v>1302</v>
      </c>
      <c r="M75" s="2" t="s">
        <v>1418</v>
      </c>
      <c r="N75" s="2" t="s">
        <v>184</v>
      </c>
    </row>
    <row r="76" spans="1:14">
      <c r="A76" s="2" t="s">
        <v>39</v>
      </c>
      <c r="B76" s="2" t="s">
        <v>185</v>
      </c>
      <c r="D76" s="2" t="s">
        <v>375</v>
      </c>
      <c r="E76" s="2" t="s">
        <v>491</v>
      </c>
      <c r="F76" s="2" t="s">
        <v>607</v>
      </c>
      <c r="G76" s="2" t="s">
        <v>723</v>
      </c>
      <c r="H76" s="2" t="s">
        <v>839</v>
      </c>
      <c r="I76" s="2" t="s">
        <v>955</v>
      </c>
      <c r="J76" s="2" t="s">
        <v>1071</v>
      </c>
      <c r="K76" s="2" t="s">
        <v>1187</v>
      </c>
      <c r="L76" s="2" t="s">
        <v>1303</v>
      </c>
      <c r="M76" s="2" t="s">
        <v>1419</v>
      </c>
      <c r="N76" s="2" t="s">
        <v>186</v>
      </c>
    </row>
    <row r="77" spans="1:14">
      <c r="A77" s="2" t="s">
        <v>39</v>
      </c>
      <c r="B77" s="2" t="s">
        <v>187</v>
      </c>
      <c r="D77" s="2" t="s">
        <v>376</v>
      </c>
      <c r="E77" s="2" t="s">
        <v>492</v>
      </c>
      <c r="F77" s="2" t="s">
        <v>608</v>
      </c>
      <c r="G77" s="2" t="s">
        <v>724</v>
      </c>
      <c r="H77" s="2" t="s">
        <v>840</v>
      </c>
      <c r="I77" s="2" t="s">
        <v>956</v>
      </c>
      <c r="J77" s="2" t="s">
        <v>1072</v>
      </c>
      <c r="K77" s="2" t="s">
        <v>1188</v>
      </c>
      <c r="L77" s="2" t="s">
        <v>1304</v>
      </c>
      <c r="M77" s="2" t="s">
        <v>1420</v>
      </c>
      <c r="N77" s="2" t="s">
        <v>188</v>
      </c>
    </row>
    <row r="78" spans="1:14">
      <c r="A78" s="2" t="s">
        <v>39</v>
      </c>
      <c r="B78" s="2" t="s">
        <v>189</v>
      </c>
      <c r="D78" s="2" t="s">
        <v>377</v>
      </c>
      <c r="E78" s="2" t="s">
        <v>493</v>
      </c>
      <c r="F78" s="2" t="s">
        <v>609</v>
      </c>
      <c r="G78" s="2" t="s">
        <v>725</v>
      </c>
      <c r="H78" s="2" t="s">
        <v>841</v>
      </c>
      <c r="I78" s="2" t="s">
        <v>957</v>
      </c>
      <c r="J78" s="2" t="s">
        <v>1073</v>
      </c>
      <c r="K78" s="2" t="s">
        <v>1189</v>
      </c>
      <c r="L78" s="2" t="s">
        <v>1305</v>
      </c>
      <c r="M78" s="2" t="s">
        <v>1421</v>
      </c>
      <c r="N78" s="2" t="s">
        <v>190</v>
      </c>
    </row>
    <row r="79" spans="1:14">
      <c r="A79" s="2" t="s">
        <v>39</v>
      </c>
      <c r="B79" s="2" t="s">
        <v>191</v>
      </c>
      <c r="D79" s="2" t="s">
        <v>378</v>
      </c>
      <c r="E79" s="2" t="s">
        <v>494</v>
      </c>
      <c r="F79" s="2" t="s">
        <v>610</v>
      </c>
      <c r="G79" s="2" t="s">
        <v>726</v>
      </c>
      <c r="H79" s="2" t="s">
        <v>842</v>
      </c>
      <c r="I79" s="2" t="s">
        <v>958</v>
      </c>
      <c r="J79" s="2" t="s">
        <v>1074</v>
      </c>
      <c r="K79" s="2" t="s">
        <v>1190</v>
      </c>
      <c r="L79" s="2" t="s">
        <v>1306</v>
      </c>
      <c r="M79" s="2" t="s">
        <v>1422</v>
      </c>
      <c r="N79" s="2" t="s">
        <v>192</v>
      </c>
    </row>
    <row r="80" spans="1:14">
      <c r="A80" s="2" t="s">
        <v>39</v>
      </c>
      <c r="B80" s="2" t="s">
        <v>193</v>
      </c>
      <c r="D80" s="2" t="s">
        <v>379</v>
      </c>
      <c r="E80" s="2" t="s">
        <v>495</v>
      </c>
      <c r="F80" s="2" t="s">
        <v>611</v>
      </c>
      <c r="G80" s="2" t="s">
        <v>727</v>
      </c>
      <c r="H80" s="2" t="s">
        <v>843</v>
      </c>
      <c r="I80" s="2" t="s">
        <v>959</v>
      </c>
      <c r="J80" s="2" t="s">
        <v>1075</v>
      </c>
      <c r="K80" s="2" t="s">
        <v>1191</v>
      </c>
      <c r="L80" s="2" t="s">
        <v>1307</v>
      </c>
      <c r="M80" s="2" t="s">
        <v>1423</v>
      </c>
      <c r="N80" s="2" t="s">
        <v>194</v>
      </c>
    </row>
    <row r="81" spans="1:14">
      <c r="A81" s="2" t="s">
        <v>39</v>
      </c>
      <c r="B81" s="2" t="s">
        <v>195</v>
      </c>
      <c r="D81" s="2" t="s">
        <v>380</v>
      </c>
      <c r="E81" s="2" t="s">
        <v>496</v>
      </c>
      <c r="F81" s="2" t="s">
        <v>612</v>
      </c>
      <c r="G81" s="2" t="s">
        <v>728</v>
      </c>
      <c r="H81" s="2" t="s">
        <v>844</v>
      </c>
      <c r="I81" s="2" t="s">
        <v>960</v>
      </c>
      <c r="J81" s="2" t="s">
        <v>1076</v>
      </c>
      <c r="K81" s="2" t="s">
        <v>1192</v>
      </c>
      <c r="L81" s="2" t="s">
        <v>1308</v>
      </c>
      <c r="M81" s="2" t="s">
        <v>1424</v>
      </c>
      <c r="N81" s="2" t="s">
        <v>196</v>
      </c>
    </row>
    <row r="82" spans="1:14">
      <c r="A82" s="2" t="s">
        <v>39</v>
      </c>
      <c r="B82" s="2" t="s">
        <v>197</v>
      </c>
      <c r="D82" s="2" t="s">
        <v>381</v>
      </c>
      <c r="E82" s="2" t="s">
        <v>497</v>
      </c>
      <c r="F82" s="2" t="s">
        <v>613</v>
      </c>
      <c r="G82" s="2" t="s">
        <v>729</v>
      </c>
      <c r="H82" s="2" t="s">
        <v>845</v>
      </c>
      <c r="I82" s="2" t="s">
        <v>961</v>
      </c>
      <c r="J82" s="2" t="s">
        <v>1077</v>
      </c>
      <c r="K82" s="2" t="s">
        <v>1193</v>
      </c>
      <c r="L82" s="2" t="s">
        <v>1309</v>
      </c>
      <c r="M82" s="2" t="s">
        <v>1425</v>
      </c>
      <c r="N82" s="2" t="s">
        <v>198</v>
      </c>
    </row>
    <row r="83" spans="1:14">
      <c r="A83" s="2" t="s">
        <v>39</v>
      </c>
      <c r="B83" s="2" t="s">
        <v>199</v>
      </c>
      <c r="D83" s="2" t="s">
        <v>382</v>
      </c>
      <c r="E83" s="2" t="s">
        <v>498</v>
      </c>
      <c r="F83" s="2" t="s">
        <v>614</v>
      </c>
      <c r="G83" s="2" t="s">
        <v>730</v>
      </c>
      <c r="H83" s="2" t="s">
        <v>846</v>
      </c>
      <c r="I83" s="2" t="s">
        <v>962</v>
      </c>
      <c r="J83" s="2" t="s">
        <v>1078</v>
      </c>
      <c r="K83" s="2" t="s">
        <v>1194</v>
      </c>
      <c r="L83" s="2" t="s">
        <v>1310</v>
      </c>
      <c r="M83" s="2" t="s">
        <v>1426</v>
      </c>
      <c r="N83" s="2" t="s">
        <v>200</v>
      </c>
    </row>
    <row r="84" spans="1:14">
      <c r="A84" s="2" t="s">
        <v>39</v>
      </c>
      <c r="B84" s="2" t="s">
        <v>201</v>
      </c>
      <c r="D84" s="2" t="s">
        <v>383</v>
      </c>
      <c r="E84" s="2" t="s">
        <v>499</v>
      </c>
      <c r="F84" s="2" t="s">
        <v>615</v>
      </c>
      <c r="G84" s="2" t="s">
        <v>731</v>
      </c>
      <c r="H84" s="2" t="s">
        <v>847</v>
      </c>
      <c r="I84" s="2" t="s">
        <v>963</v>
      </c>
      <c r="J84" s="2" t="s">
        <v>1079</v>
      </c>
      <c r="K84" s="2" t="s">
        <v>1195</v>
      </c>
      <c r="L84" s="2" t="s">
        <v>1311</v>
      </c>
      <c r="M84" s="2" t="s">
        <v>1427</v>
      </c>
      <c r="N84" s="2" t="s">
        <v>202</v>
      </c>
    </row>
    <row r="85" spans="1:14">
      <c r="A85" s="2" t="s">
        <v>39</v>
      </c>
      <c r="B85" s="2" t="s">
        <v>203</v>
      </c>
      <c r="D85" s="2" t="s">
        <v>384</v>
      </c>
      <c r="E85" s="2" t="s">
        <v>500</v>
      </c>
      <c r="F85" s="2" t="s">
        <v>616</v>
      </c>
      <c r="G85" s="2" t="s">
        <v>732</v>
      </c>
      <c r="H85" s="2" t="s">
        <v>848</v>
      </c>
      <c r="I85" s="2" t="s">
        <v>964</v>
      </c>
      <c r="J85" s="2" t="s">
        <v>1080</v>
      </c>
      <c r="K85" s="2" t="s">
        <v>1196</v>
      </c>
      <c r="L85" s="2" t="s">
        <v>1312</v>
      </c>
      <c r="M85" s="2" t="s">
        <v>1428</v>
      </c>
      <c r="N85" s="2" t="s">
        <v>204</v>
      </c>
    </row>
    <row r="86" spans="1:14">
      <c r="A86" s="2" t="s">
        <v>39</v>
      </c>
      <c r="B86" s="2" t="s">
        <v>205</v>
      </c>
      <c r="D86" s="2" t="s">
        <v>385</v>
      </c>
      <c r="E86" s="2" t="s">
        <v>501</v>
      </c>
      <c r="F86" s="2" t="s">
        <v>617</v>
      </c>
      <c r="G86" s="2" t="s">
        <v>733</v>
      </c>
      <c r="H86" s="2" t="s">
        <v>849</v>
      </c>
      <c r="I86" s="2" t="s">
        <v>965</v>
      </c>
      <c r="J86" s="2" t="s">
        <v>1081</v>
      </c>
      <c r="K86" s="2" t="s">
        <v>1197</v>
      </c>
      <c r="L86" s="2" t="s">
        <v>1313</v>
      </c>
      <c r="M86" s="2" t="s">
        <v>1429</v>
      </c>
      <c r="N86" s="2" t="s">
        <v>206</v>
      </c>
    </row>
    <row r="87" spans="1:14">
      <c r="A87" s="2" t="s">
        <v>39</v>
      </c>
      <c r="B87" s="2" t="s">
        <v>207</v>
      </c>
      <c r="D87" s="2" t="s">
        <v>386</v>
      </c>
      <c r="E87" s="2" t="s">
        <v>502</v>
      </c>
      <c r="F87" s="2" t="s">
        <v>618</v>
      </c>
      <c r="G87" s="2" t="s">
        <v>734</v>
      </c>
      <c r="H87" s="2" t="s">
        <v>850</v>
      </c>
      <c r="I87" s="2" t="s">
        <v>966</v>
      </c>
      <c r="J87" s="2" t="s">
        <v>1082</v>
      </c>
      <c r="K87" s="2" t="s">
        <v>1198</v>
      </c>
      <c r="L87" s="2" t="s">
        <v>1314</v>
      </c>
      <c r="M87" s="2" t="s">
        <v>1430</v>
      </c>
      <c r="N87" s="2" t="s">
        <v>208</v>
      </c>
    </row>
    <row r="88" spans="1:14">
      <c r="A88" s="2" t="s">
        <v>39</v>
      </c>
      <c r="B88" s="2" t="s">
        <v>209</v>
      </c>
      <c r="D88" s="2" t="s">
        <v>387</v>
      </c>
      <c r="E88" s="2" t="s">
        <v>503</v>
      </c>
      <c r="F88" s="2" t="s">
        <v>619</v>
      </c>
      <c r="G88" s="2" t="s">
        <v>735</v>
      </c>
      <c r="H88" s="2" t="s">
        <v>851</v>
      </c>
      <c r="I88" s="2" t="s">
        <v>967</v>
      </c>
      <c r="J88" s="2" t="s">
        <v>1083</v>
      </c>
      <c r="K88" s="2" t="s">
        <v>1199</v>
      </c>
      <c r="L88" s="2" t="s">
        <v>1315</v>
      </c>
      <c r="M88" s="2" t="s">
        <v>1431</v>
      </c>
      <c r="N88" s="2" t="s">
        <v>210</v>
      </c>
    </row>
    <row r="89" spans="1:14">
      <c r="A89" s="2" t="s">
        <v>39</v>
      </c>
      <c r="B89" s="2" t="s">
        <v>211</v>
      </c>
      <c r="D89" s="2" t="s">
        <v>388</v>
      </c>
      <c r="E89" s="2" t="s">
        <v>504</v>
      </c>
      <c r="F89" s="2" t="s">
        <v>620</v>
      </c>
      <c r="G89" s="2" t="s">
        <v>736</v>
      </c>
      <c r="H89" s="2" t="s">
        <v>852</v>
      </c>
      <c r="I89" s="2" t="s">
        <v>968</v>
      </c>
      <c r="J89" s="2" t="s">
        <v>1084</v>
      </c>
      <c r="K89" s="2" t="s">
        <v>1200</v>
      </c>
      <c r="L89" s="2" t="s">
        <v>1316</v>
      </c>
      <c r="M89" s="2" t="s">
        <v>1432</v>
      </c>
      <c r="N89" s="2" t="s">
        <v>212</v>
      </c>
    </row>
    <row r="90" spans="1:14">
      <c r="A90" s="2" t="s">
        <v>39</v>
      </c>
      <c r="B90" s="2" t="s">
        <v>213</v>
      </c>
      <c r="D90" s="2" t="s">
        <v>389</v>
      </c>
      <c r="E90" s="2" t="s">
        <v>505</v>
      </c>
      <c r="F90" s="2" t="s">
        <v>621</v>
      </c>
      <c r="G90" s="2" t="s">
        <v>737</v>
      </c>
      <c r="H90" s="2" t="s">
        <v>853</v>
      </c>
      <c r="I90" s="2" t="s">
        <v>969</v>
      </c>
      <c r="J90" s="2" t="s">
        <v>1085</v>
      </c>
      <c r="K90" s="2" t="s">
        <v>1201</v>
      </c>
      <c r="L90" s="2" t="s">
        <v>1317</v>
      </c>
      <c r="M90" s="2" t="s">
        <v>1433</v>
      </c>
      <c r="N90" s="2" t="s">
        <v>214</v>
      </c>
    </row>
    <row r="91" spans="1:14">
      <c r="A91" s="2" t="s">
        <v>39</v>
      </c>
      <c r="B91" s="2" t="s">
        <v>215</v>
      </c>
      <c r="D91" s="2" t="s">
        <v>390</v>
      </c>
      <c r="E91" s="2" t="s">
        <v>506</v>
      </c>
      <c r="F91" s="2" t="s">
        <v>622</v>
      </c>
      <c r="G91" s="2" t="s">
        <v>738</v>
      </c>
      <c r="H91" s="2" t="s">
        <v>854</v>
      </c>
      <c r="I91" s="2" t="s">
        <v>970</v>
      </c>
      <c r="J91" s="2" t="s">
        <v>1086</v>
      </c>
      <c r="K91" s="2" t="s">
        <v>1202</v>
      </c>
      <c r="L91" s="2" t="s">
        <v>1318</v>
      </c>
      <c r="M91" s="2" t="s">
        <v>1434</v>
      </c>
      <c r="N91" s="2" t="s">
        <v>216</v>
      </c>
    </row>
    <row r="92" spans="1:14">
      <c r="A92" s="2" t="s">
        <v>39</v>
      </c>
      <c r="B92" s="2" t="s">
        <v>217</v>
      </c>
      <c r="D92" s="2" t="s">
        <v>391</v>
      </c>
      <c r="E92" s="2" t="s">
        <v>507</v>
      </c>
      <c r="F92" s="2" t="s">
        <v>623</v>
      </c>
      <c r="G92" s="2" t="s">
        <v>739</v>
      </c>
      <c r="H92" s="2" t="s">
        <v>855</v>
      </c>
      <c r="I92" s="2" t="s">
        <v>971</v>
      </c>
      <c r="J92" s="2" t="s">
        <v>1087</v>
      </c>
      <c r="K92" s="2" t="s">
        <v>1203</v>
      </c>
      <c r="L92" s="2" t="s">
        <v>1319</v>
      </c>
      <c r="M92" s="2" t="s">
        <v>1435</v>
      </c>
      <c r="N92" s="2" t="s">
        <v>218</v>
      </c>
    </row>
    <row r="93" spans="1:14">
      <c r="A93" s="2" t="s">
        <v>39</v>
      </c>
      <c r="B93" s="2" t="s">
        <v>219</v>
      </c>
      <c r="D93" s="2" t="s">
        <v>392</v>
      </c>
      <c r="E93" s="2" t="s">
        <v>508</v>
      </c>
      <c r="F93" s="2" t="s">
        <v>624</v>
      </c>
      <c r="G93" s="2" t="s">
        <v>740</v>
      </c>
      <c r="H93" s="2" t="s">
        <v>856</v>
      </c>
      <c r="I93" s="2" t="s">
        <v>972</v>
      </c>
      <c r="J93" s="2" t="s">
        <v>1088</v>
      </c>
      <c r="K93" s="2" t="s">
        <v>1204</v>
      </c>
      <c r="L93" s="2" t="s">
        <v>1320</v>
      </c>
      <c r="M93" s="2" t="s">
        <v>1436</v>
      </c>
      <c r="N93" s="2" t="s">
        <v>220</v>
      </c>
    </row>
    <row r="94" spans="1:14">
      <c r="A94" s="2" t="s">
        <v>39</v>
      </c>
      <c r="B94" s="2" t="s">
        <v>221</v>
      </c>
      <c r="D94" s="2" t="s">
        <v>393</v>
      </c>
      <c r="E94" s="2" t="s">
        <v>509</v>
      </c>
      <c r="F94" s="2" t="s">
        <v>625</v>
      </c>
      <c r="G94" s="2" t="s">
        <v>741</v>
      </c>
      <c r="H94" s="2" t="s">
        <v>857</v>
      </c>
      <c r="I94" s="2" t="s">
        <v>973</v>
      </c>
      <c r="J94" s="2" t="s">
        <v>1089</v>
      </c>
      <c r="K94" s="2" t="s">
        <v>1205</v>
      </c>
      <c r="L94" s="2" t="s">
        <v>1321</v>
      </c>
      <c r="M94" s="2" t="s">
        <v>1437</v>
      </c>
      <c r="N94" s="2" t="s">
        <v>222</v>
      </c>
    </row>
    <row r="95" spans="1:14">
      <c r="A95" s="2" t="s">
        <v>39</v>
      </c>
      <c r="B95" s="2" t="s">
        <v>223</v>
      </c>
      <c r="D95" s="2" t="s">
        <v>394</v>
      </c>
      <c r="E95" s="2" t="s">
        <v>510</v>
      </c>
      <c r="F95" s="2" t="s">
        <v>626</v>
      </c>
      <c r="G95" s="2" t="s">
        <v>742</v>
      </c>
      <c r="H95" s="2" t="s">
        <v>858</v>
      </c>
      <c r="I95" s="2" t="s">
        <v>974</v>
      </c>
      <c r="J95" s="2" t="s">
        <v>1090</v>
      </c>
      <c r="K95" s="2" t="s">
        <v>1206</v>
      </c>
      <c r="L95" s="2" t="s">
        <v>1322</v>
      </c>
      <c r="M95" s="2" t="s">
        <v>1438</v>
      </c>
      <c r="N95" s="2" t="s">
        <v>224</v>
      </c>
    </row>
    <row r="96" spans="1:14">
      <c r="A96" s="2" t="s">
        <v>39</v>
      </c>
      <c r="B96" s="2" t="s">
        <v>225</v>
      </c>
      <c r="D96" s="2" t="s">
        <v>395</v>
      </c>
      <c r="E96" s="2" t="s">
        <v>511</v>
      </c>
      <c r="F96" s="2" t="s">
        <v>627</v>
      </c>
      <c r="G96" s="2" t="s">
        <v>743</v>
      </c>
      <c r="H96" s="2" t="s">
        <v>859</v>
      </c>
      <c r="I96" s="2" t="s">
        <v>975</v>
      </c>
      <c r="J96" s="2" t="s">
        <v>1091</v>
      </c>
      <c r="K96" s="2" t="s">
        <v>1207</v>
      </c>
      <c r="L96" s="2" t="s">
        <v>1323</v>
      </c>
      <c r="M96" s="2" t="s">
        <v>1439</v>
      </c>
      <c r="N96" s="2" t="s">
        <v>226</v>
      </c>
    </row>
    <row r="97" spans="1:14">
      <c r="A97" s="2" t="s">
        <v>39</v>
      </c>
      <c r="B97" s="2" t="s">
        <v>227</v>
      </c>
      <c r="D97" s="2" t="s">
        <v>396</v>
      </c>
      <c r="E97" s="2" t="s">
        <v>512</v>
      </c>
      <c r="F97" s="2" t="s">
        <v>628</v>
      </c>
      <c r="G97" s="2" t="s">
        <v>744</v>
      </c>
      <c r="H97" s="2" t="s">
        <v>860</v>
      </c>
      <c r="I97" s="2" t="s">
        <v>976</v>
      </c>
      <c r="J97" s="2" t="s">
        <v>1092</v>
      </c>
      <c r="K97" s="2" t="s">
        <v>1208</v>
      </c>
      <c r="L97" s="2" t="s">
        <v>1324</v>
      </c>
      <c r="M97" s="2" t="s">
        <v>1440</v>
      </c>
      <c r="N97" s="2" t="s">
        <v>228</v>
      </c>
    </row>
    <row r="98" spans="1:14">
      <c r="A98" s="2" t="s">
        <v>39</v>
      </c>
      <c r="B98" s="2" t="s">
        <v>229</v>
      </c>
      <c r="D98" s="2" t="s">
        <v>397</v>
      </c>
      <c r="E98" s="2" t="s">
        <v>513</v>
      </c>
      <c r="F98" s="2" t="s">
        <v>629</v>
      </c>
      <c r="G98" s="2" t="s">
        <v>745</v>
      </c>
      <c r="H98" s="2" t="s">
        <v>861</v>
      </c>
      <c r="I98" s="2" t="s">
        <v>977</v>
      </c>
      <c r="J98" s="2" t="s">
        <v>1093</v>
      </c>
      <c r="K98" s="2" t="s">
        <v>1209</v>
      </c>
      <c r="L98" s="2" t="s">
        <v>1325</v>
      </c>
      <c r="M98" s="2" t="s">
        <v>1441</v>
      </c>
      <c r="N98" s="2" t="s">
        <v>230</v>
      </c>
    </row>
    <row r="99" spans="1:14">
      <c r="A99" s="2" t="s">
        <v>39</v>
      </c>
      <c r="B99" s="2" t="s">
        <v>231</v>
      </c>
      <c r="D99" s="2" t="s">
        <v>398</v>
      </c>
      <c r="E99" s="2" t="s">
        <v>514</v>
      </c>
      <c r="F99" s="2" t="s">
        <v>630</v>
      </c>
      <c r="G99" s="2" t="s">
        <v>746</v>
      </c>
      <c r="H99" s="2" t="s">
        <v>862</v>
      </c>
      <c r="I99" s="2" t="s">
        <v>978</v>
      </c>
      <c r="J99" s="2" t="s">
        <v>1094</v>
      </c>
      <c r="K99" s="2" t="s">
        <v>1210</v>
      </c>
      <c r="L99" s="2" t="s">
        <v>1326</v>
      </c>
      <c r="M99" s="2" t="s">
        <v>1442</v>
      </c>
      <c r="N99" s="2" t="s">
        <v>232</v>
      </c>
    </row>
    <row r="100" spans="1:14">
      <c r="A100" s="2" t="s">
        <v>39</v>
      </c>
      <c r="B100" s="2" t="s">
        <v>233</v>
      </c>
      <c r="D100" s="2" t="s">
        <v>399</v>
      </c>
      <c r="E100" s="2" t="s">
        <v>515</v>
      </c>
      <c r="F100" s="2" t="s">
        <v>631</v>
      </c>
      <c r="G100" s="2" t="s">
        <v>747</v>
      </c>
      <c r="H100" s="2" t="s">
        <v>863</v>
      </c>
      <c r="I100" s="2" t="s">
        <v>979</v>
      </c>
      <c r="J100" s="2" t="s">
        <v>1095</v>
      </c>
      <c r="K100" s="2" t="s">
        <v>1211</v>
      </c>
      <c r="L100" s="2" t="s">
        <v>1327</v>
      </c>
      <c r="M100" s="2" t="s">
        <v>1443</v>
      </c>
      <c r="N100" s="2" t="s">
        <v>234</v>
      </c>
    </row>
    <row r="101" spans="1:14">
      <c r="A101" s="2" t="s">
        <v>39</v>
      </c>
      <c r="B101" s="2" t="s">
        <v>235</v>
      </c>
      <c r="D101" s="2" t="s">
        <v>400</v>
      </c>
      <c r="E101" s="2" t="s">
        <v>516</v>
      </c>
      <c r="F101" s="2" t="s">
        <v>632</v>
      </c>
      <c r="G101" s="2" t="s">
        <v>748</v>
      </c>
      <c r="H101" s="2" t="s">
        <v>864</v>
      </c>
      <c r="I101" s="2" t="s">
        <v>980</v>
      </c>
      <c r="J101" s="2" t="s">
        <v>1096</v>
      </c>
      <c r="K101" s="2" t="s">
        <v>1212</v>
      </c>
      <c r="L101" s="2" t="s">
        <v>1328</v>
      </c>
      <c r="M101" s="2" t="s">
        <v>1444</v>
      </c>
      <c r="N101" s="2" t="s">
        <v>236</v>
      </c>
    </row>
    <row r="102" spans="1:14">
      <c r="A102" s="2" t="s">
        <v>39</v>
      </c>
      <c r="B102" s="2" t="s">
        <v>237</v>
      </c>
      <c r="D102" s="2" t="s">
        <v>401</v>
      </c>
      <c r="E102" s="2" t="s">
        <v>517</v>
      </c>
      <c r="F102" s="2" t="s">
        <v>633</v>
      </c>
      <c r="G102" s="2" t="s">
        <v>749</v>
      </c>
      <c r="H102" s="2" t="s">
        <v>865</v>
      </c>
      <c r="I102" s="2" t="s">
        <v>981</v>
      </c>
      <c r="J102" s="2" t="s">
        <v>1097</v>
      </c>
      <c r="K102" s="2" t="s">
        <v>1213</v>
      </c>
      <c r="L102" s="2" t="s">
        <v>1329</v>
      </c>
      <c r="M102" s="2" t="s">
        <v>1445</v>
      </c>
      <c r="N102" s="2" t="s">
        <v>238</v>
      </c>
    </row>
    <row r="103" spans="1:14">
      <c r="A103" s="2" t="s">
        <v>39</v>
      </c>
      <c r="B103" s="2" t="s">
        <v>239</v>
      </c>
      <c r="D103" s="2" t="s">
        <v>402</v>
      </c>
      <c r="E103" s="2" t="s">
        <v>518</v>
      </c>
      <c r="F103" s="2" t="s">
        <v>634</v>
      </c>
      <c r="G103" s="2" t="s">
        <v>750</v>
      </c>
      <c r="H103" s="2" t="s">
        <v>866</v>
      </c>
      <c r="I103" s="2" t="s">
        <v>982</v>
      </c>
      <c r="J103" s="2" t="s">
        <v>1098</v>
      </c>
      <c r="K103" s="2" t="s">
        <v>1214</v>
      </c>
      <c r="L103" s="2" t="s">
        <v>1330</v>
      </c>
      <c r="M103" s="2" t="s">
        <v>1446</v>
      </c>
      <c r="N103" s="2" t="s">
        <v>240</v>
      </c>
    </row>
    <row r="104" spans="1:14">
      <c r="A104" s="2" t="s">
        <v>39</v>
      </c>
      <c r="B104" s="2" t="s">
        <v>241</v>
      </c>
      <c r="D104" s="2" t="s">
        <v>403</v>
      </c>
      <c r="E104" s="2" t="s">
        <v>519</v>
      </c>
      <c r="F104" s="2" t="s">
        <v>635</v>
      </c>
      <c r="G104" s="2" t="s">
        <v>751</v>
      </c>
      <c r="H104" s="2" t="s">
        <v>867</v>
      </c>
      <c r="I104" s="2" t="s">
        <v>983</v>
      </c>
      <c r="J104" s="2" t="s">
        <v>1099</v>
      </c>
      <c r="K104" s="2" t="s">
        <v>1215</v>
      </c>
      <c r="L104" s="2" t="s">
        <v>1331</v>
      </c>
      <c r="M104" s="2" t="s">
        <v>1447</v>
      </c>
      <c r="N104" s="2" t="s">
        <v>242</v>
      </c>
    </row>
    <row r="105" spans="1:14">
      <c r="A105" s="2" t="s">
        <v>39</v>
      </c>
      <c r="B105" s="2" t="s">
        <v>243</v>
      </c>
      <c r="D105" s="2" t="s">
        <v>404</v>
      </c>
      <c r="E105" s="2" t="s">
        <v>520</v>
      </c>
      <c r="F105" s="2" t="s">
        <v>636</v>
      </c>
      <c r="G105" s="2" t="s">
        <v>752</v>
      </c>
      <c r="H105" s="2" t="s">
        <v>868</v>
      </c>
      <c r="I105" s="2" t="s">
        <v>984</v>
      </c>
      <c r="J105" s="2" t="s">
        <v>1100</v>
      </c>
      <c r="K105" s="2" t="s">
        <v>1216</v>
      </c>
      <c r="L105" s="2" t="s">
        <v>1332</v>
      </c>
      <c r="M105" s="2" t="s">
        <v>1448</v>
      </c>
      <c r="N105" s="2" t="s">
        <v>244</v>
      </c>
    </row>
    <row r="106" spans="1:14">
      <c r="A106" s="2" t="s">
        <v>39</v>
      </c>
      <c r="B106" s="2" t="s">
        <v>245</v>
      </c>
      <c r="D106" s="2" t="s">
        <v>405</v>
      </c>
      <c r="E106" s="2" t="s">
        <v>521</v>
      </c>
      <c r="F106" s="2" t="s">
        <v>637</v>
      </c>
      <c r="G106" s="2" t="s">
        <v>753</v>
      </c>
      <c r="H106" s="2" t="s">
        <v>869</v>
      </c>
      <c r="I106" s="2" t="s">
        <v>985</v>
      </c>
      <c r="J106" s="2" t="s">
        <v>1101</v>
      </c>
      <c r="K106" s="2" t="s">
        <v>1217</v>
      </c>
      <c r="L106" s="2" t="s">
        <v>1333</v>
      </c>
      <c r="M106" s="2" t="s">
        <v>1449</v>
      </c>
      <c r="N106" s="2" t="s">
        <v>246</v>
      </c>
    </row>
    <row r="107" spans="1:14">
      <c r="A107" s="2" t="s">
        <v>39</v>
      </c>
      <c r="B107" s="2" t="s">
        <v>247</v>
      </c>
      <c r="D107" s="2" t="s">
        <v>406</v>
      </c>
      <c r="E107" s="2" t="s">
        <v>522</v>
      </c>
      <c r="F107" s="2" t="s">
        <v>638</v>
      </c>
      <c r="G107" s="2" t="s">
        <v>754</v>
      </c>
      <c r="H107" s="2" t="s">
        <v>870</v>
      </c>
      <c r="I107" s="2" t="s">
        <v>986</v>
      </c>
      <c r="J107" s="2" t="s">
        <v>1102</v>
      </c>
      <c r="K107" s="2" t="s">
        <v>1218</v>
      </c>
      <c r="L107" s="2" t="s">
        <v>1334</v>
      </c>
      <c r="M107" s="2" t="s">
        <v>1450</v>
      </c>
      <c r="N107" s="2" t="s">
        <v>248</v>
      </c>
    </row>
    <row r="108" spans="1:14">
      <c r="A108" s="2" t="s">
        <v>39</v>
      </c>
      <c r="B108" s="2" t="s">
        <v>249</v>
      </c>
      <c r="D108" s="2" t="s">
        <v>407</v>
      </c>
      <c r="E108" s="2" t="s">
        <v>523</v>
      </c>
      <c r="F108" s="2" t="s">
        <v>639</v>
      </c>
      <c r="G108" s="2" t="s">
        <v>755</v>
      </c>
      <c r="H108" s="2" t="s">
        <v>871</v>
      </c>
      <c r="I108" s="2" t="s">
        <v>987</v>
      </c>
      <c r="J108" s="2" t="s">
        <v>1103</v>
      </c>
      <c r="K108" s="2" t="s">
        <v>1219</v>
      </c>
      <c r="L108" s="2" t="s">
        <v>1335</v>
      </c>
      <c r="M108" s="2" t="s">
        <v>1451</v>
      </c>
      <c r="N108" s="2" t="s">
        <v>250</v>
      </c>
    </row>
    <row r="109" spans="1:14">
      <c r="A109" s="2" t="s">
        <v>39</v>
      </c>
      <c r="B109" s="2" t="s">
        <v>251</v>
      </c>
      <c r="D109" s="2" t="s">
        <v>408</v>
      </c>
      <c r="E109" s="2" t="s">
        <v>524</v>
      </c>
      <c r="F109" s="2" t="s">
        <v>640</v>
      </c>
      <c r="G109" s="2" t="s">
        <v>756</v>
      </c>
      <c r="H109" s="2" t="s">
        <v>872</v>
      </c>
      <c r="I109" s="2" t="s">
        <v>988</v>
      </c>
      <c r="J109" s="2" t="s">
        <v>1104</v>
      </c>
      <c r="K109" s="2" t="s">
        <v>1220</v>
      </c>
      <c r="L109" s="2" t="s">
        <v>1336</v>
      </c>
      <c r="M109" s="2" t="s">
        <v>1452</v>
      </c>
      <c r="N109" s="2" t="s">
        <v>252</v>
      </c>
    </row>
    <row r="110" spans="1:14">
      <c r="A110" s="2" t="s">
        <v>39</v>
      </c>
      <c r="B110" s="2" t="s">
        <v>253</v>
      </c>
      <c r="D110" s="2" t="s">
        <v>409</v>
      </c>
      <c r="E110" s="2" t="s">
        <v>525</v>
      </c>
      <c r="F110" s="2" t="s">
        <v>641</v>
      </c>
      <c r="G110" s="2" t="s">
        <v>757</v>
      </c>
      <c r="H110" s="2" t="s">
        <v>873</v>
      </c>
      <c r="I110" s="2" t="s">
        <v>989</v>
      </c>
      <c r="J110" s="2" t="s">
        <v>1105</v>
      </c>
      <c r="K110" s="2" t="s">
        <v>1221</v>
      </c>
      <c r="L110" s="2" t="s">
        <v>1337</v>
      </c>
      <c r="M110" s="2" t="s">
        <v>1453</v>
      </c>
      <c r="N110" s="2" t="s">
        <v>254</v>
      </c>
    </row>
    <row r="111" spans="1:14">
      <c r="A111" s="2" t="s">
        <v>39</v>
      </c>
      <c r="B111" s="2" t="s">
        <v>255</v>
      </c>
      <c r="D111" s="2" t="s">
        <v>410</v>
      </c>
      <c r="E111" s="2" t="s">
        <v>526</v>
      </c>
      <c r="F111" s="2" t="s">
        <v>642</v>
      </c>
      <c r="G111" s="2" t="s">
        <v>758</v>
      </c>
      <c r="H111" s="2" t="s">
        <v>874</v>
      </c>
      <c r="I111" s="2" t="s">
        <v>990</v>
      </c>
      <c r="J111" s="2" t="s">
        <v>1106</v>
      </c>
      <c r="K111" s="2" t="s">
        <v>1222</v>
      </c>
      <c r="L111" s="2" t="s">
        <v>1338</v>
      </c>
      <c r="M111" s="2" t="s">
        <v>1454</v>
      </c>
      <c r="N111" s="2" t="s">
        <v>256</v>
      </c>
    </row>
    <row r="112" spans="1:14">
      <c r="A112" s="2" t="s">
        <v>39</v>
      </c>
      <c r="B112" s="2" t="s">
        <v>257</v>
      </c>
      <c r="D112" s="2" t="s">
        <v>411</v>
      </c>
      <c r="E112" s="2" t="s">
        <v>527</v>
      </c>
      <c r="F112" s="2" t="s">
        <v>643</v>
      </c>
      <c r="G112" s="2" t="s">
        <v>759</v>
      </c>
      <c r="H112" s="2" t="s">
        <v>875</v>
      </c>
      <c r="I112" s="2" t="s">
        <v>991</v>
      </c>
      <c r="J112" s="2" t="s">
        <v>1107</v>
      </c>
      <c r="K112" s="2" t="s">
        <v>1223</v>
      </c>
      <c r="L112" s="2" t="s">
        <v>1339</v>
      </c>
      <c r="M112" s="2" t="s">
        <v>1455</v>
      </c>
      <c r="N112" s="2" t="s">
        <v>258</v>
      </c>
    </row>
    <row r="113" spans="1:14">
      <c r="A113" s="2" t="s">
        <v>39</v>
      </c>
      <c r="B113" s="2" t="s">
        <v>259</v>
      </c>
      <c r="D113" s="2" t="s">
        <v>412</v>
      </c>
      <c r="E113" s="2" t="s">
        <v>528</v>
      </c>
      <c r="F113" s="2" t="s">
        <v>644</v>
      </c>
      <c r="G113" s="2" t="s">
        <v>760</v>
      </c>
      <c r="H113" s="2" t="s">
        <v>876</v>
      </c>
      <c r="I113" s="2" t="s">
        <v>992</v>
      </c>
      <c r="J113" s="2" t="s">
        <v>1108</v>
      </c>
      <c r="K113" s="2" t="s">
        <v>1224</v>
      </c>
      <c r="L113" s="2" t="s">
        <v>1340</v>
      </c>
      <c r="M113" s="2" t="s">
        <v>1456</v>
      </c>
      <c r="N113" s="2" t="s">
        <v>260</v>
      </c>
    </row>
    <row r="114" spans="1:14">
      <c r="A114" s="2" t="s">
        <v>39</v>
      </c>
      <c r="B114" s="2" t="s">
        <v>261</v>
      </c>
      <c r="D114" s="2" t="s">
        <v>413</v>
      </c>
      <c r="E114" s="2" t="s">
        <v>529</v>
      </c>
      <c r="F114" s="2" t="s">
        <v>645</v>
      </c>
      <c r="G114" s="2" t="s">
        <v>761</v>
      </c>
      <c r="H114" s="2" t="s">
        <v>877</v>
      </c>
      <c r="I114" s="2" t="s">
        <v>993</v>
      </c>
      <c r="J114" s="2" t="s">
        <v>1109</v>
      </c>
      <c r="K114" s="2" t="s">
        <v>1225</v>
      </c>
      <c r="L114" s="2" t="s">
        <v>1341</v>
      </c>
      <c r="M114" s="2" t="s">
        <v>1457</v>
      </c>
      <c r="N114" s="2" t="s">
        <v>262</v>
      </c>
    </row>
    <row r="115" spans="1:14">
      <c r="A115" s="2" t="s">
        <v>39</v>
      </c>
      <c r="B115" s="2" t="s">
        <v>263</v>
      </c>
      <c r="D115" s="2" t="s">
        <v>414</v>
      </c>
      <c r="E115" s="2" t="s">
        <v>530</v>
      </c>
      <c r="F115" s="2" t="s">
        <v>646</v>
      </c>
      <c r="G115" s="2" t="s">
        <v>762</v>
      </c>
      <c r="H115" s="2" t="s">
        <v>878</v>
      </c>
      <c r="I115" s="2" t="s">
        <v>994</v>
      </c>
      <c r="J115" s="2" t="s">
        <v>1110</v>
      </c>
      <c r="K115" s="2" t="s">
        <v>1226</v>
      </c>
      <c r="L115" s="2" t="s">
        <v>1342</v>
      </c>
      <c r="M115" s="2" t="s">
        <v>1458</v>
      </c>
      <c r="N115" s="2" t="s">
        <v>264</v>
      </c>
    </row>
    <row r="116" spans="1:14">
      <c r="A116" s="2" t="s">
        <v>39</v>
      </c>
      <c r="B116" s="2" t="s">
        <v>265</v>
      </c>
      <c r="D116" s="2" t="s">
        <v>415</v>
      </c>
      <c r="E116" s="2" t="s">
        <v>531</v>
      </c>
      <c r="F116" s="2" t="s">
        <v>647</v>
      </c>
      <c r="G116" s="2" t="s">
        <v>763</v>
      </c>
      <c r="H116" s="2" t="s">
        <v>879</v>
      </c>
      <c r="I116" s="2" t="s">
        <v>995</v>
      </c>
      <c r="J116" s="2" t="s">
        <v>1111</v>
      </c>
      <c r="K116" s="2" t="s">
        <v>1227</v>
      </c>
      <c r="L116" s="2" t="s">
        <v>1343</v>
      </c>
      <c r="M116" s="2" t="s">
        <v>1459</v>
      </c>
      <c r="N116" s="2" t="s">
        <v>266</v>
      </c>
    </row>
    <row r="117" spans="1:14">
      <c r="A117" s="2" t="s">
        <v>39</v>
      </c>
      <c r="B117" s="2" t="s">
        <v>267</v>
      </c>
      <c r="D117" s="2" t="s">
        <v>416</v>
      </c>
      <c r="E117" s="2" t="s">
        <v>532</v>
      </c>
      <c r="F117" s="2" t="s">
        <v>648</v>
      </c>
      <c r="G117" s="2" t="s">
        <v>764</v>
      </c>
      <c r="H117" s="2" t="s">
        <v>880</v>
      </c>
      <c r="I117" s="2" t="s">
        <v>996</v>
      </c>
      <c r="J117" s="2" t="s">
        <v>1112</v>
      </c>
      <c r="K117" s="2" t="s">
        <v>1228</v>
      </c>
      <c r="L117" s="2" t="s">
        <v>1344</v>
      </c>
      <c r="M117" s="2" t="s">
        <v>1460</v>
      </c>
      <c r="N117" s="2" t="s">
        <v>268</v>
      </c>
    </row>
    <row r="118" spans="1:14">
      <c r="A118" s="2" t="s">
        <v>39</v>
      </c>
      <c r="B118" s="2" t="s">
        <v>269</v>
      </c>
      <c r="D118" s="2" t="s">
        <v>417</v>
      </c>
      <c r="E118" s="2" t="s">
        <v>533</v>
      </c>
      <c r="F118" s="2" t="s">
        <v>649</v>
      </c>
      <c r="G118" s="2" t="s">
        <v>765</v>
      </c>
      <c r="H118" s="2" t="s">
        <v>881</v>
      </c>
      <c r="I118" s="2" t="s">
        <v>997</v>
      </c>
      <c r="J118" s="2" t="s">
        <v>1113</v>
      </c>
      <c r="K118" s="2" t="s">
        <v>1229</v>
      </c>
      <c r="L118" s="2" t="s">
        <v>1345</v>
      </c>
      <c r="M118" s="2" t="s">
        <v>1461</v>
      </c>
      <c r="N118" s="2" t="s">
        <v>270</v>
      </c>
    </row>
    <row r="119" spans="1:14">
      <c r="A119" s="2" t="s">
        <v>39</v>
      </c>
      <c r="B119" s="2" t="s">
        <v>271</v>
      </c>
      <c r="D119" s="2" t="s">
        <v>418</v>
      </c>
      <c r="E119" s="2" t="s">
        <v>534</v>
      </c>
      <c r="F119" s="2" t="s">
        <v>650</v>
      </c>
      <c r="G119" s="2" t="s">
        <v>766</v>
      </c>
      <c r="H119" s="2" t="s">
        <v>882</v>
      </c>
      <c r="I119" s="2" t="s">
        <v>998</v>
      </c>
      <c r="J119" s="2" t="s">
        <v>1114</v>
      </c>
      <c r="K119" s="2" t="s">
        <v>1230</v>
      </c>
      <c r="L119" s="2" t="s">
        <v>1346</v>
      </c>
      <c r="M119" s="2" t="s">
        <v>1462</v>
      </c>
      <c r="N119" s="2" t="s">
        <v>272</v>
      </c>
    </row>
    <row r="120" spans="1:14">
      <c r="A120" s="2" t="s">
        <v>39</v>
      </c>
      <c r="B120" s="2" t="s">
        <v>273</v>
      </c>
      <c r="D120" s="2" t="s">
        <v>419</v>
      </c>
      <c r="E120" s="2" t="s">
        <v>535</v>
      </c>
      <c r="F120" s="2" t="s">
        <v>651</v>
      </c>
      <c r="G120" s="2" t="s">
        <v>767</v>
      </c>
      <c r="H120" s="2" t="s">
        <v>883</v>
      </c>
      <c r="I120" s="2" t="s">
        <v>999</v>
      </c>
      <c r="J120" s="2" t="s">
        <v>1115</v>
      </c>
      <c r="K120" s="2" t="s">
        <v>1231</v>
      </c>
      <c r="L120" s="2" t="s">
        <v>1347</v>
      </c>
      <c r="M120" s="2" t="s">
        <v>1463</v>
      </c>
      <c r="N120" s="2" t="s">
        <v>274</v>
      </c>
    </row>
    <row r="121" spans="1:14">
      <c r="A121" s="2" t="s">
        <v>39</v>
      </c>
      <c r="B121" s="2" t="s">
        <v>275</v>
      </c>
      <c r="D121" s="2" t="s">
        <v>420</v>
      </c>
      <c r="E121" s="2" t="s">
        <v>536</v>
      </c>
      <c r="F121" s="2" t="s">
        <v>652</v>
      </c>
      <c r="G121" s="2" t="s">
        <v>768</v>
      </c>
      <c r="H121" s="2" t="s">
        <v>884</v>
      </c>
      <c r="I121" s="2" t="s">
        <v>1000</v>
      </c>
      <c r="J121" s="2" t="s">
        <v>1116</v>
      </c>
      <c r="K121" s="2" t="s">
        <v>1232</v>
      </c>
      <c r="L121" s="2" t="s">
        <v>1348</v>
      </c>
      <c r="M121" s="2" t="s">
        <v>1464</v>
      </c>
      <c r="N121" s="2" t="s">
        <v>276</v>
      </c>
    </row>
    <row r="122" spans="1:14">
      <c r="A122" s="2" t="s">
        <v>39</v>
      </c>
      <c r="B122" s="2" t="s">
        <v>277</v>
      </c>
      <c r="D122" s="2" t="s">
        <v>421</v>
      </c>
      <c r="E122" s="2" t="s">
        <v>537</v>
      </c>
      <c r="F122" s="2" t="s">
        <v>653</v>
      </c>
      <c r="G122" s="2" t="s">
        <v>769</v>
      </c>
      <c r="H122" s="2" t="s">
        <v>885</v>
      </c>
      <c r="I122" s="2" t="s">
        <v>1001</v>
      </c>
      <c r="J122" s="2" t="s">
        <v>1117</v>
      </c>
      <c r="K122" s="2" t="s">
        <v>1233</v>
      </c>
      <c r="L122" s="2" t="s">
        <v>1349</v>
      </c>
      <c r="M122" s="2" t="s">
        <v>1465</v>
      </c>
      <c r="N122" s="2" t="s">
        <v>278</v>
      </c>
    </row>
    <row r="123" spans="1:14">
      <c r="A123" s="2" t="s">
        <v>39</v>
      </c>
      <c r="B123" s="2" t="s">
        <v>279</v>
      </c>
      <c r="D123" s="2" t="s">
        <v>422</v>
      </c>
      <c r="E123" s="2" t="s">
        <v>538</v>
      </c>
      <c r="F123" s="2" t="s">
        <v>654</v>
      </c>
      <c r="G123" s="2" t="s">
        <v>770</v>
      </c>
      <c r="H123" s="2" t="s">
        <v>886</v>
      </c>
      <c r="I123" s="2" t="s">
        <v>1002</v>
      </c>
      <c r="J123" s="2" t="s">
        <v>1118</v>
      </c>
      <c r="K123" s="2" t="s">
        <v>1234</v>
      </c>
      <c r="L123" s="2" t="s">
        <v>1350</v>
      </c>
      <c r="M123" s="2" t="s">
        <v>1466</v>
      </c>
      <c r="N123" s="2" t="s">
        <v>280</v>
      </c>
    </row>
    <row r="124" spans="1:14">
      <c r="A124" s="2" t="s">
        <v>39</v>
      </c>
      <c r="B124" s="2" t="s">
        <v>281</v>
      </c>
      <c r="D124" s="2" t="s">
        <v>423</v>
      </c>
      <c r="E124" s="2" t="s">
        <v>539</v>
      </c>
      <c r="F124" s="2" t="s">
        <v>655</v>
      </c>
      <c r="G124" s="2" t="s">
        <v>771</v>
      </c>
      <c r="H124" s="2" t="s">
        <v>887</v>
      </c>
      <c r="I124" s="2" t="s">
        <v>1003</v>
      </c>
      <c r="J124" s="2" t="s">
        <v>1119</v>
      </c>
      <c r="K124" s="2" t="s">
        <v>1235</v>
      </c>
      <c r="L124" s="2" t="s">
        <v>1351</v>
      </c>
      <c r="M124" s="2" t="s">
        <v>1467</v>
      </c>
      <c r="N124" s="2" t="s">
        <v>282</v>
      </c>
    </row>
    <row r="125" spans="1:14">
      <c r="A125" s="2" t="s">
        <v>39</v>
      </c>
      <c r="B125" s="2" t="s">
        <v>283</v>
      </c>
      <c r="D125" s="2" t="s">
        <v>424</v>
      </c>
      <c r="E125" s="2" t="s">
        <v>540</v>
      </c>
      <c r="F125" s="2" t="s">
        <v>656</v>
      </c>
      <c r="G125" s="2" t="s">
        <v>772</v>
      </c>
      <c r="H125" s="2" t="s">
        <v>888</v>
      </c>
      <c r="I125" s="2" t="s">
        <v>1004</v>
      </c>
      <c r="J125" s="2" t="s">
        <v>1120</v>
      </c>
      <c r="K125" s="2" t="s">
        <v>1236</v>
      </c>
      <c r="L125" s="2" t="s">
        <v>1352</v>
      </c>
      <c r="M125" s="2" t="s">
        <v>1468</v>
      </c>
      <c r="N125" s="2" t="s">
        <v>284</v>
      </c>
    </row>
    <row r="126" spans="1:14">
      <c r="A126" s="2" t="s">
        <v>39</v>
      </c>
      <c r="B126" s="2" t="s">
        <v>285</v>
      </c>
      <c r="D126" s="2" t="s">
        <v>425</v>
      </c>
      <c r="E126" s="2" t="s">
        <v>541</v>
      </c>
      <c r="F126" s="2" t="s">
        <v>657</v>
      </c>
      <c r="G126" s="2" t="s">
        <v>773</v>
      </c>
      <c r="H126" s="2" t="s">
        <v>889</v>
      </c>
      <c r="I126" s="2" t="s">
        <v>1005</v>
      </c>
      <c r="J126" s="2" t="s">
        <v>1121</v>
      </c>
      <c r="K126" s="2" t="s">
        <v>1237</v>
      </c>
      <c r="L126" s="2" t="s">
        <v>1353</v>
      </c>
      <c r="M126" s="2" t="s">
        <v>1469</v>
      </c>
      <c r="N126" s="2" t="s">
        <v>286</v>
      </c>
    </row>
    <row r="127" spans="1:14">
      <c r="A127" s="2" t="s">
        <v>39</v>
      </c>
      <c r="B127" s="2" t="s">
        <v>287</v>
      </c>
      <c r="D127" s="2" t="s">
        <v>426</v>
      </c>
      <c r="E127" s="2" t="s">
        <v>542</v>
      </c>
      <c r="F127" s="2" t="s">
        <v>658</v>
      </c>
      <c r="G127" s="2" t="s">
        <v>774</v>
      </c>
      <c r="H127" s="2" t="s">
        <v>890</v>
      </c>
      <c r="I127" s="2" t="s">
        <v>1006</v>
      </c>
      <c r="J127" s="2" t="s">
        <v>1122</v>
      </c>
      <c r="K127" s="2" t="s">
        <v>1238</v>
      </c>
      <c r="L127" s="2" t="s">
        <v>1354</v>
      </c>
      <c r="M127" s="2" t="s">
        <v>1470</v>
      </c>
      <c r="N127" s="2" t="s">
        <v>288</v>
      </c>
    </row>
    <row r="128" spans="1:14">
      <c r="A128" s="2" t="s">
        <v>39</v>
      </c>
      <c r="B128" s="2" t="s">
        <v>289</v>
      </c>
      <c r="D128" s="2" t="s">
        <v>427</v>
      </c>
      <c r="E128" s="2" t="s">
        <v>543</v>
      </c>
      <c r="F128" s="2" t="s">
        <v>659</v>
      </c>
      <c r="G128" s="2" t="s">
        <v>775</v>
      </c>
      <c r="H128" s="2" t="s">
        <v>891</v>
      </c>
      <c r="I128" s="2" t="s">
        <v>1007</v>
      </c>
      <c r="J128" s="2" t="s">
        <v>1123</v>
      </c>
      <c r="K128" s="2" t="s">
        <v>1239</v>
      </c>
      <c r="L128" s="2" t="s">
        <v>1355</v>
      </c>
      <c r="M128" s="2" t="s">
        <v>1471</v>
      </c>
      <c r="N128" s="2" t="s">
        <v>290</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5</vt:i4>
      </vt:variant>
    </vt:vector>
  </HeadingPairs>
  <TitlesOfParts>
    <vt:vector size="8" baseType="lpstr">
      <vt:lpstr>Read Me</vt:lpstr>
      <vt:lpstr>Options</vt:lpstr>
      <vt:lpstr>Item Quantity</vt:lpstr>
      <vt:lpstr>HideEmptys</vt:lpstr>
      <vt:lpstr>ItemClass</vt:lpstr>
      <vt:lpstr>LocationCode</vt:lpstr>
      <vt:lpstr>'Item Quantity'!Print_Area</vt:lpstr>
      <vt:lpstr>Options!Print_Area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Item Quantity Tracking Report</dc:title>
  <dc:subject>Jet Reports</dc:subject>
  <dc:creator>Phil Bride</dc:creator>
  <dc:description>List of items filtered by class and location, detailing the quantity on hand, quantity sold, quantity returned, quantity on order, and the last vendor to order.</dc:description>
  <cp:lastModifiedBy>Kim R. Duey</cp:lastModifiedBy>
  <cp:lastPrinted>2012-12-07T22:36:51Z</cp:lastPrinted>
  <dcterms:created xsi:type="dcterms:W3CDTF">2004-08-28T00:07:41Z</dcterms:created>
  <dcterms:modified xsi:type="dcterms:W3CDTF">2018-09-27T14:15:22Z</dcterms:modified>
  <cp:category>Inventory</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Jet Reports Drill Button Active">
    <vt:bool>true</vt:bool>
  </property>
  <property fmtid="{D5CDD505-2E9C-101B-9397-08002B2CF9AE}" pid="3" name="Jet Reports Last Version Refresh">
    <vt:lpwstr>Version 7.0.1  Released 3/12/2007 3:30:53 PM</vt:lpwstr>
  </property>
  <property fmtid="{D5CDD505-2E9C-101B-9397-08002B2CF9AE}" pid="4" name="Jet Reports Design Mode Active">
    <vt:bool>false</vt:bool>
  </property>
  <property fmtid="{D5CDD505-2E9C-101B-9397-08002B2CF9AE}" pid="5" name="NeedsREVERT">
    <vt:lpwstr>FALSE</vt:lpwstr>
  </property>
  <property fmtid="{D5CDD505-2E9C-101B-9397-08002B2CF9AE}" pid="6" name="OriginalName">
    <vt:lpwstr>GP Item Quantity Tracking Report.xls</vt:lpwstr>
  </property>
  <property fmtid="{D5CDD505-2E9C-101B-9397-08002B2CF9AE}" pid="7" name="Jet Reports Function Literals">
    <vt:lpwstr>,	;	,	{	}	[@[{0}]]	1033</vt:lpwstr>
  </property>
</Properties>
</file>