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19035" windowHeight="7695"/>
  </bookViews>
  <sheets>
    <sheet name="Read Me" sheetId="65" r:id="rId1"/>
    <sheet name="Options" sheetId="1" state="hidden" r:id="rId2"/>
    <sheet name="Report" sheetId="2" r:id="rId3"/>
    <sheet name="Sheet3" sheetId="71" state="veryHidden" r:id="rId4"/>
    <sheet name="Sheet4" sheetId="72" state="veryHidden" r:id="rId5"/>
    <sheet name="Sheet5" sheetId="73" state="veryHidden"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2" l="1"/>
  <c r="I9" i="2"/>
  <c r="J9" i="2"/>
  <c r="K9" i="2"/>
  <c r="L9" i="2"/>
  <c r="M9" i="2"/>
  <c r="N9" i="2"/>
  <c r="O9" i="2"/>
  <c r="P9" i="2"/>
  <c r="Q9" i="2"/>
  <c r="R9" i="2"/>
  <c r="S9" i="2"/>
  <c r="T9" i="2"/>
  <c r="I10" i="2"/>
  <c r="J10" i="2"/>
  <c r="K10" i="2"/>
  <c r="L10" i="2"/>
  <c r="M10" i="2"/>
  <c r="N10" i="2"/>
  <c r="O10" i="2"/>
  <c r="P10" i="2"/>
  <c r="Q10" i="2"/>
  <c r="R10" i="2"/>
  <c r="S10" i="2"/>
  <c r="T10" i="2"/>
  <c r="J11" i="2"/>
  <c r="K11" i="2"/>
  <c r="L11" i="2"/>
  <c r="M11" i="2"/>
  <c r="N11" i="2"/>
  <c r="O11" i="2"/>
  <c r="P11" i="2"/>
  <c r="Q11" i="2"/>
  <c r="R11" i="2"/>
  <c r="S11" i="2"/>
  <c r="T11" i="2"/>
  <c r="D13" i="2"/>
  <c r="E13" i="2"/>
  <c r="D14" i="2"/>
  <c r="E14" i="2"/>
  <c r="H14" i="2"/>
  <c r="D15" i="2"/>
  <c r="E15" i="2"/>
  <c r="H15" i="2"/>
  <c r="D16" i="2"/>
  <c r="E16" i="2"/>
  <c r="H16" i="2"/>
  <c r="D17" i="2"/>
  <c r="E17" i="2"/>
  <c r="H17" i="2"/>
  <c r="D18" i="2"/>
  <c r="E18" i="2"/>
  <c r="H18" i="2"/>
  <c r="D19" i="2"/>
  <c r="E19" i="2"/>
  <c r="H19" i="2"/>
  <c r="D20" i="2"/>
  <c r="E20" i="2"/>
  <c r="H20" i="2"/>
  <c r="D21" i="2"/>
  <c r="E21" i="2"/>
  <c r="H21" i="2"/>
  <c r="D22" i="2"/>
  <c r="E22" i="2"/>
  <c r="H22" i="2"/>
  <c r="D23" i="2"/>
  <c r="E23" i="2"/>
  <c r="H23" i="2"/>
  <c r="D24" i="2"/>
  <c r="E24" i="2"/>
  <c r="H24" i="2"/>
  <c r="D25" i="2"/>
  <c r="E25" i="2"/>
  <c r="H25" i="2"/>
  <c r="D26" i="2"/>
  <c r="E26" i="2"/>
  <c r="H26" i="2"/>
  <c r="D27" i="2"/>
  <c r="E27" i="2"/>
  <c r="H27" i="2"/>
  <c r="D28" i="2"/>
  <c r="E28" i="2"/>
  <c r="H28" i="2"/>
  <c r="D29" i="2"/>
  <c r="E29" i="2"/>
  <c r="H29" i="2"/>
  <c r="D30" i="2"/>
  <c r="E30" i="2"/>
  <c r="H30" i="2"/>
  <c r="D31" i="2"/>
  <c r="E31" i="2"/>
  <c r="H31" i="2"/>
  <c r="D32" i="2"/>
  <c r="E32" i="2"/>
  <c r="H32" i="2"/>
  <c r="D33" i="2"/>
  <c r="E33" i="2"/>
  <c r="H33" i="2"/>
  <c r="E5" i="2"/>
  <c r="D5" i="1"/>
  <c r="H13" i="2" l="1"/>
  <c r="H11" i="2" s="1"/>
  <c r="E4" i="2"/>
  <c r="G31" i="2" l="1"/>
  <c r="G23" i="2"/>
  <c r="G19" i="2"/>
  <c r="G14" i="2"/>
  <c r="G18" i="2"/>
  <c r="G16" i="2"/>
  <c r="G22" i="2"/>
  <c r="G20" i="2"/>
  <c r="G24" i="2"/>
  <c r="G13" i="2"/>
  <c r="G17" i="2"/>
  <c r="G29" i="2"/>
  <c r="G25" i="2"/>
  <c r="G30" i="2"/>
  <c r="G33" i="2"/>
  <c r="G26" i="2"/>
  <c r="G28" i="2"/>
  <c r="G21" i="2"/>
  <c r="G15" i="2"/>
  <c r="G32" i="2"/>
  <c r="G27" i="2"/>
</calcChain>
</file>

<file path=xl/sharedStrings.xml><?xml version="1.0" encoding="utf-8"?>
<sst xmlns="http://schemas.openxmlformats.org/spreadsheetml/2006/main" count="589" uniqueCount="456">
  <si>
    <t>Title+Fit</t>
  </si>
  <si>
    <t>Value</t>
  </si>
  <si>
    <t>Tables and Fields</t>
  </si>
  <si>
    <t>Filters</t>
  </si>
  <si>
    <t>Option</t>
  </si>
  <si>
    <t>Customer Sales by Month</t>
  </si>
  <si>
    <t>Customer Number</t>
  </si>
  <si>
    <t>Customer Name</t>
  </si>
  <si>
    <t>Report Date:</t>
  </si>
  <si>
    <t>fit</t>
  </si>
  <si>
    <t>Hide</t>
  </si>
  <si>
    <t>Month Total</t>
  </si>
  <si>
    <t>Range Total</t>
  </si>
  <si>
    <t xml:space="preserve">Report Readme </t>
  </si>
  <si>
    <t>About the report</t>
  </si>
  <si>
    <t>Excel Tricks</t>
  </si>
  <si>
    <t>Modifying your report</t>
  </si>
  <si>
    <t>Version of Jet</t>
  </si>
  <si>
    <t>Click here for downloads</t>
  </si>
  <si>
    <t>Questions About This Report</t>
  </si>
  <si>
    <t>Click here to contact sample reports</t>
  </si>
  <si>
    <t>Services</t>
  </si>
  <si>
    <t>Training</t>
  </si>
  <si>
    <t>Sales</t>
  </si>
  <si>
    <t>DISCLAIMER</t>
  </si>
  <si>
    <t>Copyrights</t>
  </si>
  <si>
    <t>=Options!$D$5</t>
  </si>
  <si>
    <t>=TODAY()</t>
  </si>
  <si>
    <t>=NL("Columns","Jet Date","Period Start","Period Start",$E$4,"Period Type","Month")</t>
  </si>
  <si>
    <t>=NL(,"Jet Date","Period End","Period Start",I$7,"Period Type","Month")</t>
  </si>
  <si>
    <t>=NP("DateFilter",I$7,I$8)</t>
  </si>
  <si>
    <t>=I8</t>
  </si>
  <si>
    <t>=SUM(H13:H14)</t>
  </si>
  <si>
    <t>=SUM(I13:I14)</t>
  </si>
  <si>
    <t>=NL("First","Jet Customer Master","Customer Name","Customer Number",$D13)</t>
  </si>
  <si>
    <t>=H13/$H$11</t>
  </si>
  <si>
    <t>=SUBTOTAL(9,I13:J13)</t>
  </si>
  <si>
    <t>Auto</t>
  </si>
  <si>
    <t>42401</t>
  </si>
  <si>
    <t>42430</t>
  </si>
  <si>
    <t>=NL(,"Jet Date","Period End","Period Start",J$7,"Period Type","Month")</t>
  </si>
  <si>
    <t>=NL(,"Jet Date","Period End","Period Start",K$7,"Period Type","Month")</t>
  </si>
  <si>
    <t>=NP("DateFilter",J$7,J$8)</t>
  </si>
  <si>
    <t>=NP("DateFilter",K$7,K$8)</t>
  </si>
  <si>
    <t>=J8</t>
  </si>
  <si>
    <t>=K8</t>
  </si>
  <si>
    <t>=SUM(H13:H34)</t>
  </si>
  <si>
    <t>=SUM(I13:I34)</t>
  </si>
  <si>
    <t>=SUM(J13:J34)</t>
  </si>
  <si>
    <t>=SUM(K13:K34)</t>
  </si>
  <si>
    <t>="ADAMPARK0001"</t>
  </si>
  <si>
    <t>=H14/$H$11</t>
  </si>
  <si>
    <t>="ADVANCED0001"</t>
  </si>
  <si>
    <t>=H15/$H$11</t>
  </si>
  <si>
    <t>="AMERICAN0001"</t>
  </si>
  <si>
    <t>=H16/$H$11</t>
  </si>
  <si>
    <t>="ASTORSUI0001"</t>
  </si>
  <si>
    <t>=H17/$H$11</t>
  </si>
  <si>
    <t>="BLUEYOND0001"</t>
  </si>
  <si>
    <t>=H18/$H$11</t>
  </si>
  <si>
    <t>="BREAKTHR0001"</t>
  </si>
  <si>
    <t>=H19/$H$11</t>
  </si>
  <si>
    <t>="CENTRALC0001"</t>
  </si>
  <si>
    <t>=H20/$H$11</t>
  </si>
  <si>
    <t>="CONTOSOL0001"</t>
  </si>
  <si>
    <t>=H21/$H$11</t>
  </si>
  <si>
    <t>="HOLLINGC0001"</t>
  </si>
  <si>
    <t>=H22/$H$11</t>
  </si>
  <si>
    <t>="ISNINDUS0001"</t>
  </si>
  <si>
    <t>=H23/$H$11</t>
  </si>
  <si>
    <t>="LAWRENCE0001"</t>
  </si>
  <si>
    <t>=H24/$H$11</t>
  </si>
  <si>
    <t>="LONDONBE0001"</t>
  </si>
  <si>
    <t>=H25/$H$11</t>
  </si>
  <si>
    <t>="MAGNIFIC0001"</t>
  </si>
  <si>
    <t>=H26/$H$11</t>
  </si>
  <si>
    <t>="MAHLERST0001"</t>
  </si>
  <si>
    <t>=H27/$H$11</t>
  </si>
  <si>
    <t>="METROPOL0001"</t>
  </si>
  <si>
    <t>=H28/$H$11</t>
  </si>
  <si>
    <t>="MIDLANDC0001"</t>
  </si>
  <si>
    <t>=H29/$H$11</t>
  </si>
  <si>
    <t>="PLACEONE0001"</t>
  </si>
  <si>
    <t>=H30/$H$11</t>
  </si>
  <si>
    <t>="PLAZAONE0001"</t>
  </si>
  <si>
    <t>=H31/$H$11</t>
  </si>
  <si>
    <t>="RIVERSID0001"</t>
  </si>
  <si>
    <t>=H32/$H$11</t>
  </si>
  <si>
    <t>="VANCOUVE0001"</t>
  </si>
  <si>
    <t>=H33/$H$11</t>
  </si>
  <si>
    <t>=NL("First","Jet Customer Master","Customer Name","Customer Number",$D14)</t>
  </si>
  <si>
    <t>=NL("First","Jet Customer Master","Customer Name","Customer Number",$D15)</t>
  </si>
  <si>
    <t>=NL("First","Jet Customer Master","Customer Name","Customer Number",$D16)</t>
  </si>
  <si>
    <t>=NL("First","Jet Customer Master","Customer Name","Customer Number",$D17)</t>
  </si>
  <si>
    <t>=NL("First","Jet Customer Master","Customer Name","Customer Number",$D18)</t>
  </si>
  <si>
    <t>=NL("First","Jet Customer Master","Customer Name","Customer Number",$D19)</t>
  </si>
  <si>
    <t>=NL("First","Jet Customer Master","Customer Name","Customer Number",$D20)</t>
  </si>
  <si>
    <t>=NL("First","Jet Customer Master","Customer Name","Customer Number",$D21)</t>
  </si>
  <si>
    <t>=NL("First","Jet Customer Master","Customer Name","Customer Number",$D22)</t>
  </si>
  <si>
    <t>=NL("First","Jet Customer Master","Customer Name","Customer Number",$D23)</t>
  </si>
  <si>
    <t>=NL("First","Jet Customer Master","Customer Name","Customer Number",$D24)</t>
  </si>
  <si>
    <t>=NL("First","Jet Customer Master","Customer Name","Customer Number",$D25)</t>
  </si>
  <si>
    <t>=NL("First","Jet Customer Master","Customer Name","Customer Number",$D26)</t>
  </si>
  <si>
    <t>=NL("First","Jet Customer Master","Customer Name","Customer Number",$D27)</t>
  </si>
  <si>
    <t>=NL("First","Jet Customer Master","Customer Name","Customer Number",$D28)</t>
  </si>
  <si>
    <t>=NL("First","Jet Customer Master","Customer Name","Customer Number",$D29)</t>
  </si>
  <si>
    <t>=NL("First","Jet Customer Master","Customer Name","Customer Number",$D30)</t>
  </si>
  <si>
    <t>=NL("First","Jet Customer Master","Customer Name","Customer Number",$D31)</t>
  </si>
  <si>
    <t>=NL("First","Jet Customer Master","Customer Name","Customer Number",$D32)</t>
  </si>
  <si>
    <t>=NL("First","Jet Customer Master","Customer Name","Customer Number",$D33)</t>
  </si>
  <si>
    <t>=NL("Rows","Jet Sales Header","Customer Number","Posting Date",Options!$D$5)</t>
  </si>
  <si>
    <t>=NL(,"Jet Date","Period End","Period Start",M$7,"Period Type","Month")</t>
  </si>
  <si>
    <t>=NP("DateFilter",M$7,M$8)</t>
  </si>
  <si>
    <t>=M8</t>
  </si>
  <si>
    <t>=SUM(M13:M34)</t>
  </si>
  <si>
    <t>Document Date</t>
  </si>
  <si>
    <t>Document Date range:</t>
  </si>
  <si>
    <t>Auto+Hide+Values+Hidesheet</t>
  </si>
  <si>
    <t>Jet Sales Header</t>
  </si>
  <si>
    <t>42461</t>
  </si>
  <si>
    <t>42491</t>
  </si>
  <si>
    <t>42522</t>
  </si>
  <si>
    <t>42552</t>
  </si>
  <si>
    <t>42583</t>
  </si>
  <si>
    <t>42614</t>
  </si>
  <si>
    <t>=NL(,"Jet Date","Period End","Period Start",L$7,"Period Type","Month")</t>
  </si>
  <si>
    <t>=NL(,"Jet Date","Period End","Period Start",N$7,"Period Type","Month")</t>
  </si>
  <si>
    <t>=NL(,"Jet Date","Period End","Period Start",O$7,"Period Type","Month")</t>
  </si>
  <si>
    <t>=NL(,"Jet Date","Period End","Period Start",P$7,"Period Type","Month")</t>
  </si>
  <si>
    <t>=NL(,"Jet Date","Period End","Period Start",Q$7,"Period Type","Month")</t>
  </si>
  <si>
    <t>=NP("DateFilter",L$7,L$8)</t>
  </si>
  <si>
    <t>=NP("DateFilter",N$7,N$8)</t>
  </si>
  <si>
    <t>=NP("DateFilter",O$7,O$8)</t>
  </si>
  <si>
    <t>=NP("DateFilter",P$7,P$8)</t>
  </si>
  <si>
    <t>=NP("DateFilter",Q$7,Q$8)</t>
  </si>
  <si>
    <t>=L8</t>
  </si>
  <si>
    <t>=N8</t>
  </si>
  <si>
    <t>=O8</t>
  </si>
  <si>
    <t>=P8</t>
  </si>
  <si>
    <t>=Q8</t>
  </si>
  <si>
    <t>=SUM(L13:L34)</t>
  </si>
  <si>
    <t>=SUM(N13:N34)</t>
  </si>
  <si>
    <t>=SUM(O13:O34)</t>
  </si>
  <si>
    <t>=SUM(P13:P34)</t>
  </si>
  <si>
    <t>=SUM(Q13:Q34)</t>
  </si>
  <si>
    <t>Fit</t>
  </si>
  <si>
    <t>42644</t>
  </si>
  <si>
    <t>42675</t>
  </si>
  <si>
    <t>42705</t>
  </si>
  <si>
    <t>=NL(,"Jet Date","Period End","Period Start",R$7,"Period Type","Month")</t>
  </si>
  <si>
    <t>=NL(,"Jet Date","Period End","Period Start",S$7,"Period Type","Month")</t>
  </si>
  <si>
    <t>=NL(,"Jet Date","Period End","Period Start",T$7,"Period Type","Month")</t>
  </si>
  <si>
    <t>=NP("DateFilter",R$7,R$8)</t>
  </si>
  <si>
    <t>=NP("DateFilter",S$7,S$8)</t>
  </si>
  <si>
    <t>=NP("DateFilter",T$7,T$8)</t>
  </si>
  <si>
    <t>=R8</t>
  </si>
  <si>
    <t>=S8</t>
  </si>
  <si>
    <t>=T8</t>
  </si>
  <si>
    <t>=SUM(R13:R34)</t>
  </si>
  <si>
    <t>=SUM(S13:S34)</t>
  </si>
  <si>
    <t>=SUM(T13:T34)</t>
  </si>
  <si>
    <t>=SUBTOTAL(9,I13:U13)</t>
  </si>
  <si>
    <t>=SUBTOTAL(9,I14:U14)</t>
  </si>
  <si>
    <t>=SUBTOTAL(9,I15:U15)</t>
  </si>
  <si>
    <t>=SUBTOTAL(9,I16:U16)</t>
  </si>
  <si>
    <t>=SUBTOTAL(9,I17:U17)</t>
  </si>
  <si>
    <t>=SUBTOTAL(9,I18:U18)</t>
  </si>
  <si>
    <t>=SUBTOTAL(9,I19:U19)</t>
  </si>
  <si>
    <t>=SUBTOTAL(9,I20:U20)</t>
  </si>
  <si>
    <t>=SUBTOTAL(9,I21:U21)</t>
  </si>
  <si>
    <t>=SUBTOTAL(9,I22:U22)</t>
  </si>
  <si>
    <t>=SUBTOTAL(9,I23:U23)</t>
  </si>
  <si>
    <t>=SUBTOTAL(9,I24:U24)</t>
  </si>
  <si>
    <t>=SUBTOTAL(9,I25:U25)</t>
  </si>
  <si>
    <t>=SUBTOTAL(9,I26:U26)</t>
  </si>
  <si>
    <t>=SUBTOTAL(9,I27:U27)</t>
  </si>
  <si>
    <t>=SUBTOTAL(9,I28:U28)</t>
  </si>
  <si>
    <t>=SUBTOTAL(9,I29:U29)</t>
  </si>
  <si>
    <t>=SUBTOTAL(9,I30:U30)</t>
  </si>
  <si>
    <t>=SUBTOTAL(9,I31:U31)</t>
  </si>
  <si>
    <t>=SUBTOTAL(9,I32:U32)</t>
  </si>
  <si>
    <t>=SUBTOTAL(9,I33:U33)</t>
  </si>
  <si>
    <t>Conditional formatting is used to highlight in gradient shading which customers' sales contribute the most to the total sales.  There is also conditional formatting to showing which months had the highest sales.
Sparklines are used in Column F.  These were introduced in Excel 2010 to show trends in a series of values.  They look best when a full year is selected for the date range.</t>
  </si>
  <si>
    <t>% of Total</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</si>
  <si>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</si>
  <si>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</si>
  <si>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</si>
  <si>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</si>
  <si>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</si>
  <si>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</si>
  <si>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</si>
  <si>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</si>
  <si>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</si>
  <si>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</si>
  <si>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</si>
  <si>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</si>
  <si>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</si>
  <si>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</si>
  <si>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</si>
  <si>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Auto+Hide+Formulas=Sheet3,Sheet4+FormulasOnly</t>
  </si>
  <si>
    <t>Fit+Auto</t>
  </si>
  <si>
    <t>Auto+Hide+Formulas=Sheet5,Sheet3,Sheet4</t>
  </si>
  <si>
    <t>Auto+Hide+Formulas=Sheet5,Sheet3,Sheet4+FormulasOnly</t>
  </si>
  <si>
    <t>=NL("Sum","Jet Sales Header","Document Amount","Document Date",I$9,"Customer Number",$D13,"Document Type Description","INV|RTN","Void Status","Not Voided")</t>
  </si>
  <si>
    <t>=NL("Sum","Jet Sales Header","Document Amount","Document Date",I$9,"Customer Number",$D14,"Document Type Description","INV|RTN","Void Status","Not Voided")</t>
  </si>
  <si>
    <t>=NL("Sum","Jet Sales Header","Document Amount","Document Date",I$9,"Customer Number",$D15,"Document Type Description","INV|RTN","Void Status","Not Voided")</t>
  </si>
  <si>
    <t>=NL("Sum","Jet Sales Header","Document Amount","Document Date",I$9,"Customer Number",$D16,"Document Type Description","INV|RTN","Void Status","Not Voided")</t>
  </si>
  <si>
    <t>=NL("Sum","Jet Sales Header","Document Amount","Document Date",I$9,"Customer Number",$D17,"Document Type Description","INV|RTN","Void Status","Not Voided")</t>
  </si>
  <si>
    <t>=NL("Sum","Jet Sales Header","Document Amount","Document Date",I$9,"Customer Number",$D18,"Document Type Description","INV|RTN","Void Status","Not Voided")</t>
  </si>
  <si>
    <t>=NL("Sum","Jet Sales Header","Document Amount","Document Date",I$9,"Customer Number",$D19,"Document Type Description","INV|RTN","Void Status","Not Voided")</t>
  </si>
  <si>
    <t>=NL("Sum","Jet Sales Header","Document Amount","Document Date",I$9,"Customer Number",$D20,"Document Type Description","INV|RTN","Void Status","Not Voided")</t>
  </si>
  <si>
    <t>=NL("Sum","Jet Sales Header","Document Amount","Document Date",I$9,"Customer Number",$D21,"Document Type Description","INV|RTN","Void Status","Not Voided")</t>
  </si>
  <si>
    <t>=NL("Sum","Jet Sales Header","Document Amount","Document Date",I$9,"Customer Number",$D22,"Document Type Description","INV|RTN","Void Status","Not Voided")</t>
  </si>
  <si>
    <t>=NL("Sum","Jet Sales Header","Document Amount","Document Date",I$9,"Customer Number",$D23,"Document Type Description","INV|RTN","Void Status","Not Voided")</t>
  </si>
  <si>
    <t>=NL("Sum","Jet Sales Header","Document Amount","Document Date",I$9,"Customer Number",$D24,"Document Type Description","INV|RTN","Void Status","Not Voided")</t>
  </si>
  <si>
    <t>=NL("Sum","Jet Sales Header","Document Amount","Document Date",I$9,"Customer Number",$D25,"Document Type Description","INV|RTN","Void Status","Not Voided")</t>
  </si>
  <si>
    <t>=NL("Sum","Jet Sales Header","Document Amount","Document Date",I$9,"Customer Number",$D26,"Document Type Description","INV|RTN","Void Status","Not Voided")</t>
  </si>
  <si>
    <t>=NL("Sum","Jet Sales Header","Document Amount","Document Date",I$9,"Customer Number",$D27,"Document Type Description","INV|RTN","Void Status","Not Voided")</t>
  </si>
  <si>
    <t>=NL("Sum","Jet Sales Header","Document Amount","Document Date",I$9,"Customer Number",$D28,"Document Type Description","INV|RTN","Void Status","Not Voided")</t>
  </si>
  <si>
    <t>=NL("Sum","Jet Sales Header","Document Amount","Document Date",I$9,"Customer Number",$D29,"Document Type Description","INV|RTN","Void Status","Not Voided")</t>
  </si>
  <si>
    <t>=NL("Sum","Jet Sales Header","Document Amount","Document Date",I$9,"Customer Number",$D30,"Document Type Description","INV|RTN","Void Status","Not Voided")</t>
  </si>
  <si>
    <t>=NL("Sum","Jet Sales Header","Document Amount","Document Date",I$9,"Customer Number",$D31,"Document Type Description","INV|RTN","Void Status","Not Voided")</t>
  </si>
  <si>
    <t>=NL("Sum","Jet Sales Header","Document Amount","Document Date",I$9,"Customer Number",$D32,"Document Type Description","INV|RTN","Void Status","Not Voided")</t>
  </si>
  <si>
    <t>=NL("Sum","Jet Sales Header","Document Amount","Document Date",I$9,"Customer Number",$D33,"Document Type Description","INV|RTN","Void Status","Not Voided")</t>
  </si>
  <si>
    <t>=NL("Sum","Jet Sales Header","Document Amount","Document Date",J$9,"Customer Number",$D13,"Document Type Description","INV|RTN","Void Status","Not Voided")</t>
  </si>
  <si>
    <t>=NL("Sum","Jet Sales Header","Document Amount","Document Date",J$9,"Customer Number",$D14,"Document Type Description","INV|RTN","Void Status","Not Voided")</t>
  </si>
  <si>
    <t>=NL("Sum","Jet Sales Header","Document Amount","Document Date",J$9,"Customer Number",$D15,"Document Type Description","INV|RTN","Void Status","Not Voided")</t>
  </si>
  <si>
    <t>=NL("Sum","Jet Sales Header","Document Amount","Document Date",J$9,"Customer Number",$D16,"Document Type Description","INV|RTN","Void Status","Not Voided")</t>
  </si>
  <si>
    <t>=NL("Sum","Jet Sales Header","Document Amount","Document Date",J$9,"Customer Number",$D17,"Document Type Description","INV|RTN","Void Status","Not Voided")</t>
  </si>
  <si>
    <t>=NL("Sum","Jet Sales Header","Document Amount","Document Date",J$9,"Customer Number",$D18,"Document Type Description","INV|RTN","Void Status","Not Voided")</t>
  </si>
  <si>
    <t>=NL("Sum","Jet Sales Header","Document Amount","Document Date",J$9,"Customer Number",$D19,"Document Type Description","INV|RTN","Void Status","Not Voided")</t>
  </si>
  <si>
    <t>=NL("Sum","Jet Sales Header","Document Amount","Document Date",J$9,"Customer Number",$D20,"Document Type Description","INV|RTN","Void Status","Not Voided")</t>
  </si>
  <si>
    <t>=NL("Sum","Jet Sales Header","Document Amount","Document Date",J$9,"Customer Number",$D21,"Document Type Description","INV|RTN","Void Status","Not Voided")</t>
  </si>
  <si>
    <t>=NL("Sum","Jet Sales Header","Document Amount","Document Date",J$9,"Customer Number",$D22,"Document Type Description","INV|RTN","Void Status","Not Voided")</t>
  </si>
  <si>
    <t>=NL("Sum","Jet Sales Header","Document Amount","Document Date",J$9,"Customer Number",$D23,"Document Type Description","INV|RTN","Void Status","Not Voided")</t>
  </si>
  <si>
    <t>=NL("Sum","Jet Sales Header","Document Amount","Document Date",J$9,"Customer Number",$D24,"Document Type Description","INV|RTN","Void Status","Not Voided")</t>
  </si>
  <si>
    <t>=NL("Sum","Jet Sales Header","Document Amount","Document Date",J$9,"Customer Number",$D25,"Document Type Description","INV|RTN","Void Status","Not Voided")</t>
  </si>
  <si>
    <t>=NL("Sum","Jet Sales Header","Document Amount","Document Date",J$9,"Customer Number",$D26,"Document Type Description","INV|RTN","Void Status","Not Voided")</t>
  </si>
  <si>
    <t>=NL("Sum","Jet Sales Header","Document Amount","Document Date",J$9,"Customer Number",$D27,"Document Type Description","INV|RTN","Void Status","Not Voided")</t>
  </si>
  <si>
    <t>=NL("Sum","Jet Sales Header","Document Amount","Document Date",J$9,"Customer Number",$D28,"Document Type Description","INV|RTN","Void Status","Not Voided")</t>
  </si>
  <si>
    <t>=NL("Sum","Jet Sales Header","Document Amount","Document Date",J$9,"Customer Number",$D29,"Document Type Description","INV|RTN","Void Status","Not Voided")</t>
  </si>
  <si>
    <t>=NL("Sum","Jet Sales Header","Document Amount","Document Date",J$9,"Customer Number",$D30,"Document Type Description","INV|RTN","Void Status","Not Voided")</t>
  </si>
  <si>
    <t>=NL("Sum","Jet Sales Header","Document Amount","Document Date",J$9,"Customer Number",$D31,"Document Type Description","INV|RTN","Void Status","Not Voided")</t>
  </si>
  <si>
    <t>=NL("Sum","Jet Sales Header","Document Amount","Document Date",J$9,"Customer Number",$D32,"Document Type Description","INV|RTN","Void Status","Not Voided")</t>
  </si>
  <si>
    <t>=NL("Sum","Jet Sales Header","Document Amount","Document Date",J$9,"Customer Number",$D33,"Document Type Description","INV|RTN","Void Status","Not Voided")</t>
  </si>
  <si>
    <t>=NL("Sum","Jet Sales Header","Document Amount","Document Date",K$9,"Customer Number",$D13,"Document Type Description","INV|RTN","Void Status","Not Voided")</t>
  </si>
  <si>
    <t>=NL("Sum","Jet Sales Header","Document Amount","Document Date",K$9,"Customer Number",$D14,"Document Type Description","INV|RTN","Void Status","Not Voided")</t>
  </si>
  <si>
    <t>=NL("Sum","Jet Sales Header","Document Amount","Document Date",K$9,"Customer Number",$D15,"Document Type Description","INV|RTN","Void Status","Not Voided")</t>
  </si>
  <si>
    <t>=NL("Sum","Jet Sales Header","Document Amount","Document Date",K$9,"Customer Number",$D16,"Document Type Description","INV|RTN","Void Status","Not Voided")</t>
  </si>
  <si>
    <t>=NL("Sum","Jet Sales Header","Document Amount","Document Date",K$9,"Customer Number",$D17,"Document Type Description","INV|RTN","Void Status","Not Voided")</t>
  </si>
  <si>
    <t>=NL("Sum","Jet Sales Header","Document Amount","Document Date",K$9,"Customer Number",$D18,"Document Type Description","INV|RTN","Void Status","Not Voided")</t>
  </si>
  <si>
    <t>=NL("Sum","Jet Sales Header","Document Amount","Document Date",K$9,"Customer Number",$D19,"Document Type Description","INV|RTN","Void Status","Not Voided")</t>
  </si>
  <si>
    <t>=NL("Sum","Jet Sales Header","Document Amount","Document Date",K$9,"Customer Number",$D20,"Document Type Description","INV|RTN","Void Status","Not Voided")</t>
  </si>
  <si>
    <t>=NL("Sum","Jet Sales Header","Document Amount","Document Date",K$9,"Customer Number",$D21,"Document Type Description","INV|RTN","Void Status","Not Voided")</t>
  </si>
  <si>
    <t>=NL("Sum","Jet Sales Header","Document Amount","Document Date",K$9,"Customer Number",$D22,"Document Type Description","INV|RTN","Void Status","Not Voided")</t>
  </si>
  <si>
    <t>=NL("Sum","Jet Sales Header","Document Amount","Document Date",K$9,"Customer Number",$D23,"Document Type Description","INV|RTN","Void Status","Not Voided")</t>
  </si>
  <si>
    <t>=NL("Sum","Jet Sales Header","Document Amount","Document Date",K$9,"Customer Number",$D24,"Document Type Description","INV|RTN","Void Status","Not Voided")</t>
  </si>
  <si>
    <t>=NL("Sum","Jet Sales Header","Document Amount","Document Date",K$9,"Customer Number",$D25,"Document Type Description","INV|RTN","Void Status","Not Voided")</t>
  </si>
  <si>
    <t>=NL("Sum","Jet Sales Header","Document Amount","Document Date",K$9,"Customer Number",$D26,"Document Type Description","INV|RTN","Void Status","Not Voided")</t>
  </si>
  <si>
    <t>=NL("Sum","Jet Sales Header","Document Amount","Document Date",K$9,"Customer Number",$D27,"Document Type Description","INV|RTN","Void Status","Not Voided")</t>
  </si>
  <si>
    <t>=NL("Sum","Jet Sales Header","Document Amount","Document Date",K$9,"Customer Number",$D28,"Document Type Description","INV|RTN","Void Status","Not Voided")</t>
  </si>
  <si>
    <t>=NL("Sum","Jet Sales Header","Document Amount","Document Date",K$9,"Customer Number",$D29,"Document Type Description","INV|RTN","Void Status","Not Voided")</t>
  </si>
  <si>
    <t>=NL("Sum","Jet Sales Header","Document Amount","Document Date",K$9,"Customer Number",$D30,"Document Type Description","INV|RTN","Void Status","Not Voided")</t>
  </si>
  <si>
    <t>=NL("Sum","Jet Sales Header","Document Amount","Document Date",K$9,"Customer Number",$D31,"Document Type Description","INV|RTN","Void Status","Not Voided")</t>
  </si>
  <si>
    <t>=NL("Sum","Jet Sales Header","Document Amount","Document Date",K$9,"Customer Number",$D32,"Document Type Description","INV|RTN","Void Status","Not Voided")</t>
  </si>
  <si>
    <t>=NL("Sum","Jet Sales Header","Document Amount","Document Date",K$9,"Customer Number",$D33,"Document Type Description","INV|RTN","Void Status","Not Voided")</t>
  </si>
  <si>
    <t>=NL("Sum","Jet Sales Header","Document Amount","Document Date",L$9,"Customer Number",$D13,"Document Type Description","INV|RTN","Void Status","Not Voided")</t>
  </si>
  <si>
    <t>=NL("Sum","Jet Sales Header","Document Amount","Document Date",L$9,"Customer Number",$D14,"Document Type Description","INV|RTN","Void Status","Not Voided")</t>
  </si>
  <si>
    <t>=NL("Sum","Jet Sales Header","Document Amount","Document Date",L$9,"Customer Number",$D15,"Document Type Description","INV|RTN","Void Status","Not Voided")</t>
  </si>
  <si>
    <t>=NL("Sum","Jet Sales Header","Document Amount","Document Date",L$9,"Customer Number",$D16,"Document Type Description","INV|RTN","Void Status","Not Voided")</t>
  </si>
  <si>
    <t>=NL("Sum","Jet Sales Header","Document Amount","Document Date",L$9,"Customer Number",$D17,"Document Type Description","INV|RTN","Void Status","Not Voided")</t>
  </si>
  <si>
    <t>=NL("Sum","Jet Sales Header","Document Amount","Document Date",L$9,"Customer Number",$D18,"Document Type Description","INV|RTN","Void Status","Not Voided")</t>
  </si>
  <si>
    <t>=NL("Sum","Jet Sales Header","Document Amount","Document Date",L$9,"Customer Number",$D19,"Document Type Description","INV|RTN","Void Status","Not Voided")</t>
  </si>
  <si>
    <t>=NL("Sum","Jet Sales Header","Document Amount","Document Date",L$9,"Customer Number",$D20,"Document Type Description","INV|RTN","Void Status","Not Voided")</t>
  </si>
  <si>
    <t>=NL("Sum","Jet Sales Header","Document Amount","Document Date",L$9,"Customer Number",$D21,"Document Type Description","INV|RTN","Void Status","Not Voided")</t>
  </si>
  <si>
    <t>=NL("Sum","Jet Sales Header","Document Amount","Document Date",L$9,"Customer Number",$D22,"Document Type Description","INV|RTN","Void Status","Not Voided")</t>
  </si>
  <si>
    <t>=NL("Sum","Jet Sales Header","Document Amount","Document Date",L$9,"Customer Number",$D23,"Document Type Description","INV|RTN","Void Status","Not Voided")</t>
  </si>
  <si>
    <t>=NL("Sum","Jet Sales Header","Document Amount","Document Date",L$9,"Customer Number",$D24,"Document Type Description","INV|RTN","Void Status","Not Voided")</t>
  </si>
  <si>
    <t>=NL("Sum","Jet Sales Header","Document Amount","Document Date",L$9,"Customer Number",$D25,"Document Type Description","INV|RTN","Void Status","Not Voided")</t>
  </si>
  <si>
    <t>=NL("Sum","Jet Sales Header","Document Amount","Document Date",L$9,"Customer Number",$D26,"Document Type Description","INV|RTN","Void Status","Not Voided")</t>
  </si>
  <si>
    <t>=NL("Sum","Jet Sales Header","Document Amount","Document Date",L$9,"Customer Number",$D27,"Document Type Description","INV|RTN","Void Status","Not Voided")</t>
  </si>
  <si>
    <t>=NL("Sum","Jet Sales Header","Document Amount","Document Date",L$9,"Customer Number",$D28,"Document Type Description","INV|RTN","Void Status","Not Voided")</t>
  </si>
  <si>
    <t>=NL("Sum","Jet Sales Header","Document Amount","Document Date",L$9,"Customer Number",$D29,"Document Type Description","INV|RTN","Void Status","Not Voided")</t>
  </si>
  <si>
    <t>=NL("Sum","Jet Sales Header","Document Amount","Document Date",L$9,"Customer Number",$D30,"Document Type Description","INV|RTN","Void Status","Not Voided")</t>
  </si>
  <si>
    <t>=NL("Sum","Jet Sales Header","Document Amount","Document Date",L$9,"Customer Number",$D31,"Document Type Description","INV|RTN","Void Status","Not Voided")</t>
  </si>
  <si>
    <t>=NL("Sum","Jet Sales Header","Document Amount","Document Date",L$9,"Customer Number",$D32,"Document Type Description","INV|RTN","Void Status","Not Voided")</t>
  </si>
  <si>
    <t>=NL("Sum","Jet Sales Header","Document Amount","Document Date",L$9,"Customer Number",$D33,"Document Type Description","INV|RTN","Void Status","Not Voided")</t>
  </si>
  <si>
    <t>=NL("Sum","Jet Sales Header","Document Amount","Document Date",M$9,"Customer Number",$D13,"Document Type Description","INV|RTN","Void Status","Not Voided")</t>
  </si>
  <si>
    <t>=NL("Sum","Jet Sales Header","Document Amount","Document Date",M$9,"Customer Number",$D14,"Document Type Description","INV|RTN","Void Status","Not Voided")</t>
  </si>
  <si>
    <t>=NL("Sum","Jet Sales Header","Document Amount","Document Date",M$9,"Customer Number",$D15,"Document Type Description","INV|RTN","Void Status","Not Voided")</t>
  </si>
  <si>
    <t>=NL("Sum","Jet Sales Header","Document Amount","Document Date",M$9,"Customer Number",$D16,"Document Type Description","INV|RTN","Void Status","Not Voided")</t>
  </si>
  <si>
    <t>=NL("Sum","Jet Sales Header","Document Amount","Document Date",M$9,"Customer Number",$D17,"Document Type Description","INV|RTN","Void Status","Not Voided")</t>
  </si>
  <si>
    <t>=NL("Sum","Jet Sales Header","Document Amount","Document Date",M$9,"Customer Number",$D18,"Document Type Description","INV|RTN","Void Status","Not Voided")</t>
  </si>
  <si>
    <t>=NL("Sum","Jet Sales Header","Document Amount","Document Date",M$9,"Customer Number",$D19,"Document Type Description","INV|RTN","Void Status","Not Voided")</t>
  </si>
  <si>
    <t>=NL("Sum","Jet Sales Header","Document Amount","Document Date",M$9,"Customer Number",$D20,"Document Type Description","INV|RTN","Void Status","Not Voided")</t>
  </si>
  <si>
    <t>=NL("Sum","Jet Sales Header","Document Amount","Document Date",M$9,"Customer Number",$D21,"Document Type Description","INV|RTN","Void Status","Not Voided")</t>
  </si>
  <si>
    <t>=NL("Sum","Jet Sales Header","Document Amount","Document Date",M$9,"Customer Number",$D22,"Document Type Description","INV|RTN","Void Status","Not Voided")</t>
  </si>
  <si>
    <t>=NL("Sum","Jet Sales Header","Document Amount","Document Date",M$9,"Customer Number",$D23,"Document Type Description","INV|RTN","Void Status","Not Voided")</t>
  </si>
  <si>
    <t>=NL("Sum","Jet Sales Header","Document Amount","Document Date",M$9,"Customer Number",$D24,"Document Type Description","INV|RTN","Void Status","Not Voided")</t>
  </si>
  <si>
    <t>=NL("Sum","Jet Sales Header","Document Amount","Document Date",M$9,"Customer Number",$D25,"Document Type Description","INV|RTN","Void Status","Not Voided")</t>
  </si>
  <si>
    <t>=NL("Sum","Jet Sales Header","Document Amount","Document Date",M$9,"Customer Number",$D26,"Document Type Description","INV|RTN","Void Status","Not Voided")</t>
  </si>
  <si>
    <t>=NL("Sum","Jet Sales Header","Document Amount","Document Date",M$9,"Customer Number",$D27,"Document Type Description","INV|RTN","Void Status","Not Voided")</t>
  </si>
  <si>
    <t>=NL("Sum","Jet Sales Header","Document Amount","Document Date",M$9,"Customer Number",$D28,"Document Type Description","INV|RTN","Void Status","Not Voided")</t>
  </si>
  <si>
    <t>=NL("Sum","Jet Sales Header","Document Amount","Document Date",M$9,"Customer Number",$D29,"Document Type Description","INV|RTN","Void Status","Not Voided")</t>
  </si>
  <si>
    <t>=NL("Sum","Jet Sales Header","Document Amount","Document Date",M$9,"Customer Number",$D30,"Document Type Description","INV|RTN","Void Status","Not Voided")</t>
  </si>
  <si>
    <t>=NL("Sum","Jet Sales Header","Document Amount","Document Date",M$9,"Customer Number",$D31,"Document Type Description","INV|RTN","Void Status","Not Voided")</t>
  </si>
  <si>
    <t>=NL("Sum","Jet Sales Header","Document Amount","Document Date",M$9,"Customer Number",$D32,"Document Type Description","INV|RTN","Void Status","Not Voided")</t>
  </si>
  <si>
    <t>=NL("Sum","Jet Sales Header","Document Amount","Document Date",M$9,"Customer Number",$D33,"Document Type Description","INV|RTN","Void Status","Not Voided")</t>
  </si>
  <si>
    <t>=NL("Sum","Jet Sales Header","Document Amount","Document Date",N$9,"Customer Number",$D13,"Document Type Description","INV|RTN","Void Status","Not Voided")</t>
  </si>
  <si>
    <t>=NL("Sum","Jet Sales Header","Document Amount","Document Date",N$9,"Customer Number",$D14,"Document Type Description","INV|RTN","Void Status","Not Voided")</t>
  </si>
  <si>
    <t>=NL("Sum","Jet Sales Header","Document Amount","Document Date",N$9,"Customer Number",$D15,"Document Type Description","INV|RTN","Void Status","Not Voided")</t>
  </si>
  <si>
    <t>=NL("Sum","Jet Sales Header","Document Amount","Document Date",N$9,"Customer Number",$D16,"Document Type Description","INV|RTN","Void Status","Not Voided")</t>
  </si>
  <si>
    <t>=NL("Sum","Jet Sales Header","Document Amount","Document Date",N$9,"Customer Number",$D17,"Document Type Description","INV|RTN","Void Status","Not Voided")</t>
  </si>
  <si>
    <t>=NL("Sum","Jet Sales Header","Document Amount","Document Date",N$9,"Customer Number",$D18,"Document Type Description","INV|RTN","Void Status","Not Voided")</t>
  </si>
  <si>
    <t>=NL("Sum","Jet Sales Header","Document Amount","Document Date",N$9,"Customer Number",$D19,"Document Type Description","INV|RTN","Void Status","Not Voided")</t>
  </si>
  <si>
    <t>=NL("Sum","Jet Sales Header","Document Amount","Document Date",N$9,"Customer Number",$D20,"Document Type Description","INV|RTN","Void Status","Not Voided")</t>
  </si>
  <si>
    <t>=NL("Sum","Jet Sales Header","Document Amount","Document Date",N$9,"Customer Number",$D21,"Document Type Description","INV|RTN","Void Status","Not Voided")</t>
  </si>
  <si>
    <t>=NL("Sum","Jet Sales Header","Document Amount","Document Date",N$9,"Customer Number",$D22,"Document Type Description","INV|RTN","Void Status","Not Voided")</t>
  </si>
  <si>
    <t>=NL("Sum","Jet Sales Header","Document Amount","Document Date",N$9,"Customer Number",$D23,"Document Type Description","INV|RTN","Void Status","Not Voided")</t>
  </si>
  <si>
    <t>=NL("Sum","Jet Sales Header","Document Amount","Document Date",N$9,"Customer Number",$D24,"Document Type Description","INV|RTN","Void Status","Not Voided")</t>
  </si>
  <si>
    <t>=NL("Sum","Jet Sales Header","Document Amount","Document Date",N$9,"Customer Number",$D25,"Document Type Description","INV|RTN","Void Status","Not Voided")</t>
  </si>
  <si>
    <t>=NL("Sum","Jet Sales Header","Document Amount","Document Date",N$9,"Customer Number",$D26,"Document Type Description","INV|RTN","Void Status","Not Voided")</t>
  </si>
  <si>
    <t>=NL("Sum","Jet Sales Header","Document Amount","Document Date",N$9,"Customer Number",$D27,"Document Type Description","INV|RTN","Void Status","Not Voided")</t>
  </si>
  <si>
    <t>=NL("Sum","Jet Sales Header","Document Amount","Document Date",N$9,"Customer Number",$D28,"Document Type Description","INV|RTN","Void Status","Not Voided")</t>
  </si>
  <si>
    <t>=NL("Sum","Jet Sales Header","Document Amount","Document Date",N$9,"Customer Number",$D29,"Document Type Description","INV|RTN","Void Status","Not Voided")</t>
  </si>
  <si>
    <t>=NL("Sum","Jet Sales Header","Document Amount","Document Date",N$9,"Customer Number",$D30,"Document Type Description","INV|RTN","Void Status","Not Voided")</t>
  </si>
  <si>
    <t>=NL("Sum","Jet Sales Header","Document Amount","Document Date",N$9,"Customer Number",$D31,"Document Type Description","INV|RTN","Void Status","Not Voided")</t>
  </si>
  <si>
    <t>=NL("Sum","Jet Sales Header","Document Amount","Document Date",N$9,"Customer Number",$D32,"Document Type Description","INV|RTN","Void Status","Not Voided")</t>
  </si>
  <si>
    <t>=NL("Sum","Jet Sales Header","Document Amount","Document Date",N$9,"Customer Number",$D33,"Document Type Description","INV|RTN","Void Status","Not Voided")</t>
  </si>
  <si>
    <t>=NL("Sum","Jet Sales Header","Document Amount","Document Date",O$9,"Customer Number",$D13,"Document Type Description","INV|RTN","Void Status","Not Voided")</t>
  </si>
  <si>
    <t>=NL("Sum","Jet Sales Header","Document Amount","Document Date",O$9,"Customer Number",$D14,"Document Type Description","INV|RTN","Void Status","Not Voided")</t>
  </si>
  <si>
    <t>=NL("Sum","Jet Sales Header","Document Amount","Document Date",O$9,"Customer Number",$D15,"Document Type Description","INV|RTN","Void Status","Not Voided")</t>
  </si>
  <si>
    <t>=NL("Sum","Jet Sales Header","Document Amount","Document Date",O$9,"Customer Number",$D16,"Document Type Description","INV|RTN","Void Status","Not Voided")</t>
  </si>
  <si>
    <t>=NL("Sum","Jet Sales Header","Document Amount","Document Date",O$9,"Customer Number",$D17,"Document Type Description","INV|RTN","Void Status","Not Voided")</t>
  </si>
  <si>
    <t>=NL("Sum","Jet Sales Header","Document Amount","Document Date",O$9,"Customer Number",$D18,"Document Type Description","INV|RTN","Void Status","Not Voided")</t>
  </si>
  <si>
    <t>=NL("Sum","Jet Sales Header","Document Amount","Document Date",O$9,"Customer Number",$D19,"Document Type Description","INV|RTN","Void Status","Not Voided")</t>
  </si>
  <si>
    <t>=NL("Sum","Jet Sales Header","Document Amount","Document Date",O$9,"Customer Number",$D20,"Document Type Description","INV|RTN","Void Status","Not Voided")</t>
  </si>
  <si>
    <t>=NL("Sum","Jet Sales Header","Document Amount","Document Date",O$9,"Customer Number",$D21,"Document Type Description","INV|RTN","Void Status","Not Voided")</t>
  </si>
  <si>
    <t>=NL("Sum","Jet Sales Header","Document Amount","Document Date",O$9,"Customer Number",$D22,"Document Type Description","INV|RTN","Void Status","Not Voided")</t>
  </si>
  <si>
    <t>=NL("Sum","Jet Sales Header","Document Amount","Document Date",O$9,"Customer Number",$D23,"Document Type Description","INV|RTN","Void Status","Not Voided")</t>
  </si>
  <si>
    <t>=NL("Sum","Jet Sales Header","Document Amount","Document Date",O$9,"Customer Number",$D24,"Document Type Description","INV|RTN","Void Status","Not Voided")</t>
  </si>
  <si>
    <t>=NL("Sum","Jet Sales Header","Document Amount","Document Date",O$9,"Customer Number",$D25,"Document Type Description","INV|RTN","Void Status","Not Voided")</t>
  </si>
  <si>
    <t>=NL("Sum","Jet Sales Header","Document Amount","Document Date",O$9,"Customer Number",$D26,"Document Type Description","INV|RTN","Void Status","Not Voided")</t>
  </si>
  <si>
    <t>=NL("Sum","Jet Sales Header","Document Amount","Document Date",O$9,"Customer Number",$D27,"Document Type Description","INV|RTN","Void Status","Not Voided")</t>
  </si>
  <si>
    <t>=NL("Sum","Jet Sales Header","Document Amount","Document Date",O$9,"Customer Number",$D28,"Document Type Description","INV|RTN","Void Status","Not Voided")</t>
  </si>
  <si>
    <t>=NL("Sum","Jet Sales Header","Document Amount","Document Date",O$9,"Customer Number",$D29,"Document Type Description","INV|RTN","Void Status","Not Voided")</t>
  </si>
  <si>
    <t>=NL("Sum","Jet Sales Header","Document Amount","Document Date",O$9,"Customer Number",$D30,"Document Type Description","INV|RTN","Void Status","Not Voided")</t>
  </si>
  <si>
    <t>=NL("Sum","Jet Sales Header","Document Amount","Document Date",O$9,"Customer Number",$D31,"Document Type Description","INV|RTN","Void Status","Not Voided")</t>
  </si>
  <si>
    <t>=NL("Sum","Jet Sales Header","Document Amount","Document Date",O$9,"Customer Number",$D32,"Document Type Description","INV|RTN","Void Status","Not Voided")</t>
  </si>
  <si>
    <t>=NL("Sum","Jet Sales Header","Document Amount","Document Date",O$9,"Customer Number",$D33,"Document Type Description","INV|RTN","Void Status","Not Voided")</t>
  </si>
  <si>
    <t>=NL("Sum","Jet Sales Header","Document Amount","Document Date",P$9,"Customer Number",$D13,"Document Type Description","INV|RTN","Void Status","Not Voided")</t>
  </si>
  <si>
    <t>=NL("Sum","Jet Sales Header","Document Amount","Document Date",P$9,"Customer Number",$D14,"Document Type Description","INV|RTN","Void Status","Not Voided")</t>
  </si>
  <si>
    <t>=NL("Sum","Jet Sales Header","Document Amount","Document Date",P$9,"Customer Number",$D15,"Document Type Description","INV|RTN","Void Status","Not Voided")</t>
  </si>
  <si>
    <t>=NL("Sum","Jet Sales Header","Document Amount","Document Date",P$9,"Customer Number",$D16,"Document Type Description","INV|RTN","Void Status","Not Voided")</t>
  </si>
  <si>
    <t>=NL("Sum","Jet Sales Header","Document Amount","Document Date",P$9,"Customer Number",$D17,"Document Type Description","INV|RTN","Void Status","Not Voided")</t>
  </si>
  <si>
    <t>=NL("Sum","Jet Sales Header","Document Amount","Document Date",P$9,"Customer Number",$D18,"Document Type Description","INV|RTN","Void Status","Not Voided")</t>
  </si>
  <si>
    <t>=NL("Sum","Jet Sales Header","Document Amount","Document Date",P$9,"Customer Number",$D19,"Document Type Description","INV|RTN","Void Status","Not Voided")</t>
  </si>
  <si>
    <t>=NL("Sum","Jet Sales Header","Document Amount","Document Date",P$9,"Customer Number",$D20,"Document Type Description","INV|RTN","Void Status","Not Voided")</t>
  </si>
  <si>
    <t>=NL("Sum","Jet Sales Header","Document Amount","Document Date",P$9,"Customer Number",$D21,"Document Type Description","INV|RTN","Void Status","Not Voided")</t>
  </si>
  <si>
    <t>=NL("Sum","Jet Sales Header","Document Amount","Document Date",P$9,"Customer Number",$D22,"Document Type Description","INV|RTN","Void Status","Not Voided")</t>
  </si>
  <si>
    <t>=NL("Sum","Jet Sales Header","Document Amount","Document Date",P$9,"Customer Number",$D23,"Document Type Description","INV|RTN","Void Status","Not Voided")</t>
  </si>
  <si>
    <t>=NL("Sum","Jet Sales Header","Document Amount","Document Date",P$9,"Customer Number",$D24,"Document Type Description","INV|RTN","Void Status","Not Voided")</t>
  </si>
  <si>
    <t>=NL("Sum","Jet Sales Header","Document Amount","Document Date",P$9,"Customer Number",$D25,"Document Type Description","INV|RTN","Void Status","Not Voided")</t>
  </si>
  <si>
    <t>=NL("Sum","Jet Sales Header","Document Amount","Document Date",P$9,"Customer Number",$D26,"Document Type Description","INV|RTN","Void Status","Not Voided")</t>
  </si>
  <si>
    <t>=NL("Sum","Jet Sales Header","Document Amount","Document Date",P$9,"Customer Number",$D27,"Document Type Description","INV|RTN","Void Status","Not Voided")</t>
  </si>
  <si>
    <t>=NL("Sum","Jet Sales Header","Document Amount","Document Date",P$9,"Customer Number",$D28,"Document Type Description","INV|RTN","Void Status","Not Voided")</t>
  </si>
  <si>
    <t>=NL("Sum","Jet Sales Header","Document Amount","Document Date",P$9,"Customer Number",$D29,"Document Type Description","INV|RTN","Void Status","Not Voided")</t>
  </si>
  <si>
    <t>=NL("Sum","Jet Sales Header","Document Amount","Document Date",P$9,"Customer Number",$D30,"Document Type Description","INV|RTN","Void Status","Not Voided")</t>
  </si>
  <si>
    <t>=NL("Sum","Jet Sales Header","Document Amount","Document Date",P$9,"Customer Number",$D31,"Document Type Description","INV|RTN","Void Status","Not Voided")</t>
  </si>
  <si>
    <t>=NL("Sum","Jet Sales Header","Document Amount","Document Date",P$9,"Customer Number",$D32,"Document Type Description","INV|RTN","Void Status","Not Voided")</t>
  </si>
  <si>
    <t>=NL("Sum","Jet Sales Header","Document Amount","Document Date",P$9,"Customer Number",$D33,"Document Type Description","INV|RTN","Void Status","Not Voided")</t>
  </si>
  <si>
    <t>=NL("Sum","Jet Sales Header","Document Amount","Document Date",Q$9,"Customer Number",$D13,"Document Type Description","INV|RTN","Void Status","Not Voided")</t>
  </si>
  <si>
    <t>=NL("Sum","Jet Sales Header","Document Amount","Document Date",Q$9,"Customer Number",$D14,"Document Type Description","INV|RTN","Void Status","Not Voided")</t>
  </si>
  <si>
    <t>=NL("Sum","Jet Sales Header","Document Amount","Document Date",Q$9,"Customer Number",$D15,"Document Type Description","INV|RTN","Void Status","Not Voided")</t>
  </si>
  <si>
    <t>=NL("Sum","Jet Sales Header","Document Amount","Document Date",Q$9,"Customer Number",$D16,"Document Type Description","INV|RTN","Void Status","Not Voided")</t>
  </si>
  <si>
    <t>=NL("Sum","Jet Sales Header","Document Amount","Document Date",Q$9,"Customer Number",$D17,"Document Type Description","INV|RTN","Void Status","Not Voided")</t>
  </si>
  <si>
    <t>=NL("Sum","Jet Sales Header","Document Amount","Document Date",Q$9,"Customer Number",$D18,"Document Type Description","INV|RTN","Void Status","Not Voided")</t>
  </si>
  <si>
    <t>=NL("Sum","Jet Sales Header","Document Amount","Document Date",Q$9,"Customer Number",$D19,"Document Type Description","INV|RTN","Void Status","Not Voided")</t>
  </si>
  <si>
    <t>=NL("Sum","Jet Sales Header","Document Amount","Document Date",Q$9,"Customer Number",$D20,"Document Type Description","INV|RTN","Void Status","Not Voided")</t>
  </si>
  <si>
    <t>=NL("Sum","Jet Sales Header","Document Amount","Document Date",Q$9,"Customer Number",$D21,"Document Type Description","INV|RTN","Void Status","Not Voided")</t>
  </si>
  <si>
    <t>=NL("Sum","Jet Sales Header","Document Amount","Document Date",Q$9,"Customer Number",$D22,"Document Type Description","INV|RTN","Void Status","Not Voided")</t>
  </si>
  <si>
    <t>=NL("Sum","Jet Sales Header","Document Amount","Document Date",Q$9,"Customer Number",$D23,"Document Type Description","INV|RTN","Void Status","Not Voided")</t>
  </si>
  <si>
    <t>=NL("Sum","Jet Sales Header","Document Amount","Document Date",Q$9,"Customer Number",$D24,"Document Type Description","INV|RTN","Void Status","Not Voided")</t>
  </si>
  <si>
    <t>=NL("Sum","Jet Sales Header","Document Amount","Document Date",Q$9,"Customer Number",$D25,"Document Type Description","INV|RTN","Void Status","Not Voided")</t>
  </si>
  <si>
    <t>=NL("Sum","Jet Sales Header","Document Amount","Document Date",Q$9,"Customer Number",$D26,"Document Type Description","INV|RTN","Void Status","Not Voided")</t>
  </si>
  <si>
    <t>=NL("Sum","Jet Sales Header","Document Amount","Document Date",Q$9,"Customer Number",$D27,"Document Type Description","INV|RTN","Void Status","Not Voided")</t>
  </si>
  <si>
    <t>=NL("Sum","Jet Sales Header","Document Amount","Document Date",Q$9,"Customer Number",$D28,"Document Type Description","INV|RTN","Void Status","Not Voided")</t>
  </si>
  <si>
    <t>=NL("Sum","Jet Sales Header","Document Amount","Document Date",Q$9,"Customer Number",$D29,"Document Type Description","INV|RTN","Void Status","Not Voided")</t>
  </si>
  <si>
    <t>=NL("Sum","Jet Sales Header","Document Amount","Document Date",Q$9,"Customer Number",$D30,"Document Type Description","INV|RTN","Void Status","Not Voided")</t>
  </si>
  <si>
    <t>=NL("Sum","Jet Sales Header","Document Amount","Document Date",Q$9,"Customer Number",$D31,"Document Type Description","INV|RTN","Void Status","Not Voided")</t>
  </si>
  <si>
    <t>=NL("Sum","Jet Sales Header","Document Amount","Document Date",Q$9,"Customer Number",$D32,"Document Type Description","INV|RTN","Void Status","Not Voided")</t>
  </si>
  <si>
    <t>=NL("Sum","Jet Sales Header","Document Amount","Document Date",Q$9,"Customer Number",$D33,"Document Type Description","INV|RTN","Void Status","Not Voided")</t>
  </si>
  <si>
    <t>=NL("Sum","Jet Sales Header","Document Amount","Document Date",R$9,"Customer Number",$D13,"Document Type Description","INV|RTN","Void Status","Not Voided")</t>
  </si>
  <si>
    <t>=NL("Sum","Jet Sales Header","Document Amount","Document Date",R$9,"Customer Number",$D14,"Document Type Description","INV|RTN","Void Status","Not Voided")</t>
  </si>
  <si>
    <t>=NL("Sum","Jet Sales Header","Document Amount","Document Date",R$9,"Customer Number",$D15,"Document Type Description","INV|RTN","Void Status","Not Voided")</t>
  </si>
  <si>
    <t>=NL("Sum","Jet Sales Header","Document Amount","Document Date",R$9,"Customer Number",$D16,"Document Type Description","INV|RTN","Void Status","Not Voided")</t>
  </si>
  <si>
    <t>=NL("Sum","Jet Sales Header","Document Amount","Document Date",R$9,"Customer Number",$D17,"Document Type Description","INV|RTN","Void Status","Not Voided")</t>
  </si>
  <si>
    <t>=NL("Sum","Jet Sales Header","Document Amount","Document Date",R$9,"Customer Number",$D18,"Document Type Description","INV|RTN","Void Status","Not Voided")</t>
  </si>
  <si>
    <t>=NL("Sum","Jet Sales Header","Document Amount","Document Date",R$9,"Customer Number",$D19,"Document Type Description","INV|RTN","Void Status","Not Voided")</t>
  </si>
  <si>
    <t>=NL("Sum","Jet Sales Header","Document Amount","Document Date",R$9,"Customer Number",$D20,"Document Type Description","INV|RTN","Void Status","Not Voided")</t>
  </si>
  <si>
    <t>=NL("Sum","Jet Sales Header","Document Amount","Document Date",R$9,"Customer Number",$D21,"Document Type Description","INV|RTN","Void Status","Not Voided")</t>
  </si>
  <si>
    <t>=NL("Sum","Jet Sales Header","Document Amount","Document Date",R$9,"Customer Number",$D22,"Document Type Description","INV|RTN","Void Status","Not Voided")</t>
  </si>
  <si>
    <t>=NL("Sum","Jet Sales Header","Document Amount","Document Date",R$9,"Customer Number",$D23,"Document Type Description","INV|RTN","Void Status","Not Voided")</t>
  </si>
  <si>
    <t>=NL("Sum","Jet Sales Header","Document Amount","Document Date",R$9,"Customer Number",$D24,"Document Type Description","INV|RTN","Void Status","Not Voided")</t>
  </si>
  <si>
    <t>=NL("Sum","Jet Sales Header","Document Amount","Document Date",R$9,"Customer Number",$D25,"Document Type Description","INV|RTN","Void Status","Not Voided")</t>
  </si>
  <si>
    <t>=NL("Sum","Jet Sales Header","Document Amount","Document Date",R$9,"Customer Number",$D26,"Document Type Description","INV|RTN","Void Status","Not Voided")</t>
  </si>
  <si>
    <t>=NL("Sum","Jet Sales Header","Document Amount","Document Date",R$9,"Customer Number",$D27,"Document Type Description","INV|RTN","Void Status","Not Voided")</t>
  </si>
  <si>
    <t>=NL("Sum","Jet Sales Header","Document Amount","Document Date",R$9,"Customer Number",$D28,"Document Type Description","INV|RTN","Void Status","Not Voided")</t>
  </si>
  <si>
    <t>=NL("Sum","Jet Sales Header","Document Amount","Document Date",R$9,"Customer Number",$D29,"Document Type Description","INV|RTN","Void Status","Not Voided")</t>
  </si>
  <si>
    <t>=NL("Sum","Jet Sales Header","Document Amount","Document Date",R$9,"Customer Number",$D30,"Document Type Description","INV|RTN","Void Status","Not Voided")</t>
  </si>
  <si>
    <t>=NL("Sum","Jet Sales Header","Document Amount","Document Date",R$9,"Customer Number",$D31,"Document Type Description","INV|RTN","Void Status","Not Voided")</t>
  </si>
  <si>
    <t>=NL("Sum","Jet Sales Header","Document Amount","Document Date",R$9,"Customer Number",$D32,"Document Type Description","INV|RTN","Void Status","Not Voided")</t>
  </si>
  <si>
    <t>=NL("Sum","Jet Sales Header","Document Amount","Document Date",R$9,"Customer Number",$D33,"Document Type Description","INV|RTN","Void Status","Not Voided")</t>
  </si>
  <si>
    <t>=NL("Sum","Jet Sales Header","Document Amount","Document Date",S$9,"Customer Number",$D13,"Document Type Description","INV|RTN","Void Status","Not Voided")</t>
  </si>
  <si>
    <t>=NL("Sum","Jet Sales Header","Document Amount","Document Date",S$9,"Customer Number",$D14,"Document Type Description","INV|RTN","Void Status","Not Voided")</t>
  </si>
  <si>
    <t>=NL("Sum","Jet Sales Header","Document Amount","Document Date",S$9,"Customer Number",$D15,"Document Type Description","INV|RTN","Void Status","Not Voided")</t>
  </si>
  <si>
    <t>=NL("Sum","Jet Sales Header","Document Amount","Document Date",S$9,"Customer Number",$D16,"Document Type Description","INV|RTN","Void Status","Not Voided")</t>
  </si>
  <si>
    <t>=NL("Sum","Jet Sales Header","Document Amount","Document Date",S$9,"Customer Number",$D17,"Document Type Description","INV|RTN","Void Status","Not Voided")</t>
  </si>
  <si>
    <t>=NL("Sum","Jet Sales Header","Document Amount","Document Date",S$9,"Customer Number",$D18,"Document Type Description","INV|RTN","Void Status","Not Voided")</t>
  </si>
  <si>
    <t>=NL("Sum","Jet Sales Header","Document Amount","Document Date",S$9,"Customer Number",$D19,"Document Type Description","INV|RTN","Void Status","Not Voided")</t>
  </si>
  <si>
    <t>=NL("Sum","Jet Sales Header","Document Amount","Document Date",S$9,"Customer Number",$D20,"Document Type Description","INV|RTN","Void Status","Not Voided")</t>
  </si>
  <si>
    <t>=NL("Sum","Jet Sales Header","Document Amount","Document Date",S$9,"Customer Number",$D21,"Document Type Description","INV|RTN","Void Status","Not Voided")</t>
  </si>
  <si>
    <t>=NL("Sum","Jet Sales Header","Document Amount","Document Date",S$9,"Customer Number",$D22,"Document Type Description","INV|RTN","Void Status","Not Voided")</t>
  </si>
  <si>
    <t>=NL("Sum","Jet Sales Header","Document Amount","Document Date",S$9,"Customer Number",$D23,"Document Type Description","INV|RTN","Void Status","Not Voided")</t>
  </si>
  <si>
    <t>=NL("Sum","Jet Sales Header","Document Amount","Document Date",S$9,"Customer Number",$D24,"Document Type Description","INV|RTN","Void Status","Not Voided")</t>
  </si>
  <si>
    <t>=NL("Sum","Jet Sales Header","Document Amount","Document Date",S$9,"Customer Number",$D25,"Document Type Description","INV|RTN","Void Status","Not Voided")</t>
  </si>
  <si>
    <t>=NL("Sum","Jet Sales Header","Document Amount","Document Date",S$9,"Customer Number",$D26,"Document Type Description","INV|RTN","Void Status","Not Voided")</t>
  </si>
  <si>
    <t>=NL("Sum","Jet Sales Header","Document Amount","Document Date",S$9,"Customer Number",$D27,"Document Type Description","INV|RTN","Void Status","Not Voided")</t>
  </si>
  <si>
    <t>=NL("Sum","Jet Sales Header","Document Amount","Document Date",S$9,"Customer Number",$D28,"Document Type Description","INV|RTN","Void Status","Not Voided")</t>
  </si>
  <si>
    <t>=NL("Sum","Jet Sales Header","Document Amount","Document Date",S$9,"Customer Number",$D29,"Document Type Description","INV|RTN","Void Status","Not Voided")</t>
  </si>
  <si>
    <t>=NL("Sum","Jet Sales Header","Document Amount","Document Date",S$9,"Customer Number",$D30,"Document Type Description","INV|RTN","Void Status","Not Voided")</t>
  </si>
  <si>
    <t>=NL("Sum","Jet Sales Header","Document Amount","Document Date",S$9,"Customer Number",$D31,"Document Type Description","INV|RTN","Void Status","Not Voided")</t>
  </si>
  <si>
    <t>=NL("Sum","Jet Sales Header","Document Amount","Document Date",S$9,"Customer Number",$D32,"Document Type Description","INV|RTN","Void Status","Not Voided")</t>
  </si>
  <si>
    <t>=NL("Sum","Jet Sales Header","Document Amount","Document Date",S$9,"Customer Number",$D33,"Document Type Description","INV|RTN","Void Status","Not Voided")</t>
  </si>
  <si>
    <t>=NL("Sum","Jet Sales Header","Document Amount","Document Date",T$9,"Customer Number",$D13,"Document Type Description","INV|RTN","Void Status","Not Voided")</t>
  </si>
  <si>
    <t>=NL("Sum","Jet Sales Header","Document Amount","Document Date",T$9,"Customer Number",$D14,"Document Type Description","INV|RTN","Void Status","Not Voided")</t>
  </si>
  <si>
    <t>=NL("Sum","Jet Sales Header","Document Amount","Document Date",T$9,"Customer Number",$D15,"Document Type Description","INV|RTN","Void Status","Not Voided")</t>
  </si>
  <si>
    <t>=NL("Sum","Jet Sales Header","Document Amount","Document Date",T$9,"Customer Number",$D16,"Document Type Description","INV|RTN","Void Status","Not Voided")</t>
  </si>
  <si>
    <t>=NL("Sum","Jet Sales Header","Document Amount","Document Date",T$9,"Customer Number",$D17,"Document Type Description","INV|RTN","Void Status","Not Voided")</t>
  </si>
  <si>
    <t>=NL("Sum","Jet Sales Header","Document Amount","Document Date",T$9,"Customer Number",$D18,"Document Type Description","INV|RTN","Void Status","Not Voided")</t>
  </si>
  <si>
    <t>=NL("Sum","Jet Sales Header","Document Amount","Document Date",T$9,"Customer Number",$D19,"Document Type Description","INV|RTN","Void Status","Not Voided")</t>
  </si>
  <si>
    <t>=NL("Sum","Jet Sales Header","Document Amount","Document Date",T$9,"Customer Number",$D20,"Document Type Description","INV|RTN","Void Status","Not Voided")</t>
  </si>
  <si>
    <t>=NL("Sum","Jet Sales Header","Document Amount","Document Date",T$9,"Customer Number",$D21,"Document Type Description","INV|RTN","Void Status","Not Voided")</t>
  </si>
  <si>
    <t>=NL("Sum","Jet Sales Header","Document Amount","Document Date",T$9,"Customer Number",$D22,"Document Type Description","INV|RTN","Void Status","Not Voided")</t>
  </si>
  <si>
    <t>=NL("Sum","Jet Sales Header","Document Amount","Document Date",T$9,"Customer Number",$D23,"Document Type Description","INV|RTN","Void Status","Not Voided")</t>
  </si>
  <si>
    <t>=NL("Sum","Jet Sales Header","Document Amount","Document Date",T$9,"Customer Number",$D24,"Document Type Description","INV|RTN","Void Status","Not Voided")</t>
  </si>
  <si>
    <t>=NL("Sum","Jet Sales Header","Document Amount","Document Date",T$9,"Customer Number",$D25,"Document Type Description","INV|RTN","Void Status","Not Voided")</t>
  </si>
  <si>
    <t>=NL("Sum","Jet Sales Header","Document Amount","Document Date",T$9,"Customer Number",$D26,"Document Type Description","INV|RTN","Void Status","Not Voided")</t>
  </si>
  <si>
    <t>=NL("Sum","Jet Sales Header","Document Amount","Document Date",T$9,"Customer Number",$D27,"Document Type Description","INV|RTN","Void Status","Not Voided")</t>
  </si>
  <si>
    <t>=NL("Sum","Jet Sales Header","Document Amount","Document Date",T$9,"Customer Number",$D28,"Document Type Description","INV|RTN","Void Status","Not Voided")</t>
  </si>
  <si>
    <t>=NL("Sum","Jet Sales Header","Document Amount","Document Date",T$9,"Customer Number",$D29,"Document Type Description","INV|RTN","Void Status","Not Voided")</t>
  </si>
  <si>
    <t>=NL("Sum","Jet Sales Header","Document Amount","Document Date",T$9,"Customer Number",$D30,"Document Type Description","INV|RTN","Void Status","Not Voided")</t>
  </si>
  <si>
    <t>=NL("Sum","Jet Sales Header","Document Amount","Document Date",T$9,"Customer Number",$D31,"Document Type Description","INV|RTN","Void Status","Not Voided")</t>
  </si>
  <si>
    <t>=NL("Sum","Jet Sales Header","Document Amount","Document Date",T$9,"Customer Number",$D32,"Document Type Description","INV|RTN","Void Status","Not Voided")</t>
  </si>
  <si>
    <t>=NL("Sum","Jet Sales Header","Document Amount","Document Date",T$9,"Customer Number",$D33,"Document Type Description","INV|RTN","Void Status","Not Voided")</t>
  </si>
  <si>
    <r>
      <t xml:space="preserve">This report lists all customers with sales within a given date range.  The information is pulled from the Jet view, </t>
    </r>
    <r>
      <rPr>
        <b/>
        <sz val="10"/>
        <color theme="1"/>
        <rFont val="Segoe UI"/>
        <family val="2"/>
      </rPr>
      <t>Jet Sales Header</t>
    </r>
    <r>
      <rPr>
        <sz val="10"/>
        <color theme="1"/>
        <rFont val="Segoe UI"/>
        <family val="2"/>
      </rPr>
      <t>.  It displays the sum of sales in monthly buckets.  The sum of sales is determined by totalling invoices and subtracting returns (Document Type).  It uses the Document Date to determine monthly bucket and sums the Document Amount which can include freight, taxes, discounts,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</si>
</sst>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18" x14ac:knownFonts="1">
    <font>
      <sz val="11"/>
      <color theme="1"/>
      <name val="Calibri"/>
      <family val="2"/>
      <scheme val="minor"/>
    </font>
    <font>
      <sz val="11"/>
      <color theme="1"/>
      <name val="Calibri"/>
      <family val="2"/>
      <scheme val="minor"/>
    </font>
    <font>
      <b/>
      <sz val="11"/>
      <color theme="0"/>
      <name val="Calibri"/>
      <family val="2"/>
      <scheme val="minor"/>
    </font>
    <font>
      <sz val="11"/>
      <color rgb="FF000000"/>
      <name val="Calibri"/>
      <family val="2"/>
      <scheme val="minor"/>
    </font>
    <font>
      <b/>
      <sz val="11"/>
      <color rgb="FF000000"/>
      <name val="Calibri"/>
      <family val="2"/>
      <scheme val="minor"/>
    </font>
    <font>
      <sz val="11"/>
      <color rgb="FF595959"/>
      <name val="Calibri"/>
      <family val="2"/>
      <scheme val="minor"/>
    </font>
    <font>
      <sz val="16"/>
      <color theme="1" tint="0.499984740745262"/>
      <name val="Calibri"/>
      <family val="2"/>
      <scheme val="minor"/>
    </font>
    <font>
      <sz val="11"/>
      <color theme="1" tint="0.499984740745262"/>
      <name val="Calibri"/>
      <family val="2"/>
      <scheme val="minor"/>
    </font>
    <font>
      <b/>
      <sz val="11"/>
      <color theme="1"/>
      <name val="Calibri"/>
      <family val="2"/>
      <scheme val="minor"/>
    </font>
    <font>
      <sz val="10"/>
      <name val="Arial"/>
      <family val="2"/>
    </font>
    <font>
      <u/>
      <sz val="10"/>
      <color indexed="12"/>
      <name val="Arial"/>
      <family val="2"/>
    </font>
    <font>
      <sz val="8"/>
      <color theme="1"/>
      <name val="Arial Narrow"/>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
      <sz val="10"/>
      <name val="Segoe UI"/>
      <family val="2"/>
    </font>
    <font>
      <b/>
      <sz val="10"/>
      <name val="Segoe UI"/>
      <family val="2"/>
    </font>
  </fonts>
  <fills count="4">
    <fill>
      <patternFill patternType="none"/>
    </fill>
    <fill>
      <patternFill patternType="gray125"/>
    </fill>
    <fill>
      <patternFill patternType="solid">
        <fgColor theme="2"/>
        <bgColor indexed="64"/>
      </patternFill>
    </fill>
    <fill>
      <patternFill patternType="solid">
        <fgColor theme="2" tint="-0.249977111117893"/>
        <bgColor indexed="64"/>
      </patternFill>
    </fill>
  </fills>
  <borders count="5">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9" fillId="0" borderId="0"/>
    <xf numFmtId="0" fontId="1" fillId="0" borderId="0"/>
    <xf numFmtId="0" fontId="1" fillId="0" borderId="0"/>
    <xf numFmtId="0" fontId="10" fillId="0" borderId="0" applyNumberFormat="0" applyFill="0" applyBorder="0" applyAlignment="0" applyProtection="0">
      <alignment vertical="top"/>
      <protection locked="0"/>
    </xf>
  </cellStyleXfs>
  <cellXfs count="32">
    <xf numFmtId="0" fontId="0" fillId="0" borderId="0" xfId="0"/>
    <xf numFmtId="0" fontId="3" fillId="0" borderId="0" xfId="0" applyNumberFormat="1" applyFont="1" applyAlignment="1"/>
    <xf numFmtId="0" fontId="4" fillId="0" borderId="1" xfId="0" applyNumberFormat="1" applyFont="1" applyBorder="1" applyAlignment="1"/>
    <xf numFmtId="0" fontId="4" fillId="0" borderId="2" xfId="0" applyNumberFormat="1" applyFont="1" applyBorder="1" applyAlignment="1"/>
    <xf numFmtId="0" fontId="4" fillId="0" borderId="3" xfId="0" applyNumberFormat="1" applyFont="1" applyBorder="1" applyAlignment="1"/>
    <xf numFmtId="0" fontId="4" fillId="0" borderId="4" xfId="0" applyNumberFormat="1" applyFont="1" applyBorder="1" applyAlignment="1"/>
    <xf numFmtId="0" fontId="5" fillId="0" borderId="1" xfId="0" applyNumberFormat="1" applyFont="1" applyBorder="1" applyAlignment="1">
      <alignment horizontal="left" indent="2"/>
    </xf>
    <xf numFmtId="14" fontId="5" fillId="0" borderId="2" xfId="0" applyNumberFormat="1" applyFont="1" applyBorder="1" applyAlignment="1"/>
    <xf numFmtId="14" fontId="0" fillId="0" borderId="0" xfId="0" applyNumberFormat="1"/>
    <xf numFmtId="164" fontId="0" fillId="0" borderId="0" xfId="2" applyNumberFormat="1" applyFont="1"/>
    <xf numFmtId="43" fontId="0" fillId="0" borderId="0" xfId="1" applyFont="1"/>
    <xf numFmtId="17" fontId="2" fillId="3" borderId="0" xfId="0" applyNumberFormat="1" applyFont="1" applyFill="1" applyAlignment="1">
      <alignment horizontal="center"/>
    </xf>
    <xf numFmtId="0" fontId="0" fillId="2" borderId="0" xfId="0" applyFill="1"/>
    <xf numFmtId="43" fontId="0" fillId="2" borderId="0" xfId="1" applyFont="1" applyFill="1"/>
    <xf numFmtId="0" fontId="6" fillId="0" borderId="0" xfId="0" applyFont="1"/>
    <xf numFmtId="0" fontId="7" fillId="0" borderId="0" xfId="0" applyFont="1" applyAlignment="1">
      <alignment horizontal="right"/>
    </xf>
    <xf numFmtId="14" fontId="7" fillId="0" borderId="0" xfId="0" applyNumberFormat="1" applyFont="1" applyAlignment="1">
      <alignment horizontal="left"/>
    </xf>
    <xf numFmtId="43" fontId="8" fillId="0" borderId="0" xfId="1" applyFont="1" applyBorder="1"/>
    <xf numFmtId="0" fontId="0" fillId="0" borderId="0" xfId="0" quotePrefix="1"/>
    <xf numFmtId="14" fontId="11" fillId="0" borderId="0" xfId="0" applyNumberFormat="1" applyFont="1"/>
    <xf numFmtId="0" fontId="0" fillId="2" borderId="0" xfId="0" applyFill="1" applyAlignment="1">
      <alignment horizontal="right"/>
    </xf>
    <xf numFmtId="0" fontId="12" fillId="0" borderId="0" xfId="0" applyFont="1"/>
    <xf numFmtId="0" fontId="12" fillId="0" borderId="0" xfId="0" applyFont="1" applyAlignment="1">
      <alignment vertical="top"/>
    </xf>
    <xf numFmtId="0" fontId="12" fillId="0" borderId="0" xfId="0" applyFont="1" applyAlignment="1">
      <alignment vertical="top" wrapText="1"/>
    </xf>
    <xf numFmtId="0" fontId="13" fillId="0" borderId="0" xfId="0" applyFont="1" applyAlignment="1">
      <alignment vertical="top"/>
    </xf>
    <xf numFmtId="0" fontId="14" fillId="0" borderId="0" xfId="0" applyFont="1" applyAlignment="1">
      <alignment vertical="top"/>
    </xf>
    <xf numFmtId="0" fontId="15" fillId="0" borderId="0" xfId="0" applyFont="1" applyAlignment="1">
      <alignment vertical="top"/>
    </xf>
    <xf numFmtId="0" fontId="12" fillId="0" borderId="0" xfId="5" applyFont="1" applyAlignment="1">
      <alignment vertical="top" wrapText="1"/>
    </xf>
    <xf numFmtId="0" fontId="10" fillId="0" borderId="0" xfId="6" applyAlignment="1" applyProtection="1">
      <alignment vertical="top"/>
    </xf>
    <xf numFmtId="0" fontId="16" fillId="0" borderId="0" xfId="3" applyFont="1"/>
    <xf numFmtId="0" fontId="17" fillId="0" borderId="0" xfId="3" applyFont="1" applyAlignment="1">
      <alignment vertical="top"/>
    </xf>
    <xf numFmtId="0" fontId="16" fillId="0" borderId="0" xfId="3" applyFont="1" applyAlignment="1">
      <alignment wrapText="1"/>
    </xf>
  </cellXfs>
  <cellStyles count="7">
    <cellStyle name="Comma" xfId="1" builtinId="3"/>
    <cellStyle name="Hyperlink 3" xfId="6"/>
    <cellStyle name="Normal" xfId="0" builtinId="0"/>
    <cellStyle name="Normal 2 4" xfId="3"/>
    <cellStyle name="Normal 3 2" xfId="4"/>
    <cellStyle name="Normal 3 22" xfId="5"/>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showGridLines="0" tabSelected="1" topLeftCell="B2" workbookViewId="0"/>
  </sheetViews>
  <sheetFormatPr defaultColWidth="9.140625" defaultRowHeight="14.25" x14ac:dyDescent="0.25"/>
  <cols>
    <col min="1" max="1" width="3.42578125" style="21" hidden="1" customWidth="1"/>
    <col min="2" max="2" width="10.28515625" style="21" customWidth="1"/>
    <col min="3" max="3" width="27.140625" style="22" customWidth="1"/>
    <col min="4" max="4" width="77.28515625" style="23" customWidth="1"/>
    <col min="5" max="5" width="36.42578125" style="21" customWidth="1"/>
    <col min="6" max="16384" width="9.140625" style="21"/>
  </cols>
  <sheetData>
    <row r="1" spans="1:5" hidden="1" x14ac:dyDescent="0.25">
      <c r="A1" s="21" t="s">
        <v>184</v>
      </c>
    </row>
    <row r="7" spans="1:5" ht="30.75" x14ac:dyDescent="0.25">
      <c r="C7" s="24" t="s">
        <v>13</v>
      </c>
    </row>
    <row r="9" spans="1:5" x14ac:dyDescent="0.25">
      <c r="C9" s="25"/>
    </row>
    <row r="10" spans="1:5" ht="71.25" x14ac:dyDescent="0.25">
      <c r="C10" s="26" t="s">
        <v>14</v>
      </c>
      <c r="D10" s="27" t="s">
        <v>455</v>
      </c>
    </row>
    <row r="11" spans="1:5" x14ac:dyDescent="0.25">
      <c r="C11" s="26"/>
    </row>
    <row r="12" spans="1:5" x14ac:dyDescent="0.25">
      <c r="C12" s="26" t="s">
        <v>16</v>
      </c>
      <c r="D12" s="23" t="s">
        <v>185</v>
      </c>
    </row>
    <row r="13" spans="1:5" x14ac:dyDescent="0.25">
      <c r="C13" s="26"/>
    </row>
    <row r="14" spans="1:5" s="29" customFormat="1" ht="85.5" x14ac:dyDescent="0.25">
      <c r="C14" s="30" t="s">
        <v>15</v>
      </c>
      <c r="D14" s="31" t="s">
        <v>182</v>
      </c>
    </row>
    <row r="15" spans="1:5" s="29" customFormat="1" x14ac:dyDescent="0.25">
      <c r="C15" s="30"/>
      <c r="D15" s="31"/>
    </row>
    <row r="16" spans="1:5" ht="57" x14ac:dyDescent="0.25">
      <c r="C16" s="26" t="s">
        <v>17</v>
      </c>
      <c r="D16" s="23" t="s">
        <v>186</v>
      </c>
      <c r="E16" s="28" t="s">
        <v>18</v>
      </c>
    </row>
    <row r="17" spans="3:5" x14ac:dyDescent="0.25">
      <c r="C17" s="26"/>
      <c r="E17" s="22"/>
    </row>
    <row r="18" spans="3:5" ht="28.5" x14ac:dyDescent="0.25">
      <c r="C18" s="26" t="s">
        <v>19</v>
      </c>
      <c r="D18" s="23" t="s">
        <v>187</v>
      </c>
      <c r="E18" s="28" t="s">
        <v>20</v>
      </c>
    </row>
    <row r="19" spans="3:5" x14ac:dyDescent="0.25">
      <c r="C19" s="26"/>
      <c r="E19" s="22"/>
    </row>
    <row r="20" spans="3:5" ht="57" x14ac:dyDescent="0.25">
      <c r="C20" s="26" t="s">
        <v>188</v>
      </c>
      <c r="D20" s="23" t="s">
        <v>189</v>
      </c>
      <c r="E20" s="28" t="s">
        <v>190</v>
      </c>
    </row>
    <row r="21" spans="3:5" x14ac:dyDescent="0.25">
      <c r="C21" s="26"/>
      <c r="E21" s="22"/>
    </row>
    <row r="22" spans="3:5" ht="30.75" customHeight="1" x14ac:dyDescent="0.25">
      <c r="C22" s="26" t="s">
        <v>21</v>
      </c>
      <c r="D22" s="23" t="s">
        <v>191</v>
      </c>
      <c r="E22" s="28" t="s">
        <v>192</v>
      </c>
    </row>
    <row r="23" spans="3:5" x14ac:dyDescent="0.25">
      <c r="C23" s="26"/>
      <c r="E23" s="22"/>
    </row>
    <row r="24" spans="3:5" ht="14.25" customHeight="1" x14ac:dyDescent="0.25">
      <c r="C24" s="26" t="s">
        <v>22</v>
      </c>
      <c r="D24" s="23" t="s">
        <v>193</v>
      </c>
      <c r="E24" s="28" t="s">
        <v>194</v>
      </c>
    </row>
    <row r="25" spans="3:5" x14ac:dyDescent="0.25">
      <c r="C25" s="26"/>
      <c r="E25" s="22"/>
    </row>
    <row r="26" spans="3:5" ht="15" customHeight="1" x14ac:dyDescent="0.25">
      <c r="C26" s="26" t="s">
        <v>23</v>
      </c>
      <c r="D26" s="23" t="s">
        <v>195</v>
      </c>
      <c r="E26" s="28" t="s">
        <v>196</v>
      </c>
    </row>
    <row r="27" spans="3:5" x14ac:dyDescent="0.25">
      <c r="C27" s="26"/>
    </row>
    <row r="28" spans="3:5" ht="71.25" x14ac:dyDescent="0.25">
      <c r="C28" s="26" t="s">
        <v>24</v>
      </c>
      <c r="D28" s="23" t="s">
        <v>197</v>
      </c>
    </row>
    <row r="29" spans="3:5" x14ac:dyDescent="0.25">
      <c r="C29" s="26"/>
    </row>
    <row r="30" spans="3:5" ht="17.25" customHeight="1" x14ac:dyDescent="0.25">
      <c r="C30" s="26" t="s">
        <v>25</v>
      </c>
      <c r="D30" s="23" t="s">
        <v>198</v>
      </c>
    </row>
  </sheetData>
  <hyperlinks>
    <hyperlink ref="E22" r:id="rId1"/>
    <hyperlink ref="E18" r:id="rId2"/>
    <hyperlink ref="E16" r:id="rId3"/>
    <hyperlink ref="E26" r:id="rId4"/>
    <hyperlink ref="E20" r:id="rId5"/>
    <hyperlink ref="E24"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heetViews>
  <sheetFormatPr defaultRowHeight="15" x14ac:dyDescent="0.25"/>
  <cols>
    <col min="1" max="1" width="8.85546875" hidden="1" customWidth="1"/>
    <col min="3" max="3" width="17.5703125" bestFit="1" customWidth="1"/>
    <col min="4" max="4" width="19.42578125" bestFit="1" customWidth="1"/>
  </cols>
  <sheetData>
    <row r="1" spans="1:4" hidden="1" x14ac:dyDescent="0.25">
      <c r="A1" s="1" t="s">
        <v>117</v>
      </c>
      <c r="C1" s="1" t="s">
        <v>0</v>
      </c>
      <c r="D1" s="1" t="s">
        <v>1</v>
      </c>
    </row>
    <row r="3" spans="1:4" ht="15.75" thickBot="1" x14ac:dyDescent="0.3">
      <c r="C3" s="2" t="s">
        <v>2</v>
      </c>
      <c r="D3" s="3" t="s">
        <v>3</v>
      </c>
    </row>
    <row r="4" spans="1:4" ht="15.75" thickTop="1" x14ac:dyDescent="0.25">
      <c r="C4" s="4" t="s">
        <v>118</v>
      </c>
      <c r="D4" s="5"/>
    </row>
    <row r="5" spans="1:4" x14ac:dyDescent="0.25">
      <c r="A5" s="1" t="s">
        <v>4</v>
      </c>
      <c r="C5" s="6" t="s">
        <v>115</v>
      </c>
      <c r="D5" s="7" t="str">
        <f>"01/01/2016..12/31/2016"</f>
        <v>01/01/2016..12/31/2016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34"/>
  <sheetViews>
    <sheetView showGridLines="0" zoomScale="89" zoomScaleNormal="89" workbookViewId="0">
      <pane xSplit="8" ySplit="12" topLeftCell="I13" activePane="bottomRight" state="frozen"/>
      <selection pane="topRight" activeCell="H1" sqref="H1"/>
      <selection pane="bottomLeft" activeCell="A13" sqref="A13"/>
      <selection pane="bottomRight"/>
    </sheetView>
  </sheetViews>
  <sheetFormatPr defaultRowHeight="15" x14ac:dyDescent="0.25"/>
  <cols>
    <col min="1" max="1" width="8.85546875" hidden="1" customWidth="1"/>
    <col min="2" max="2" width="3.7109375" customWidth="1"/>
    <col min="4" max="4" width="18.42578125" bestFit="1" customWidth="1"/>
    <col min="5" max="5" width="27.140625" bestFit="1" customWidth="1"/>
    <col min="6" max="6" width="10.140625" customWidth="1"/>
    <col min="7" max="7" width="9.28515625" bestFit="1" customWidth="1"/>
    <col min="8" max="8" width="12.28515625" bestFit="1" customWidth="1"/>
    <col min="9" max="9" width="12.85546875" bestFit="1" customWidth="1"/>
    <col min="10" max="10" width="13.140625" bestFit="1" customWidth="1"/>
    <col min="11" max="11" width="12.85546875" bestFit="1" customWidth="1"/>
    <col min="12" max="12" width="13.140625" bestFit="1" customWidth="1"/>
    <col min="13" max="13" width="12.85546875" bestFit="1" customWidth="1"/>
    <col min="14" max="14" width="13.140625" bestFit="1" customWidth="1"/>
    <col min="15" max="16" width="12.85546875" bestFit="1" customWidth="1"/>
    <col min="17" max="17" width="13.140625" bestFit="1" customWidth="1"/>
    <col min="18" max="20" width="14.42578125" bestFit="1" customWidth="1"/>
    <col min="21" max="21" width="8.85546875" hidden="1" customWidth="1"/>
  </cols>
  <sheetData>
    <row r="1" spans="1:21" hidden="1" x14ac:dyDescent="0.25">
      <c r="A1" t="s">
        <v>201</v>
      </c>
      <c r="E1" t="s">
        <v>9</v>
      </c>
      <c r="H1" t="s">
        <v>145</v>
      </c>
      <c r="I1" t="s">
        <v>145</v>
      </c>
      <c r="J1" t="s">
        <v>200</v>
      </c>
      <c r="K1" t="s">
        <v>200</v>
      </c>
      <c r="L1" t="s">
        <v>200</v>
      </c>
      <c r="M1" t="s">
        <v>200</v>
      </c>
      <c r="N1" t="s">
        <v>200</v>
      </c>
      <c r="O1" t="s">
        <v>200</v>
      </c>
      <c r="P1" t="s">
        <v>200</v>
      </c>
      <c r="Q1" t="s">
        <v>200</v>
      </c>
      <c r="R1" t="s">
        <v>200</v>
      </c>
      <c r="S1" t="s">
        <v>200</v>
      </c>
      <c r="T1" t="s">
        <v>200</v>
      </c>
      <c r="U1" t="s">
        <v>10</v>
      </c>
    </row>
    <row r="3" spans="1:21" ht="21" x14ac:dyDescent="0.35">
      <c r="C3" s="14" t="s">
        <v>5</v>
      </c>
    </row>
    <row r="4" spans="1:21" x14ac:dyDescent="0.25">
      <c r="D4" s="15" t="s">
        <v>116</v>
      </c>
      <c r="E4" s="16" t="str">
        <f>Options!$D$5</f>
        <v>01/01/2016..12/31/2016</v>
      </c>
    </row>
    <row r="5" spans="1:21" x14ac:dyDescent="0.25">
      <c r="D5" s="15" t="s">
        <v>8</v>
      </c>
      <c r="E5" s="16">
        <f ca="1">TODAY()</f>
        <v>43371</v>
      </c>
    </row>
    <row r="7" spans="1:21" hidden="1" x14ac:dyDescent="0.25">
      <c r="A7" t="s">
        <v>10</v>
      </c>
      <c r="I7" s="8">
        <v>42370</v>
      </c>
      <c r="J7" s="8">
        <v>42401</v>
      </c>
      <c r="K7" s="8">
        <v>42430</v>
      </c>
      <c r="L7" s="8">
        <v>42461</v>
      </c>
      <c r="M7" s="8">
        <v>42491</v>
      </c>
      <c r="N7" s="8">
        <v>42522</v>
      </c>
      <c r="O7" s="8">
        <v>42552</v>
      </c>
      <c r="P7" s="8">
        <v>42583</v>
      </c>
      <c r="Q7" s="8">
        <v>42614</v>
      </c>
      <c r="R7" s="8">
        <v>42644</v>
      </c>
      <c r="S7" s="8">
        <v>42675</v>
      </c>
      <c r="T7" s="8">
        <v>42705</v>
      </c>
    </row>
    <row r="8" spans="1:21" hidden="1" x14ac:dyDescent="0.25">
      <c r="A8" t="s">
        <v>10</v>
      </c>
      <c r="I8" s="8">
        <v>42400</v>
      </c>
      <c r="J8" s="8">
        <v>42429</v>
      </c>
      <c r="K8" s="8">
        <v>42460</v>
      </c>
      <c r="L8" s="8">
        <v>42490</v>
      </c>
      <c r="M8" s="8">
        <v>42521</v>
      </c>
      <c r="N8" s="8">
        <v>42551</v>
      </c>
      <c r="O8" s="8">
        <v>42582</v>
      </c>
      <c r="P8" s="8">
        <v>42613</v>
      </c>
      <c r="Q8" s="8">
        <v>42643</v>
      </c>
      <c r="R8" s="8">
        <v>42674</v>
      </c>
      <c r="S8" s="8">
        <v>42704</v>
      </c>
      <c r="T8" s="8">
        <v>42735</v>
      </c>
    </row>
    <row r="9" spans="1:21" hidden="1" x14ac:dyDescent="0.25">
      <c r="A9" t="s">
        <v>10</v>
      </c>
      <c r="I9" s="19" t="str">
        <f>"1/1/2016..1/31/2016"</f>
        <v>1/1/2016..1/31/2016</v>
      </c>
      <c r="J9" s="19" t="str">
        <f>"2/1/2016..2/29/2016"</f>
        <v>2/1/2016..2/29/2016</v>
      </c>
      <c r="K9" s="19" t="str">
        <f>"3/1/2016..3/31/2016"</f>
        <v>3/1/2016..3/31/2016</v>
      </c>
      <c r="L9" s="19" t="str">
        <f>"4/1/2016..4/30/2016"</f>
        <v>4/1/2016..4/30/2016</v>
      </c>
      <c r="M9" s="19" t="str">
        <f>"5/1/2016..5/31/2016"</f>
        <v>5/1/2016..5/31/2016</v>
      </c>
      <c r="N9" s="19" t="str">
        <f>"6/1/2016..6/30/2016"</f>
        <v>6/1/2016..6/30/2016</v>
      </c>
      <c r="O9" s="19" t="str">
        <f>"7/1/2016..7/31/2016"</f>
        <v>7/1/2016..7/31/2016</v>
      </c>
      <c r="P9" s="19" t="str">
        <f>"8/1/2016..8/31/2016"</f>
        <v>8/1/2016..8/31/2016</v>
      </c>
      <c r="Q9" s="19" t="str">
        <f>"9/1/2016..9/30/2016"</f>
        <v>9/1/2016..9/30/2016</v>
      </c>
      <c r="R9" s="19" t="str">
        <f>"10/1/2016..10/31/2016"</f>
        <v>10/1/2016..10/31/2016</v>
      </c>
      <c r="S9" s="19" t="str">
        <f>"11/1/2016..11/30/2016"</f>
        <v>11/1/2016..11/30/2016</v>
      </c>
      <c r="T9" s="19" t="str">
        <f>"12/1/2016..12/31/2016"</f>
        <v>12/1/2016..12/31/2016</v>
      </c>
    </row>
    <row r="10" spans="1:21" x14ac:dyDescent="0.25">
      <c r="H10" s="11" t="s">
        <v>12</v>
      </c>
      <c r="I10" s="11">
        <f>I8</f>
        <v>42400</v>
      </c>
      <c r="J10" s="11">
        <f>J8</f>
        <v>42429</v>
      </c>
      <c r="K10" s="11">
        <f>K8</f>
        <v>42460</v>
      </c>
      <c r="L10" s="11">
        <f>L8</f>
        <v>42490</v>
      </c>
      <c r="M10" s="11">
        <f>M8</f>
        <v>42521</v>
      </c>
      <c r="N10" s="11">
        <f>N8</f>
        <v>42551</v>
      </c>
      <c r="O10" s="11">
        <f>O8</f>
        <v>42582</v>
      </c>
      <c r="P10" s="11">
        <f>P8</f>
        <v>42613</v>
      </c>
      <c r="Q10" s="11">
        <f>Q8</f>
        <v>42643</v>
      </c>
      <c r="R10" s="11">
        <f>R8</f>
        <v>42674</v>
      </c>
      <c r="S10" s="11">
        <f>S8</f>
        <v>42704</v>
      </c>
      <c r="T10" s="11">
        <f>T8</f>
        <v>42735</v>
      </c>
    </row>
    <row r="11" spans="1:21" x14ac:dyDescent="0.25">
      <c r="E11" t="s">
        <v>11</v>
      </c>
      <c r="G11" s="9"/>
      <c r="H11" s="17">
        <f>SUM(H13:H34)</f>
        <v>368372.45</v>
      </c>
      <c r="I11" s="10">
        <f>SUM(I13:I34)</f>
        <v>61799.149999999994</v>
      </c>
      <c r="J11" s="10">
        <f>SUM(J13:J34)</f>
        <v>67715</v>
      </c>
      <c r="K11" s="10">
        <f>SUM(K13:K34)</f>
        <v>238858.29999999996</v>
      </c>
      <c r="L11" s="10">
        <f>SUM(L13:L34)</f>
        <v>0</v>
      </c>
      <c r="M11" s="10">
        <f>SUM(M13:M34)</f>
        <v>0</v>
      </c>
      <c r="N11" s="10">
        <f>SUM(N13:N34)</f>
        <v>0</v>
      </c>
      <c r="O11" s="10">
        <f>SUM(O13:O34)</f>
        <v>0</v>
      </c>
      <c r="P11" s="10">
        <f>SUM(P13:P34)</f>
        <v>0</v>
      </c>
      <c r="Q11" s="10">
        <f>SUM(Q13:Q34)</f>
        <v>0</v>
      </c>
      <c r="R11" s="10">
        <f>SUM(R13:R34)</f>
        <v>0</v>
      </c>
      <c r="S11" s="10">
        <f>SUM(S13:S34)</f>
        <v>0</v>
      </c>
      <c r="T11" s="10">
        <f>SUM(T13:T34)</f>
        <v>0</v>
      </c>
    </row>
    <row r="12" spans="1:21" x14ac:dyDescent="0.25">
      <c r="D12" s="12" t="s">
        <v>6</v>
      </c>
      <c r="E12" s="12" t="s">
        <v>7</v>
      </c>
      <c r="F12" s="12"/>
      <c r="G12" s="20" t="s">
        <v>183</v>
      </c>
      <c r="H12" s="12"/>
      <c r="I12" s="13"/>
      <c r="J12" s="13"/>
      <c r="K12" s="13"/>
      <c r="L12" s="13"/>
      <c r="M12" s="13"/>
      <c r="N12" s="13"/>
      <c r="O12" s="13"/>
      <c r="P12" s="13"/>
      <c r="Q12" s="13"/>
      <c r="R12" s="13"/>
      <c r="S12" s="13"/>
      <c r="T12" s="13"/>
      <c r="U12" s="12"/>
    </row>
    <row r="13" spans="1:21" x14ac:dyDescent="0.25">
      <c r="D13" t="str">
        <f>"AARONFIT0001"</f>
        <v>AARONFIT0001</v>
      </c>
      <c r="E13" t="str">
        <f>"Aaron Fitz Electrical"</f>
        <v>Aaron Fitz Electrical</v>
      </c>
      <c r="G13" s="9">
        <f>H13/$H$11</f>
        <v>3.4455806887838648E-2</v>
      </c>
      <c r="H13" s="10">
        <f>SUBTOTAL(9,I13:U13)</f>
        <v>12692.57</v>
      </c>
      <c r="I13" s="10">
        <v>4001.55</v>
      </c>
      <c r="J13" s="10">
        <v>6954.02</v>
      </c>
      <c r="K13" s="10">
        <v>1737</v>
      </c>
      <c r="L13" s="10">
        <v>0</v>
      </c>
      <c r="M13" s="10">
        <v>0</v>
      </c>
      <c r="N13" s="10">
        <v>0</v>
      </c>
      <c r="O13" s="10">
        <v>0</v>
      </c>
      <c r="P13" s="10">
        <v>0</v>
      </c>
      <c r="Q13" s="10">
        <v>0</v>
      </c>
      <c r="R13" s="10">
        <v>0</v>
      </c>
      <c r="S13" s="10">
        <v>0</v>
      </c>
      <c r="T13" s="10">
        <v>0</v>
      </c>
    </row>
    <row r="14" spans="1:21" x14ac:dyDescent="0.25">
      <c r="A14" t="s">
        <v>37</v>
      </c>
      <c r="D14" t="str">
        <f>"ADAMPARK0001"</f>
        <v>ADAMPARK0001</v>
      </c>
      <c r="E14" t="str">
        <f>"Adam Park Resort"</f>
        <v>Adam Park Resort</v>
      </c>
      <c r="G14" s="9">
        <f>H14/$H$11</f>
        <v>1.7413625801820957E-3</v>
      </c>
      <c r="H14" s="10">
        <f>SUBTOTAL(9,I14:U14)</f>
        <v>641.47</v>
      </c>
      <c r="I14" s="10">
        <v>641.47</v>
      </c>
      <c r="J14" s="10">
        <v>0</v>
      </c>
      <c r="K14" s="10">
        <v>0</v>
      </c>
      <c r="L14" s="10">
        <v>0</v>
      </c>
      <c r="M14" s="10">
        <v>0</v>
      </c>
      <c r="N14" s="10">
        <v>0</v>
      </c>
      <c r="O14" s="10">
        <v>0</v>
      </c>
      <c r="P14" s="10">
        <v>0</v>
      </c>
      <c r="Q14" s="10">
        <v>0</v>
      </c>
      <c r="R14" s="10">
        <v>0</v>
      </c>
      <c r="S14" s="10">
        <v>0</v>
      </c>
      <c r="T14" s="10">
        <v>0</v>
      </c>
    </row>
    <row r="15" spans="1:21" x14ac:dyDescent="0.25">
      <c r="A15" t="s">
        <v>37</v>
      </c>
      <c r="D15" t="str">
        <f>"ADVANCED0001"</f>
        <v>ADVANCED0001</v>
      </c>
      <c r="E15" t="str">
        <f>"Advanced Paper Co."</f>
        <v>Advanced Paper Co.</v>
      </c>
      <c r="G15" s="9">
        <f>H15/$H$11</f>
        <v>1.302486111542815E-3</v>
      </c>
      <c r="H15" s="10">
        <f>SUBTOTAL(9,I15:U15)</f>
        <v>479.8</v>
      </c>
      <c r="I15" s="10">
        <v>479.8</v>
      </c>
      <c r="J15" s="10">
        <v>0</v>
      </c>
      <c r="K15" s="10">
        <v>0</v>
      </c>
      <c r="L15" s="10">
        <v>0</v>
      </c>
      <c r="M15" s="10">
        <v>0</v>
      </c>
      <c r="N15" s="10">
        <v>0</v>
      </c>
      <c r="O15" s="10">
        <v>0</v>
      </c>
      <c r="P15" s="10">
        <v>0</v>
      </c>
      <c r="Q15" s="10">
        <v>0</v>
      </c>
      <c r="R15" s="10">
        <v>0</v>
      </c>
      <c r="S15" s="10">
        <v>0</v>
      </c>
      <c r="T15" s="10">
        <v>0</v>
      </c>
    </row>
    <row r="16" spans="1:21" x14ac:dyDescent="0.25">
      <c r="A16" t="s">
        <v>37</v>
      </c>
      <c r="D16" t="str">
        <f>"AMERICAN0001"</f>
        <v>AMERICAN0001</v>
      </c>
      <c r="E16" t="str">
        <f>"American Science Museum"</f>
        <v>American Science Museum</v>
      </c>
      <c r="G16" s="9">
        <f>H16/$H$11</f>
        <v>3.0938795775851315E-3</v>
      </c>
      <c r="H16" s="10">
        <f>SUBTOTAL(9,I16:U16)</f>
        <v>1139.7</v>
      </c>
      <c r="I16" s="10">
        <v>1139.7</v>
      </c>
      <c r="J16" s="10">
        <v>0</v>
      </c>
      <c r="K16" s="10">
        <v>0</v>
      </c>
      <c r="L16" s="10">
        <v>0</v>
      </c>
      <c r="M16" s="10">
        <v>0</v>
      </c>
      <c r="N16" s="10">
        <v>0</v>
      </c>
      <c r="O16" s="10">
        <v>0</v>
      </c>
      <c r="P16" s="10">
        <v>0</v>
      </c>
      <c r="Q16" s="10">
        <v>0</v>
      </c>
      <c r="R16" s="10">
        <v>0</v>
      </c>
      <c r="S16" s="10">
        <v>0</v>
      </c>
      <c r="T16" s="10">
        <v>0</v>
      </c>
    </row>
    <row r="17" spans="1:20" x14ac:dyDescent="0.25">
      <c r="A17" t="s">
        <v>37</v>
      </c>
      <c r="D17" t="str">
        <f>"ASTORSUI0001"</f>
        <v>ASTORSUI0001</v>
      </c>
      <c r="E17" t="str">
        <f>"Astor Suites"</f>
        <v>Astor Suites</v>
      </c>
      <c r="G17" s="9">
        <f>H17/$H$11</f>
        <v>0.12259277261369574</v>
      </c>
      <c r="H17" s="10">
        <f>SUBTOTAL(9,I17:U17)</f>
        <v>45159.8</v>
      </c>
      <c r="I17" s="10">
        <v>31.95</v>
      </c>
      <c r="J17" s="10">
        <v>2888.8</v>
      </c>
      <c r="K17" s="10">
        <v>42239.05</v>
      </c>
      <c r="L17" s="10">
        <v>0</v>
      </c>
      <c r="M17" s="10">
        <v>0</v>
      </c>
      <c r="N17" s="10">
        <v>0</v>
      </c>
      <c r="O17" s="10">
        <v>0</v>
      </c>
      <c r="P17" s="10">
        <v>0</v>
      </c>
      <c r="Q17" s="10">
        <v>0</v>
      </c>
      <c r="R17" s="10">
        <v>0</v>
      </c>
      <c r="S17" s="10">
        <v>0</v>
      </c>
      <c r="T17" s="10">
        <v>0</v>
      </c>
    </row>
    <row r="18" spans="1:20" x14ac:dyDescent="0.25">
      <c r="A18" t="s">
        <v>37</v>
      </c>
      <c r="D18" t="str">
        <f>"BLUEYOND0001"</f>
        <v>BLUEYOND0001</v>
      </c>
      <c r="E18" t="str">
        <f>"Blue Yonder Airlines"</f>
        <v>Blue Yonder Airlines</v>
      </c>
      <c r="G18" s="9">
        <f>H18/$H$11</f>
        <v>2.2421736478935923E-2</v>
      </c>
      <c r="H18" s="10">
        <f>SUBTOTAL(9,I18:U18)</f>
        <v>8259.5499999999993</v>
      </c>
      <c r="I18" s="10">
        <v>1349.95</v>
      </c>
      <c r="J18" s="10">
        <v>4819.8</v>
      </c>
      <c r="K18" s="10">
        <v>2089.8000000000002</v>
      </c>
      <c r="L18" s="10">
        <v>0</v>
      </c>
      <c r="M18" s="10">
        <v>0</v>
      </c>
      <c r="N18" s="10">
        <v>0</v>
      </c>
      <c r="O18" s="10">
        <v>0</v>
      </c>
      <c r="P18" s="10">
        <v>0</v>
      </c>
      <c r="Q18" s="10">
        <v>0</v>
      </c>
      <c r="R18" s="10">
        <v>0</v>
      </c>
      <c r="S18" s="10">
        <v>0</v>
      </c>
      <c r="T18" s="10">
        <v>0</v>
      </c>
    </row>
    <row r="19" spans="1:20" x14ac:dyDescent="0.25">
      <c r="A19" t="s">
        <v>37</v>
      </c>
      <c r="D19" t="str">
        <f>"BREAKTHR0001"</f>
        <v>BREAKTHR0001</v>
      </c>
      <c r="E19" t="str">
        <f>"Breakthrough Telemarketing"</f>
        <v>Breakthrough Telemarketing</v>
      </c>
      <c r="G19" s="9">
        <f>H19/$H$11</f>
        <v>6.2062323064604852E-2</v>
      </c>
      <c r="H19" s="10">
        <f>SUBTOTAL(9,I19:U19)</f>
        <v>22862.05</v>
      </c>
      <c r="I19" s="10">
        <v>0</v>
      </c>
      <c r="J19" s="10">
        <v>42.6</v>
      </c>
      <c r="K19" s="10">
        <v>22819.45</v>
      </c>
      <c r="L19" s="10">
        <v>0</v>
      </c>
      <c r="M19" s="10">
        <v>0</v>
      </c>
      <c r="N19" s="10">
        <v>0</v>
      </c>
      <c r="O19" s="10">
        <v>0</v>
      </c>
      <c r="P19" s="10">
        <v>0</v>
      </c>
      <c r="Q19" s="10">
        <v>0</v>
      </c>
      <c r="R19" s="10">
        <v>0</v>
      </c>
      <c r="S19" s="10">
        <v>0</v>
      </c>
      <c r="T19" s="10">
        <v>0</v>
      </c>
    </row>
    <row r="20" spans="1:20" x14ac:dyDescent="0.25">
      <c r="A20" t="s">
        <v>37</v>
      </c>
      <c r="D20" t="str">
        <f>"CENTRALC0001"</f>
        <v>CENTRALC0001</v>
      </c>
      <c r="E20" t="str">
        <f>"Central Communications LTD"</f>
        <v>Central Communications LTD</v>
      </c>
      <c r="G20" s="9">
        <f>H20/$H$11</f>
        <v>3.6168068486120503E-2</v>
      </c>
      <c r="H20" s="10">
        <f>SUBTOTAL(9,I20:U20)</f>
        <v>13323.320000000002</v>
      </c>
      <c r="I20" s="10">
        <v>352.69</v>
      </c>
      <c r="J20" s="10">
        <v>12710.78</v>
      </c>
      <c r="K20" s="10">
        <v>259.85000000000002</v>
      </c>
      <c r="L20" s="10">
        <v>0</v>
      </c>
      <c r="M20" s="10">
        <v>0</v>
      </c>
      <c r="N20" s="10">
        <v>0</v>
      </c>
      <c r="O20" s="10">
        <v>0</v>
      </c>
      <c r="P20" s="10">
        <v>0</v>
      </c>
      <c r="Q20" s="10">
        <v>0</v>
      </c>
      <c r="R20" s="10">
        <v>0</v>
      </c>
      <c r="S20" s="10">
        <v>0</v>
      </c>
      <c r="T20" s="10">
        <v>0</v>
      </c>
    </row>
    <row r="21" spans="1:20" x14ac:dyDescent="0.25">
      <c r="A21" t="s">
        <v>37</v>
      </c>
      <c r="D21" t="str">
        <f>"CONTOSOL0001"</f>
        <v>CONTOSOL0001</v>
      </c>
      <c r="E21" t="str">
        <f>"Contoso, Ltd."</f>
        <v>Contoso, Ltd.</v>
      </c>
      <c r="G21" s="9">
        <f>H21/$H$11</f>
        <v>1.3593280387824874E-2</v>
      </c>
      <c r="H21" s="10">
        <f>SUBTOTAL(9,I21:U21)</f>
        <v>5007.3899999999994</v>
      </c>
      <c r="I21" s="10">
        <v>3573.74</v>
      </c>
      <c r="J21" s="10">
        <v>1433.65</v>
      </c>
      <c r="K21" s="10">
        <v>0</v>
      </c>
      <c r="L21" s="10">
        <v>0</v>
      </c>
      <c r="M21" s="10">
        <v>0</v>
      </c>
      <c r="N21" s="10">
        <v>0</v>
      </c>
      <c r="O21" s="10">
        <v>0</v>
      </c>
      <c r="P21" s="10">
        <v>0</v>
      </c>
      <c r="Q21" s="10">
        <v>0</v>
      </c>
      <c r="R21" s="10">
        <v>0</v>
      </c>
      <c r="S21" s="10">
        <v>0</v>
      </c>
      <c r="T21" s="10">
        <v>0</v>
      </c>
    </row>
    <row r="22" spans="1:20" x14ac:dyDescent="0.25">
      <c r="A22" t="s">
        <v>37</v>
      </c>
      <c r="D22" t="str">
        <f>"HOLLINGC0001"</f>
        <v>HOLLINGC0001</v>
      </c>
      <c r="E22" t="str">
        <f>"Holling Communications Inc."</f>
        <v>Holling Communications Inc.</v>
      </c>
      <c r="G22" s="9">
        <f>H22/$H$11</f>
        <v>5.6165437996245375E-3</v>
      </c>
      <c r="H22" s="10">
        <f>SUBTOTAL(9,I22:U22)</f>
        <v>2068.98</v>
      </c>
      <c r="I22" s="10">
        <v>0</v>
      </c>
      <c r="J22" s="10">
        <v>919.68</v>
      </c>
      <c r="K22" s="10">
        <v>1149.3</v>
      </c>
      <c r="L22" s="10">
        <v>0</v>
      </c>
      <c r="M22" s="10">
        <v>0</v>
      </c>
      <c r="N22" s="10">
        <v>0</v>
      </c>
      <c r="O22" s="10">
        <v>0</v>
      </c>
      <c r="P22" s="10">
        <v>0</v>
      </c>
      <c r="Q22" s="10">
        <v>0</v>
      </c>
      <c r="R22" s="10">
        <v>0</v>
      </c>
      <c r="S22" s="10">
        <v>0</v>
      </c>
      <c r="T22" s="10">
        <v>0</v>
      </c>
    </row>
    <row r="23" spans="1:20" x14ac:dyDescent="0.25">
      <c r="A23" t="s">
        <v>37</v>
      </c>
      <c r="D23" t="str">
        <f>"ISNINDUS0001"</f>
        <v>ISNINDUS0001</v>
      </c>
      <c r="E23" t="str">
        <f>"ISN Industries"</f>
        <v>ISN Industries</v>
      </c>
      <c r="G23" s="9">
        <f>H23/$H$11</f>
        <v>3.9211672859900352E-3</v>
      </c>
      <c r="H23" s="10">
        <f>SUBTOTAL(9,I23:U23)</f>
        <v>1444.45</v>
      </c>
      <c r="I23" s="10">
        <v>1444.45</v>
      </c>
      <c r="J23" s="10">
        <v>0</v>
      </c>
      <c r="K23" s="10">
        <v>0</v>
      </c>
      <c r="L23" s="10">
        <v>0</v>
      </c>
      <c r="M23" s="10">
        <v>0</v>
      </c>
      <c r="N23" s="10">
        <v>0</v>
      </c>
      <c r="O23" s="10">
        <v>0</v>
      </c>
      <c r="P23" s="10">
        <v>0</v>
      </c>
      <c r="Q23" s="10">
        <v>0</v>
      </c>
      <c r="R23" s="10">
        <v>0</v>
      </c>
      <c r="S23" s="10">
        <v>0</v>
      </c>
      <c r="T23" s="10">
        <v>0</v>
      </c>
    </row>
    <row r="24" spans="1:20" x14ac:dyDescent="0.25">
      <c r="A24" t="s">
        <v>37</v>
      </c>
      <c r="D24" t="str">
        <f>"LAWRENCE0001"</f>
        <v>LAWRENCE0001</v>
      </c>
      <c r="E24" t="str">
        <f>"Lawrence Telemarketing"</f>
        <v>Lawrence Telemarketing</v>
      </c>
      <c r="G24" s="9">
        <f>H24/$H$11</f>
        <v>0.20163030650093405</v>
      </c>
      <c r="H24" s="10">
        <f>SUBTOTAL(9,I24:U24)</f>
        <v>74275.05</v>
      </c>
      <c r="I24" s="10">
        <v>6419.95</v>
      </c>
      <c r="J24" s="10">
        <v>5146.55</v>
      </c>
      <c r="K24" s="10">
        <v>62708.55</v>
      </c>
      <c r="L24" s="10">
        <v>0</v>
      </c>
      <c r="M24" s="10">
        <v>0</v>
      </c>
      <c r="N24" s="10">
        <v>0</v>
      </c>
      <c r="O24" s="10">
        <v>0</v>
      </c>
      <c r="P24" s="10">
        <v>0</v>
      </c>
      <c r="Q24" s="10">
        <v>0</v>
      </c>
      <c r="R24" s="10">
        <v>0</v>
      </c>
      <c r="S24" s="10">
        <v>0</v>
      </c>
      <c r="T24" s="10">
        <v>0</v>
      </c>
    </row>
    <row r="25" spans="1:20" x14ac:dyDescent="0.25">
      <c r="A25" t="s">
        <v>37</v>
      </c>
      <c r="D25" t="str">
        <f>"LONDONBE0001"</f>
        <v>LONDONBE0001</v>
      </c>
      <c r="E25" t="str">
        <f>"Londonberry Nursing Home"</f>
        <v>Londonberry Nursing Home</v>
      </c>
      <c r="G25" s="9">
        <f>H25/$H$11</f>
        <v>9.7686458365711117E-4</v>
      </c>
      <c r="H25" s="10">
        <f>SUBTOTAL(9,I25:U25)</f>
        <v>359.85</v>
      </c>
      <c r="I25" s="10">
        <v>359.85</v>
      </c>
      <c r="J25" s="10">
        <v>0</v>
      </c>
      <c r="K25" s="10">
        <v>0</v>
      </c>
      <c r="L25" s="10">
        <v>0</v>
      </c>
      <c r="M25" s="10">
        <v>0</v>
      </c>
      <c r="N25" s="10">
        <v>0</v>
      </c>
      <c r="O25" s="10">
        <v>0</v>
      </c>
      <c r="P25" s="10">
        <v>0</v>
      </c>
      <c r="Q25" s="10">
        <v>0</v>
      </c>
      <c r="R25" s="10">
        <v>0</v>
      </c>
      <c r="S25" s="10">
        <v>0</v>
      </c>
      <c r="T25" s="10">
        <v>0</v>
      </c>
    </row>
    <row r="26" spans="1:20" x14ac:dyDescent="0.25">
      <c r="A26" t="s">
        <v>37</v>
      </c>
      <c r="D26" t="str">
        <f>"MAGNIFIC0001"</f>
        <v>MAGNIFIC0001</v>
      </c>
      <c r="E26" t="str">
        <f>"Magnificent Office Images"</f>
        <v>Magnificent Office Images</v>
      </c>
      <c r="G26" s="9">
        <f>H26/$H$11</f>
        <v>3.3841374402455993E-2</v>
      </c>
      <c r="H26" s="10">
        <f>SUBTOTAL(9,I26:U26)</f>
        <v>12466.23</v>
      </c>
      <c r="I26" s="10">
        <v>770.3</v>
      </c>
      <c r="J26" s="10">
        <v>7916.53</v>
      </c>
      <c r="K26" s="10">
        <v>3779.4</v>
      </c>
      <c r="L26" s="10">
        <v>0</v>
      </c>
      <c r="M26" s="10">
        <v>0</v>
      </c>
      <c r="N26" s="10">
        <v>0</v>
      </c>
      <c r="O26" s="10">
        <v>0</v>
      </c>
      <c r="P26" s="10">
        <v>0</v>
      </c>
      <c r="Q26" s="10">
        <v>0</v>
      </c>
      <c r="R26" s="10">
        <v>0</v>
      </c>
      <c r="S26" s="10">
        <v>0</v>
      </c>
      <c r="T26" s="10">
        <v>0</v>
      </c>
    </row>
    <row r="27" spans="1:20" x14ac:dyDescent="0.25">
      <c r="A27" t="s">
        <v>37</v>
      </c>
      <c r="D27" t="str">
        <f>"MAHLERST0001"</f>
        <v>MAHLERST0001</v>
      </c>
      <c r="E27" t="str">
        <f>"Mahler State University"</f>
        <v>Mahler State University</v>
      </c>
      <c r="G27" s="9">
        <f>H27/$H$11</f>
        <v>0.12785592407901294</v>
      </c>
      <c r="H27" s="10">
        <f>SUBTOTAL(9,I27:U27)</f>
        <v>47098.6</v>
      </c>
      <c r="I27" s="10">
        <v>11999.9</v>
      </c>
      <c r="J27" s="10">
        <v>2419.85</v>
      </c>
      <c r="K27" s="10">
        <v>32678.85</v>
      </c>
      <c r="L27" s="10">
        <v>0</v>
      </c>
      <c r="M27" s="10">
        <v>0</v>
      </c>
      <c r="N27" s="10">
        <v>0</v>
      </c>
      <c r="O27" s="10">
        <v>0</v>
      </c>
      <c r="P27" s="10">
        <v>0</v>
      </c>
      <c r="Q27" s="10">
        <v>0</v>
      </c>
      <c r="R27" s="10">
        <v>0</v>
      </c>
      <c r="S27" s="10">
        <v>0</v>
      </c>
      <c r="T27" s="10">
        <v>0</v>
      </c>
    </row>
    <row r="28" spans="1:20" x14ac:dyDescent="0.25">
      <c r="A28" t="s">
        <v>37</v>
      </c>
      <c r="D28" t="str">
        <f>"METROPOL0001"</f>
        <v>METROPOL0001</v>
      </c>
      <c r="E28" t="str">
        <f>"Metropolitan Fiber Systems"</f>
        <v>Metropolitan Fiber Systems</v>
      </c>
      <c r="G28" s="9">
        <f>H28/$H$11</f>
        <v>1.4743203515898107E-2</v>
      </c>
      <c r="H28" s="10">
        <f>SUBTOTAL(9,I28:U28)</f>
        <v>5430.99</v>
      </c>
      <c r="I28" s="10">
        <v>31.95</v>
      </c>
      <c r="J28" s="10">
        <v>2749.49</v>
      </c>
      <c r="K28" s="10">
        <v>2649.55</v>
      </c>
      <c r="L28" s="10">
        <v>0</v>
      </c>
      <c r="M28" s="10">
        <v>0</v>
      </c>
      <c r="N28" s="10">
        <v>0</v>
      </c>
      <c r="O28" s="10">
        <v>0</v>
      </c>
      <c r="P28" s="10">
        <v>0</v>
      </c>
      <c r="Q28" s="10">
        <v>0</v>
      </c>
      <c r="R28" s="10">
        <v>0</v>
      </c>
      <c r="S28" s="10">
        <v>0</v>
      </c>
      <c r="T28" s="10">
        <v>0</v>
      </c>
    </row>
    <row r="29" spans="1:20" x14ac:dyDescent="0.25">
      <c r="A29" t="s">
        <v>37</v>
      </c>
      <c r="D29" t="str">
        <f>"MIDLANDC0001"</f>
        <v>MIDLANDC0001</v>
      </c>
      <c r="E29" t="str">
        <f>"Midland Construction"</f>
        <v>Midland Construction</v>
      </c>
      <c r="G29" s="9">
        <f>H29/$H$11</f>
        <v>1.0831428897573637E-4</v>
      </c>
      <c r="H29" s="10">
        <f>SUBTOTAL(9,I29:U29)</f>
        <v>39.9</v>
      </c>
      <c r="I29" s="10">
        <v>39.9</v>
      </c>
      <c r="J29" s="10">
        <v>0</v>
      </c>
      <c r="K29" s="10">
        <v>0</v>
      </c>
      <c r="L29" s="10">
        <v>0</v>
      </c>
      <c r="M29" s="10">
        <v>0</v>
      </c>
      <c r="N29" s="10">
        <v>0</v>
      </c>
      <c r="O29" s="10">
        <v>0</v>
      </c>
      <c r="P29" s="10">
        <v>0</v>
      </c>
      <c r="Q29" s="10">
        <v>0</v>
      </c>
      <c r="R29" s="10">
        <v>0</v>
      </c>
      <c r="S29" s="10">
        <v>0</v>
      </c>
      <c r="T29" s="10">
        <v>0</v>
      </c>
    </row>
    <row r="30" spans="1:20" x14ac:dyDescent="0.25">
      <c r="A30" t="s">
        <v>37</v>
      </c>
      <c r="D30" t="str">
        <f>"PLACEONE0001"</f>
        <v>PLACEONE0001</v>
      </c>
      <c r="E30" t="str">
        <f>"Place One Suites"</f>
        <v>Place One Suites</v>
      </c>
      <c r="G30" s="9">
        <f>H30/$H$11</f>
        <v>1.0804282459233854E-4</v>
      </c>
      <c r="H30" s="10">
        <f>SUBTOTAL(9,I30:U30)</f>
        <v>39.799999999999997</v>
      </c>
      <c r="I30" s="10">
        <v>0</v>
      </c>
      <c r="J30" s="10">
        <v>0</v>
      </c>
      <c r="K30" s="10">
        <v>39.799999999999997</v>
      </c>
      <c r="L30" s="10">
        <v>0</v>
      </c>
      <c r="M30" s="10">
        <v>0</v>
      </c>
      <c r="N30" s="10">
        <v>0</v>
      </c>
      <c r="O30" s="10">
        <v>0</v>
      </c>
      <c r="P30" s="10">
        <v>0</v>
      </c>
      <c r="Q30" s="10">
        <v>0</v>
      </c>
      <c r="R30" s="10">
        <v>0</v>
      </c>
      <c r="S30" s="10">
        <v>0</v>
      </c>
      <c r="T30" s="10">
        <v>0</v>
      </c>
    </row>
    <row r="31" spans="1:20" x14ac:dyDescent="0.25">
      <c r="A31" t="s">
        <v>37</v>
      </c>
      <c r="D31" t="str">
        <f>"PLAZAONE0001"</f>
        <v>PLAZAONE0001</v>
      </c>
      <c r="E31" t="str">
        <f>"Plaza One"</f>
        <v>Plaza One</v>
      </c>
      <c r="G31" s="9">
        <f>H31/$H$11</f>
        <v>0.22313267455261654</v>
      </c>
      <c r="H31" s="10">
        <f>SUBTOTAL(9,I31:U31)</f>
        <v>82195.930000000008</v>
      </c>
      <c r="I31" s="10">
        <v>2385.83</v>
      </c>
      <c r="J31" s="10">
        <v>13871.55</v>
      </c>
      <c r="K31" s="10">
        <v>65938.55</v>
      </c>
      <c r="L31" s="10">
        <v>0</v>
      </c>
      <c r="M31" s="10">
        <v>0</v>
      </c>
      <c r="N31" s="10">
        <v>0</v>
      </c>
      <c r="O31" s="10">
        <v>0</v>
      </c>
      <c r="P31" s="10">
        <v>0</v>
      </c>
      <c r="Q31" s="10">
        <v>0</v>
      </c>
      <c r="R31" s="10">
        <v>0</v>
      </c>
      <c r="S31" s="10">
        <v>0</v>
      </c>
      <c r="T31" s="10">
        <v>0</v>
      </c>
    </row>
    <row r="32" spans="1:20" x14ac:dyDescent="0.25">
      <c r="A32" t="s">
        <v>37</v>
      </c>
      <c r="D32" t="str">
        <f>"RIVERSID0001"</f>
        <v>RIVERSID0001</v>
      </c>
      <c r="E32" t="str">
        <f>"Riverside University"</f>
        <v>Riverside University</v>
      </c>
      <c r="G32" s="9">
        <f>H32/$H$11</f>
        <v>1.0312931925283771E-3</v>
      </c>
      <c r="H32" s="10">
        <f>SUBTOTAL(9,I32:U32)</f>
        <v>379.9</v>
      </c>
      <c r="I32" s="10">
        <v>379.9</v>
      </c>
      <c r="J32" s="10">
        <v>0</v>
      </c>
      <c r="K32" s="10">
        <v>0</v>
      </c>
      <c r="L32" s="10">
        <v>0</v>
      </c>
      <c r="M32" s="10">
        <v>0</v>
      </c>
      <c r="N32" s="10">
        <v>0</v>
      </c>
      <c r="O32" s="10">
        <v>0</v>
      </c>
      <c r="P32" s="10">
        <v>0</v>
      </c>
      <c r="Q32" s="10">
        <v>0</v>
      </c>
      <c r="R32" s="10">
        <v>0</v>
      </c>
      <c r="S32" s="10">
        <v>0</v>
      </c>
      <c r="T32" s="10">
        <v>0</v>
      </c>
    </row>
    <row r="33" spans="1:20" x14ac:dyDescent="0.25">
      <c r="A33" t="s">
        <v>37</v>
      </c>
      <c r="D33" t="str">
        <f>"VANCOUVE0001"</f>
        <v>VANCOUVE0001</v>
      </c>
      <c r="E33" t="str">
        <f>"Vancouver Resort Hotels"</f>
        <v>Vancouver Resort Hotels</v>
      </c>
      <c r="G33" s="9">
        <f>H33/$H$11</f>
        <v>8.9602574785383651E-2</v>
      </c>
      <c r="H33" s="10">
        <f>SUBTOTAL(9,I33:U33)</f>
        <v>33007.120000000003</v>
      </c>
      <c r="I33" s="10">
        <v>26396.27</v>
      </c>
      <c r="J33" s="10">
        <v>5841.7</v>
      </c>
      <c r="K33" s="10">
        <v>769.15</v>
      </c>
      <c r="L33" s="10">
        <v>0</v>
      </c>
      <c r="M33" s="10">
        <v>0</v>
      </c>
      <c r="N33" s="10">
        <v>0</v>
      </c>
      <c r="O33" s="10">
        <v>0</v>
      </c>
      <c r="P33" s="10">
        <v>0</v>
      </c>
      <c r="Q33" s="10">
        <v>0</v>
      </c>
      <c r="R33" s="10">
        <v>0</v>
      </c>
      <c r="S33" s="10">
        <v>0</v>
      </c>
      <c r="T33" s="10">
        <v>0</v>
      </c>
    </row>
    <row r="34" spans="1:20" x14ac:dyDescent="0.25">
      <c r="I34" s="10"/>
      <c r="J34" s="10"/>
      <c r="K34" s="10"/>
      <c r="L34" s="10"/>
      <c r="M34" s="10"/>
      <c r="N34" s="10"/>
      <c r="O34" s="10"/>
      <c r="P34" s="10"/>
      <c r="Q34" s="10"/>
      <c r="R34" s="10"/>
      <c r="S34" s="10"/>
      <c r="T34" s="10"/>
    </row>
  </sheetData>
  <conditionalFormatting sqref="I11 U11">
    <cfRule type="colorScale" priority="162">
      <colorScale>
        <cfvo type="min"/>
        <cfvo type="max"/>
        <color rgb="FFFCFCFF"/>
        <color rgb="FF63BE7B"/>
      </colorScale>
    </cfRule>
  </conditionalFormatting>
  <conditionalFormatting sqref="G13">
    <cfRule type="colorScale" priority="163">
      <colorScale>
        <cfvo type="min"/>
        <cfvo type="max"/>
        <color rgb="FFFCFCFF"/>
        <color rgb="FF63BE7B"/>
      </colorScale>
    </cfRule>
  </conditionalFormatting>
  <conditionalFormatting sqref="J11:T11">
    <cfRule type="colorScale" priority="2">
      <colorScale>
        <cfvo type="min"/>
        <cfvo type="max"/>
        <color rgb="FFFCFCFF"/>
        <color rgb="FF63BE7B"/>
      </colorScale>
    </cfRule>
  </conditionalFormatting>
  <conditionalFormatting sqref="G14:G33">
    <cfRule type="colorScale" priority="1">
      <colorScale>
        <cfvo type="min"/>
        <cfvo type="max"/>
        <color rgb="FFFCFCFF"/>
        <color rgb="FF63BE7B"/>
      </colorScale>
    </cfRule>
  </conditionalFormatting>
  <pageMargins left="0.7" right="0.7" top="0.75" bottom="0.75" header="0.3" footer="0.3"/>
  <pageSetup orientation="portrait" r:id="rId1"/>
  <extLst>
    <ext xmlns:x14="http://schemas.microsoft.com/office/spreadsheetml/2009/9/main" uri="{05C60535-1F16-4fd2-B633-F4F36F0B64E0}">
      <x14:sparklineGroups xmlns:xm="http://schemas.microsoft.com/office/excel/2006/main">
        <x14:sparklineGroup displayEmptyCellsAs="gap">
          <x14:colorSeries rgb="FF376092"/>
          <x14:colorNegative rgb="FFD00000"/>
          <x14:colorAxis rgb="FF000000"/>
          <x14:colorMarkers rgb="FFD00000"/>
          <x14:colorFirst rgb="FFD00000"/>
          <x14:colorLast rgb="FFD00000"/>
          <x14:colorHigh rgb="FFD00000"/>
          <x14:colorLow rgb="FFD00000"/>
          <x14:sparklines>
            <x14:sparkline>
              <xm:f>Report!I13:U13</xm:f>
              <xm:sqref>F13</xm:sqref>
            </x14:sparkline>
          </x14:sparklines>
        </x14:sparklineGroup>
        <x14:sparklineGroup displayEmptyCellsAs="gap">
          <x14:colorSeries rgb="FF376092"/>
          <x14:colorNegative rgb="FFD00000"/>
          <x14:colorAxis rgb="FF000000"/>
          <x14:colorMarkers rgb="FFD00000"/>
          <x14:colorFirst rgb="FFD00000"/>
          <x14:colorLast rgb="FFD00000"/>
          <x14:colorHigh rgb="FFD00000"/>
          <x14:colorLow rgb="FFD00000"/>
          <x14:sparklines>
            <x14:sparkline>
              <xm:f>Report!I14:U14</xm:f>
              <xm:sqref>F14</xm:sqref>
            </x14:sparkline>
            <x14:sparkline>
              <xm:f>Report!I15:U15</xm:f>
              <xm:sqref>F15</xm:sqref>
            </x14:sparkline>
            <x14:sparkline>
              <xm:f>Report!I16:U16</xm:f>
              <xm:sqref>F16</xm:sqref>
            </x14:sparkline>
            <x14:sparkline>
              <xm:f>Report!I17:U17</xm:f>
              <xm:sqref>F17</xm:sqref>
            </x14:sparkline>
            <x14:sparkline>
              <xm:f>Report!I18:U18</xm:f>
              <xm:sqref>F18</xm:sqref>
            </x14:sparkline>
            <x14:sparkline>
              <xm:f>Report!I19:U19</xm:f>
              <xm:sqref>F19</xm:sqref>
            </x14:sparkline>
            <x14:sparkline>
              <xm:f>Report!I20:U20</xm:f>
              <xm:sqref>F20</xm:sqref>
            </x14:sparkline>
            <x14:sparkline>
              <xm:f>Report!I21:U21</xm:f>
              <xm:sqref>F21</xm:sqref>
            </x14:sparkline>
            <x14:sparkline>
              <xm:f>Report!I22:U22</xm:f>
              <xm:sqref>F22</xm:sqref>
            </x14:sparkline>
            <x14:sparkline>
              <xm:f>Report!I23:U23</xm:f>
              <xm:sqref>F23</xm:sqref>
            </x14:sparkline>
            <x14:sparkline>
              <xm:f>Report!I24:U24</xm:f>
              <xm:sqref>F24</xm:sqref>
            </x14:sparkline>
            <x14:sparkline>
              <xm:f>Report!I25:U25</xm:f>
              <xm:sqref>F25</xm:sqref>
            </x14:sparkline>
            <x14:sparkline>
              <xm:f>Report!I26:U26</xm:f>
              <xm:sqref>F26</xm:sqref>
            </x14:sparkline>
            <x14:sparkline>
              <xm:f>Report!I27:U27</xm:f>
              <xm:sqref>F27</xm:sqref>
            </x14:sparkline>
            <x14:sparkline>
              <xm:f>Report!I28:U28</xm:f>
              <xm:sqref>F28</xm:sqref>
            </x14:sparkline>
            <x14:sparkline>
              <xm:f>Report!I29:U29</xm:f>
              <xm:sqref>F29</xm:sqref>
            </x14:sparkline>
            <x14:sparkline>
              <xm:f>Report!I30:U30</xm:f>
              <xm:sqref>F30</xm:sqref>
            </x14:sparkline>
            <x14:sparkline>
              <xm:f>Report!I31:U31</xm:f>
              <xm:sqref>F31</xm:sqref>
            </x14:sparkline>
            <x14:sparkline>
              <xm:f>Report!I32:U32</xm:f>
              <xm:sqref>F32</xm:sqref>
            </x14:sparkline>
            <x14:sparkline>
              <xm:f>Report!I33:U33</xm:f>
              <xm:sqref>F33</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heetViews>
  <sheetFormatPr defaultRowHeight="15" x14ac:dyDescent="0.25"/>
  <sheetData>
    <row r="1" spans="1:10" x14ac:dyDescent="0.25">
      <c r="A1" s="18" t="s">
        <v>199</v>
      </c>
      <c r="E1" s="18" t="s">
        <v>9</v>
      </c>
      <c r="H1" s="18" t="s">
        <v>145</v>
      </c>
      <c r="I1" s="18" t="s">
        <v>145</v>
      </c>
      <c r="J1" s="18" t="s">
        <v>10</v>
      </c>
    </row>
    <row r="3" spans="1:10" x14ac:dyDescent="0.25">
      <c r="C3" s="18" t="s">
        <v>5</v>
      </c>
    </row>
    <row r="4" spans="1:10" x14ac:dyDescent="0.25">
      <c r="D4" s="18" t="s">
        <v>116</v>
      </c>
      <c r="E4" s="18" t="s">
        <v>26</v>
      </c>
    </row>
    <row r="5" spans="1:10" x14ac:dyDescent="0.25">
      <c r="D5" s="18" t="s">
        <v>8</v>
      </c>
      <c r="E5" s="18" t="s">
        <v>27</v>
      </c>
    </row>
    <row r="7" spans="1:10" x14ac:dyDescent="0.25">
      <c r="A7" s="18" t="s">
        <v>10</v>
      </c>
      <c r="I7" s="18" t="s">
        <v>28</v>
      </c>
    </row>
    <row r="8" spans="1:10" x14ac:dyDescent="0.25">
      <c r="A8" s="18" t="s">
        <v>10</v>
      </c>
      <c r="I8" s="18" t="s">
        <v>29</v>
      </c>
    </row>
    <row r="9" spans="1:10" x14ac:dyDescent="0.25">
      <c r="A9" s="18" t="s">
        <v>10</v>
      </c>
      <c r="I9" s="18" t="s">
        <v>30</v>
      </c>
    </row>
    <row r="10" spans="1:10" x14ac:dyDescent="0.25">
      <c r="H10" s="18" t="s">
        <v>12</v>
      </c>
      <c r="I10" s="18" t="s">
        <v>31</v>
      </c>
    </row>
    <row r="11" spans="1:10" x14ac:dyDescent="0.25">
      <c r="E11" s="18" t="s">
        <v>11</v>
      </c>
      <c r="H11" s="18" t="s">
        <v>32</v>
      </c>
      <c r="I11" s="18" t="s">
        <v>33</v>
      </c>
    </row>
    <row r="12" spans="1:10" x14ac:dyDescent="0.25">
      <c r="D12" s="18" t="s">
        <v>6</v>
      </c>
      <c r="E12" s="18" t="s">
        <v>7</v>
      </c>
      <c r="G12" s="18" t="s">
        <v>183</v>
      </c>
    </row>
    <row r="13" spans="1:10" x14ac:dyDescent="0.25">
      <c r="D13" s="18" t="s">
        <v>110</v>
      </c>
      <c r="E13" s="18" t="s">
        <v>34</v>
      </c>
      <c r="G13" s="18" t="s">
        <v>35</v>
      </c>
      <c r="H13" s="18" t="s">
        <v>36</v>
      </c>
      <c r="I13" s="18" t="s">
        <v>203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heetViews>
  <sheetFormatPr defaultRowHeight="15" x14ac:dyDescent="0.25"/>
  <sheetData>
    <row r="1" spans="1:10" x14ac:dyDescent="0.25">
      <c r="A1" s="18" t="s">
        <v>199</v>
      </c>
      <c r="E1" s="18" t="s">
        <v>9</v>
      </c>
      <c r="H1" s="18" t="s">
        <v>145</v>
      </c>
      <c r="I1" s="18" t="s">
        <v>145</v>
      </c>
      <c r="J1" s="18" t="s">
        <v>10</v>
      </c>
    </row>
    <row r="3" spans="1:10" x14ac:dyDescent="0.25">
      <c r="C3" s="18" t="s">
        <v>5</v>
      </c>
    </row>
    <row r="4" spans="1:10" x14ac:dyDescent="0.25">
      <c r="D4" s="18" t="s">
        <v>116</v>
      </c>
      <c r="E4" s="18" t="s">
        <v>26</v>
      </c>
    </row>
    <row r="5" spans="1:10" x14ac:dyDescent="0.25">
      <c r="D5" s="18" t="s">
        <v>8</v>
      </c>
      <c r="E5" s="18" t="s">
        <v>27</v>
      </c>
    </row>
    <row r="7" spans="1:10" x14ac:dyDescent="0.25">
      <c r="A7" s="18" t="s">
        <v>10</v>
      </c>
      <c r="I7" s="18" t="s">
        <v>28</v>
      </c>
    </row>
    <row r="8" spans="1:10" x14ac:dyDescent="0.25">
      <c r="A8" s="18" t="s">
        <v>10</v>
      </c>
      <c r="I8" s="18" t="s">
        <v>29</v>
      </c>
    </row>
    <row r="9" spans="1:10" x14ac:dyDescent="0.25">
      <c r="A9" s="18" t="s">
        <v>10</v>
      </c>
      <c r="I9" s="18" t="s">
        <v>30</v>
      </c>
    </row>
    <row r="10" spans="1:10" x14ac:dyDescent="0.25">
      <c r="H10" s="18" t="s">
        <v>12</v>
      </c>
      <c r="I10" s="18" t="s">
        <v>31</v>
      </c>
    </row>
    <row r="11" spans="1:10" x14ac:dyDescent="0.25">
      <c r="E11" s="18" t="s">
        <v>11</v>
      </c>
      <c r="H11" s="18" t="s">
        <v>32</v>
      </c>
      <c r="I11" s="18" t="s">
        <v>33</v>
      </c>
    </row>
    <row r="12" spans="1:10" x14ac:dyDescent="0.25">
      <c r="D12" s="18" t="s">
        <v>6</v>
      </c>
      <c r="E12" s="18" t="s">
        <v>7</v>
      </c>
      <c r="G12" s="18" t="s">
        <v>183</v>
      </c>
    </row>
    <row r="13" spans="1:10" x14ac:dyDescent="0.25">
      <c r="D13" s="18" t="s">
        <v>110</v>
      </c>
      <c r="E13" s="18" t="s">
        <v>34</v>
      </c>
      <c r="G13" s="18" t="s">
        <v>35</v>
      </c>
      <c r="H13" s="18" t="s">
        <v>36</v>
      </c>
      <c r="I13" s="18"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heetViews>
  <sheetFormatPr defaultRowHeight="15" x14ac:dyDescent="0.25"/>
  <sheetData>
    <row r="1" spans="1:21" x14ac:dyDescent="0.25">
      <c r="A1" s="18" t="s">
        <v>202</v>
      </c>
      <c r="E1" s="18" t="s">
        <v>9</v>
      </c>
      <c r="H1" s="18" t="s">
        <v>145</v>
      </c>
      <c r="I1" s="18" t="s">
        <v>145</v>
      </c>
      <c r="J1" s="18" t="s">
        <v>200</v>
      </c>
      <c r="K1" s="18" t="s">
        <v>200</v>
      </c>
      <c r="L1" s="18" t="s">
        <v>200</v>
      </c>
      <c r="M1" s="18" t="s">
        <v>200</v>
      </c>
      <c r="N1" s="18" t="s">
        <v>200</v>
      </c>
      <c r="O1" s="18" t="s">
        <v>200</v>
      </c>
      <c r="P1" s="18" t="s">
        <v>200</v>
      </c>
      <c r="Q1" s="18" t="s">
        <v>200</v>
      </c>
      <c r="R1" s="18" t="s">
        <v>200</v>
      </c>
      <c r="S1" s="18" t="s">
        <v>200</v>
      </c>
      <c r="T1" s="18" t="s">
        <v>200</v>
      </c>
      <c r="U1" s="18" t="s">
        <v>10</v>
      </c>
    </row>
    <row r="3" spans="1:21" x14ac:dyDescent="0.25">
      <c r="C3" s="18" t="s">
        <v>5</v>
      </c>
    </row>
    <row r="4" spans="1:21" x14ac:dyDescent="0.25">
      <c r="D4" s="18" t="s">
        <v>116</v>
      </c>
      <c r="E4" s="18" t="s">
        <v>26</v>
      </c>
    </row>
    <row r="5" spans="1:21" x14ac:dyDescent="0.25">
      <c r="D5" s="18" t="s">
        <v>8</v>
      </c>
      <c r="E5" s="18" t="s">
        <v>27</v>
      </c>
    </row>
    <row r="7" spans="1:21" x14ac:dyDescent="0.25">
      <c r="A7" s="18" t="s">
        <v>10</v>
      </c>
      <c r="I7" s="18" t="s">
        <v>28</v>
      </c>
      <c r="J7" s="18" t="s">
        <v>38</v>
      </c>
      <c r="K7" s="18" t="s">
        <v>39</v>
      </c>
      <c r="L7" s="18" t="s">
        <v>119</v>
      </c>
      <c r="M7" s="18" t="s">
        <v>120</v>
      </c>
      <c r="N7" s="18" t="s">
        <v>121</v>
      </c>
      <c r="O7" s="18" t="s">
        <v>122</v>
      </c>
      <c r="P7" s="18" t="s">
        <v>123</v>
      </c>
      <c r="Q7" s="18" t="s">
        <v>124</v>
      </c>
      <c r="R7" s="18" t="s">
        <v>146</v>
      </c>
      <c r="S7" s="18" t="s">
        <v>147</v>
      </c>
      <c r="T7" s="18" t="s">
        <v>148</v>
      </c>
    </row>
    <row r="8" spans="1:21" x14ac:dyDescent="0.25">
      <c r="A8" s="18" t="s">
        <v>10</v>
      </c>
      <c r="I8" s="18" t="s">
        <v>29</v>
      </c>
      <c r="J8" s="18" t="s">
        <v>40</v>
      </c>
      <c r="K8" s="18" t="s">
        <v>41</v>
      </c>
      <c r="L8" s="18" t="s">
        <v>125</v>
      </c>
      <c r="M8" s="18" t="s">
        <v>111</v>
      </c>
      <c r="N8" s="18" t="s">
        <v>126</v>
      </c>
      <c r="O8" s="18" t="s">
        <v>127</v>
      </c>
      <c r="P8" s="18" t="s">
        <v>128</v>
      </c>
      <c r="Q8" s="18" t="s">
        <v>129</v>
      </c>
      <c r="R8" s="18" t="s">
        <v>149</v>
      </c>
      <c r="S8" s="18" t="s">
        <v>150</v>
      </c>
      <c r="T8" s="18" t="s">
        <v>151</v>
      </c>
    </row>
    <row r="9" spans="1:21" x14ac:dyDescent="0.25">
      <c r="A9" s="18" t="s">
        <v>10</v>
      </c>
      <c r="I9" s="18" t="s">
        <v>30</v>
      </c>
      <c r="J9" s="18" t="s">
        <v>42</v>
      </c>
      <c r="K9" s="18" t="s">
        <v>43</v>
      </c>
      <c r="L9" s="18" t="s">
        <v>130</v>
      </c>
      <c r="M9" s="18" t="s">
        <v>112</v>
      </c>
      <c r="N9" s="18" t="s">
        <v>131</v>
      </c>
      <c r="O9" s="18" t="s">
        <v>132</v>
      </c>
      <c r="P9" s="18" t="s">
        <v>133</v>
      </c>
      <c r="Q9" s="18" t="s">
        <v>134</v>
      </c>
      <c r="R9" s="18" t="s">
        <v>152</v>
      </c>
      <c r="S9" s="18" t="s">
        <v>153</v>
      </c>
      <c r="T9" s="18" t="s">
        <v>154</v>
      </c>
    </row>
    <row r="10" spans="1:21" x14ac:dyDescent="0.25">
      <c r="H10" s="18" t="s">
        <v>12</v>
      </c>
      <c r="I10" s="18" t="s">
        <v>31</v>
      </c>
      <c r="J10" s="18" t="s">
        <v>44</v>
      </c>
      <c r="K10" s="18" t="s">
        <v>45</v>
      </c>
      <c r="L10" s="18" t="s">
        <v>135</v>
      </c>
      <c r="M10" s="18" t="s">
        <v>113</v>
      </c>
      <c r="N10" s="18" t="s">
        <v>136</v>
      </c>
      <c r="O10" s="18" t="s">
        <v>137</v>
      </c>
      <c r="P10" s="18" t="s">
        <v>138</v>
      </c>
      <c r="Q10" s="18" t="s">
        <v>139</v>
      </c>
      <c r="R10" s="18" t="s">
        <v>155</v>
      </c>
      <c r="S10" s="18" t="s">
        <v>156</v>
      </c>
      <c r="T10" s="18" t="s">
        <v>157</v>
      </c>
    </row>
    <row r="11" spans="1:21" x14ac:dyDescent="0.25">
      <c r="E11" s="18" t="s">
        <v>11</v>
      </c>
      <c r="H11" s="18" t="s">
        <v>46</v>
      </c>
      <c r="I11" s="18" t="s">
        <v>47</v>
      </c>
      <c r="J11" s="18" t="s">
        <v>48</v>
      </c>
      <c r="K11" s="18" t="s">
        <v>49</v>
      </c>
      <c r="L11" s="18" t="s">
        <v>140</v>
      </c>
      <c r="M11" s="18" t="s">
        <v>114</v>
      </c>
      <c r="N11" s="18" t="s">
        <v>141</v>
      </c>
      <c r="O11" s="18" t="s">
        <v>142</v>
      </c>
      <c r="P11" s="18" t="s">
        <v>143</v>
      </c>
      <c r="Q11" s="18" t="s">
        <v>144</v>
      </c>
      <c r="R11" s="18" t="s">
        <v>158</v>
      </c>
      <c r="S11" s="18" t="s">
        <v>159</v>
      </c>
      <c r="T11" s="18" t="s">
        <v>160</v>
      </c>
    </row>
    <row r="12" spans="1:21" x14ac:dyDescent="0.25">
      <c r="D12" s="18" t="s">
        <v>6</v>
      </c>
      <c r="E12" s="18" t="s">
        <v>7</v>
      </c>
      <c r="G12" s="18" t="s">
        <v>183</v>
      </c>
    </row>
    <row r="13" spans="1:21" x14ac:dyDescent="0.25">
      <c r="D13" s="18" t="s">
        <v>110</v>
      </c>
      <c r="E13" s="18" t="s">
        <v>34</v>
      </c>
      <c r="G13" s="18" t="s">
        <v>35</v>
      </c>
      <c r="H13" s="18" t="s">
        <v>161</v>
      </c>
      <c r="I13" s="18" t="s">
        <v>203</v>
      </c>
      <c r="J13" s="18" t="s">
        <v>224</v>
      </c>
      <c r="K13" s="18" t="s">
        <v>245</v>
      </c>
      <c r="L13" s="18" t="s">
        <v>266</v>
      </c>
      <c r="M13" s="18" t="s">
        <v>287</v>
      </c>
      <c r="N13" s="18" t="s">
        <v>308</v>
      </c>
      <c r="O13" s="18" t="s">
        <v>329</v>
      </c>
      <c r="P13" s="18" t="s">
        <v>350</v>
      </c>
      <c r="Q13" s="18" t="s">
        <v>371</v>
      </c>
      <c r="R13" s="18" t="s">
        <v>392</v>
      </c>
      <c r="S13" s="18" t="s">
        <v>413</v>
      </c>
      <c r="T13" s="18" t="s">
        <v>434</v>
      </c>
    </row>
    <row r="14" spans="1:21" x14ac:dyDescent="0.25">
      <c r="A14" s="18" t="s">
        <v>37</v>
      </c>
      <c r="D14" s="18" t="s">
        <v>50</v>
      </c>
      <c r="E14" s="18" t="s">
        <v>90</v>
      </c>
      <c r="G14" s="18" t="s">
        <v>51</v>
      </c>
      <c r="H14" s="18" t="s">
        <v>162</v>
      </c>
      <c r="I14" s="18" t="s">
        <v>204</v>
      </c>
      <c r="J14" s="18" t="s">
        <v>225</v>
      </c>
      <c r="K14" s="18" t="s">
        <v>246</v>
      </c>
      <c r="L14" s="18" t="s">
        <v>267</v>
      </c>
      <c r="M14" s="18" t="s">
        <v>288</v>
      </c>
      <c r="N14" s="18" t="s">
        <v>309</v>
      </c>
      <c r="O14" s="18" t="s">
        <v>330</v>
      </c>
      <c r="P14" s="18" t="s">
        <v>351</v>
      </c>
      <c r="Q14" s="18" t="s">
        <v>372</v>
      </c>
      <c r="R14" s="18" t="s">
        <v>393</v>
      </c>
      <c r="S14" s="18" t="s">
        <v>414</v>
      </c>
      <c r="T14" s="18" t="s">
        <v>435</v>
      </c>
    </row>
    <row r="15" spans="1:21" x14ac:dyDescent="0.25">
      <c r="A15" s="18" t="s">
        <v>37</v>
      </c>
      <c r="D15" s="18" t="s">
        <v>52</v>
      </c>
      <c r="E15" s="18" t="s">
        <v>91</v>
      </c>
      <c r="G15" s="18" t="s">
        <v>53</v>
      </c>
      <c r="H15" s="18" t="s">
        <v>163</v>
      </c>
      <c r="I15" s="18" t="s">
        <v>205</v>
      </c>
      <c r="J15" s="18" t="s">
        <v>226</v>
      </c>
      <c r="K15" s="18" t="s">
        <v>247</v>
      </c>
      <c r="L15" s="18" t="s">
        <v>268</v>
      </c>
      <c r="M15" s="18" t="s">
        <v>289</v>
      </c>
      <c r="N15" s="18" t="s">
        <v>310</v>
      </c>
      <c r="O15" s="18" t="s">
        <v>331</v>
      </c>
      <c r="P15" s="18" t="s">
        <v>352</v>
      </c>
      <c r="Q15" s="18" t="s">
        <v>373</v>
      </c>
      <c r="R15" s="18" t="s">
        <v>394</v>
      </c>
      <c r="S15" s="18" t="s">
        <v>415</v>
      </c>
      <c r="T15" s="18" t="s">
        <v>436</v>
      </c>
    </row>
    <row r="16" spans="1:21" x14ac:dyDescent="0.25">
      <c r="A16" s="18" t="s">
        <v>37</v>
      </c>
      <c r="D16" s="18" t="s">
        <v>54</v>
      </c>
      <c r="E16" s="18" t="s">
        <v>92</v>
      </c>
      <c r="G16" s="18" t="s">
        <v>55</v>
      </c>
      <c r="H16" s="18" t="s">
        <v>164</v>
      </c>
      <c r="I16" s="18" t="s">
        <v>206</v>
      </c>
      <c r="J16" s="18" t="s">
        <v>227</v>
      </c>
      <c r="K16" s="18" t="s">
        <v>248</v>
      </c>
      <c r="L16" s="18" t="s">
        <v>269</v>
      </c>
      <c r="M16" s="18" t="s">
        <v>290</v>
      </c>
      <c r="N16" s="18" t="s">
        <v>311</v>
      </c>
      <c r="O16" s="18" t="s">
        <v>332</v>
      </c>
      <c r="P16" s="18" t="s">
        <v>353</v>
      </c>
      <c r="Q16" s="18" t="s">
        <v>374</v>
      </c>
      <c r="R16" s="18" t="s">
        <v>395</v>
      </c>
      <c r="S16" s="18" t="s">
        <v>416</v>
      </c>
      <c r="T16" s="18" t="s">
        <v>437</v>
      </c>
    </row>
    <row r="17" spans="1:20" x14ac:dyDescent="0.25">
      <c r="A17" s="18" t="s">
        <v>37</v>
      </c>
      <c r="D17" s="18" t="s">
        <v>56</v>
      </c>
      <c r="E17" s="18" t="s">
        <v>93</v>
      </c>
      <c r="G17" s="18" t="s">
        <v>57</v>
      </c>
      <c r="H17" s="18" t="s">
        <v>165</v>
      </c>
      <c r="I17" s="18" t="s">
        <v>207</v>
      </c>
      <c r="J17" s="18" t="s">
        <v>228</v>
      </c>
      <c r="K17" s="18" t="s">
        <v>249</v>
      </c>
      <c r="L17" s="18" t="s">
        <v>270</v>
      </c>
      <c r="M17" s="18" t="s">
        <v>291</v>
      </c>
      <c r="N17" s="18" t="s">
        <v>312</v>
      </c>
      <c r="O17" s="18" t="s">
        <v>333</v>
      </c>
      <c r="P17" s="18" t="s">
        <v>354</v>
      </c>
      <c r="Q17" s="18" t="s">
        <v>375</v>
      </c>
      <c r="R17" s="18" t="s">
        <v>396</v>
      </c>
      <c r="S17" s="18" t="s">
        <v>417</v>
      </c>
      <c r="T17" s="18" t="s">
        <v>438</v>
      </c>
    </row>
    <row r="18" spans="1:20" x14ac:dyDescent="0.25">
      <c r="A18" s="18" t="s">
        <v>37</v>
      </c>
      <c r="D18" s="18" t="s">
        <v>58</v>
      </c>
      <c r="E18" s="18" t="s">
        <v>94</v>
      </c>
      <c r="G18" s="18" t="s">
        <v>59</v>
      </c>
      <c r="H18" s="18" t="s">
        <v>166</v>
      </c>
      <c r="I18" s="18" t="s">
        <v>208</v>
      </c>
      <c r="J18" s="18" t="s">
        <v>229</v>
      </c>
      <c r="K18" s="18" t="s">
        <v>250</v>
      </c>
      <c r="L18" s="18" t="s">
        <v>271</v>
      </c>
      <c r="M18" s="18" t="s">
        <v>292</v>
      </c>
      <c r="N18" s="18" t="s">
        <v>313</v>
      </c>
      <c r="O18" s="18" t="s">
        <v>334</v>
      </c>
      <c r="P18" s="18" t="s">
        <v>355</v>
      </c>
      <c r="Q18" s="18" t="s">
        <v>376</v>
      </c>
      <c r="R18" s="18" t="s">
        <v>397</v>
      </c>
      <c r="S18" s="18" t="s">
        <v>418</v>
      </c>
      <c r="T18" s="18" t="s">
        <v>439</v>
      </c>
    </row>
    <row r="19" spans="1:20" x14ac:dyDescent="0.25">
      <c r="A19" s="18" t="s">
        <v>37</v>
      </c>
      <c r="D19" s="18" t="s">
        <v>60</v>
      </c>
      <c r="E19" s="18" t="s">
        <v>95</v>
      </c>
      <c r="G19" s="18" t="s">
        <v>61</v>
      </c>
      <c r="H19" s="18" t="s">
        <v>167</v>
      </c>
      <c r="I19" s="18" t="s">
        <v>209</v>
      </c>
      <c r="J19" s="18" t="s">
        <v>230</v>
      </c>
      <c r="K19" s="18" t="s">
        <v>251</v>
      </c>
      <c r="L19" s="18" t="s">
        <v>272</v>
      </c>
      <c r="M19" s="18" t="s">
        <v>293</v>
      </c>
      <c r="N19" s="18" t="s">
        <v>314</v>
      </c>
      <c r="O19" s="18" t="s">
        <v>335</v>
      </c>
      <c r="P19" s="18" t="s">
        <v>356</v>
      </c>
      <c r="Q19" s="18" t="s">
        <v>377</v>
      </c>
      <c r="R19" s="18" t="s">
        <v>398</v>
      </c>
      <c r="S19" s="18" t="s">
        <v>419</v>
      </c>
      <c r="T19" s="18" t="s">
        <v>440</v>
      </c>
    </row>
    <row r="20" spans="1:20" x14ac:dyDescent="0.25">
      <c r="A20" s="18" t="s">
        <v>37</v>
      </c>
      <c r="D20" s="18" t="s">
        <v>62</v>
      </c>
      <c r="E20" s="18" t="s">
        <v>96</v>
      </c>
      <c r="G20" s="18" t="s">
        <v>63</v>
      </c>
      <c r="H20" s="18" t="s">
        <v>168</v>
      </c>
      <c r="I20" s="18" t="s">
        <v>210</v>
      </c>
      <c r="J20" s="18" t="s">
        <v>231</v>
      </c>
      <c r="K20" s="18" t="s">
        <v>252</v>
      </c>
      <c r="L20" s="18" t="s">
        <v>273</v>
      </c>
      <c r="M20" s="18" t="s">
        <v>294</v>
      </c>
      <c r="N20" s="18" t="s">
        <v>315</v>
      </c>
      <c r="O20" s="18" t="s">
        <v>336</v>
      </c>
      <c r="P20" s="18" t="s">
        <v>357</v>
      </c>
      <c r="Q20" s="18" t="s">
        <v>378</v>
      </c>
      <c r="R20" s="18" t="s">
        <v>399</v>
      </c>
      <c r="S20" s="18" t="s">
        <v>420</v>
      </c>
      <c r="T20" s="18" t="s">
        <v>441</v>
      </c>
    </row>
    <row r="21" spans="1:20" x14ac:dyDescent="0.25">
      <c r="A21" s="18" t="s">
        <v>37</v>
      </c>
      <c r="D21" s="18" t="s">
        <v>64</v>
      </c>
      <c r="E21" s="18" t="s">
        <v>97</v>
      </c>
      <c r="G21" s="18" t="s">
        <v>65</v>
      </c>
      <c r="H21" s="18" t="s">
        <v>169</v>
      </c>
      <c r="I21" s="18" t="s">
        <v>211</v>
      </c>
      <c r="J21" s="18" t="s">
        <v>232</v>
      </c>
      <c r="K21" s="18" t="s">
        <v>253</v>
      </c>
      <c r="L21" s="18" t="s">
        <v>274</v>
      </c>
      <c r="M21" s="18" t="s">
        <v>295</v>
      </c>
      <c r="N21" s="18" t="s">
        <v>316</v>
      </c>
      <c r="O21" s="18" t="s">
        <v>337</v>
      </c>
      <c r="P21" s="18" t="s">
        <v>358</v>
      </c>
      <c r="Q21" s="18" t="s">
        <v>379</v>
      </c>
      <c r="R21" s="18" t="s">
        <v>400</v>
      </c>
      <c r="S21" s="18" t="s">
        <v>421</v>
      </c>
      <c r="T21" s="18" t="s">
        <v>442</v>
      </c>
    </row>
    <row r="22" spans="1:20" x14ac:dyDescent="0.25">
      <c r="A22" s="18" t="s">
        <v>37</v>
      </c>
      <c r="D22" s="18" t="s">
        <v>66</v>
      </c>
      <c r="E22" s="18" t="s">
        <v>98</v>
      </c>
      <c r="G22" s="18" t="s">
        <v>67</v>
      </c>
      <c r="H22" s="18" t="s">
        <v>170</v>
      </c>
      <c r="I22" s="18" t="s">
        <v>212</v>
      </c>
      <c r="J22" s="18" t="s">
        <v>233</v>
      </c>
      <c r="K22" s="18" t="s">
        <v>254</v>
      </c>
      <c r="L22" s="18" t="s">
        <v>275</v>
      </c>
      <c r="M22" s="18" t="s">
        <v>296</v>
      </c>
      <c r="N22" s="18" t="s">
        <v>317</v>
      </c>
      <c r="O22" s="18" t="s">
        <v>338</v>
      </c>
      <c r="P22" s="18" t="s">
        <v>359</v>
      </c>
      <c r="Q22" s="18" t="s">
        <v>380</v>
      </c>
      <c r="R22" s="18" t="s">
        <v>401</v>
      </c>
      <c r="S22" s="18" t="s">
        <v>422</v>
      </c>
      <c r="T22" s="18" t="s">
        <v>443</v>
      </c>
    </row>
    <row r="23" spans="1:20" x14ac:dyDescent="0.25">
      <c r="A23" s="18" t="s">
        <v>37</v>
      </c>
      <c r="D23" s="18" t="s">
        <v>68</v>
      </c>
      <c r="E23" s="18" t="s">
        <v>99</v>
      </c>
      <c r="G23" s="18" t="s">
        <v>69</v>
      </c>
      <c r="H23" s="18" t="s">
        <v>171</v>
      </c>
      <c r="I23" s="18" t="s">
        <v>213</v>
      </c>
      <c r="J23" s="18" t="s">
        <v>234</v>
      </c>
      <c r="K23" s="18" t="s">
        <v>255</v>
      </c>
      <c r="L23" s="18" t="s">
        <v>276</v>
      </c>
      <c r="M23" s="18" t="s">
        <v>297</v>
      </c>
      <c r="N23" s="18" t="s">
        <v>318</v>
      </c>
      <c r="O23" s="18" t="s">
        <v>339</v>
      </c>
      <c r="P23" s="18" t="s">
        <v>360</v>
      </c>
      <c r="Q23" s="18" t="s">
        <v>381</v>
      </c>
      <c r="R23" s="18" t="s">
        <v>402</v>
      </c>
      <c r="S23" s="18" t="s">
        <v>423</v>
      </c>
      <c r="T23" s="18" t="s">
        <v>444</v>
      </c>
    </row>
    <row r="24" spans="1:20" x14ac:dyDescent="0.25">
      <c r="A24" s="18" t="s">
        <v>37</v>
      </c>
      <c r="D24" s="18" t="s">
        <v>70</v>
      </c>
      <c r="E24" s="18" t="s">
        <v>100</v>
      </c>
      <c r="G24" s="18" t="s">
        <v>71</v>
      </c>
      <c r="H24" s="18" t="s">
        <v>172</v>
      </c>
      <c r="I24" s="18" t="s">
        <v>214</v>
      </c>
      <c r="J24" s="18" t="s">
        <v>235</v>
      </c>
      <c r="K24" s="18" t="s">
        <v>256</v>
      </c>
      <c r="L24" s="18" t="s">
        <v>277</v>
      </c>
      <c r="M24" s="18" t="s">
        <v>298</v>
      </c>
      <c r="N24" s="18" t="s">
        <v>319</v>
      </c>
      <c r="O24" s="18" t="s">
        <v>340</v>
      </c>
      <c r="P24" s="18" t="s">
        <v>361</v>
      </c>
      <c r="Q24" s="18" t="s">
        <v>382</v>
      </c>
      <c r="R24" s="18" t="s">
        <v>403</v>
      </c>
      <c r="S24" s="18" t="s">
        <v>424</v>
      </c>
      <c r="T24" s="18" t="s">
        <v>445</v>
      </c>
    </row>
    <row r="25" spans="1:20" x14ac:dyDescent="0.25">
      <c r="A25" s="18" t="s">
        <v>37</v>
      </c>
      <c r="D25" s="18" t="s">
        <v>72</v>
      </c>
      <c r="E25" s="18" t="s">
        <v>101</v>
      </c>
      <c r="G25" s="18" t="s">
        <v>73</v>
      </c>
      <c r="H25" s="18" t="s">
        <v>173</v>
      </c>
      <c r="I25" s="18" t="s">
        <v>215</v>
      </c>
      <c r="J25" s="18" t="s">
        <v>236</v>
      </c>
      <c r="K25" s="18" t="s">
        <v>257</v>
      </c>
      <c r="L25" s="18" t="s">
        <v>278</v>
      </c>
      <c r="M25" s="18" t="s">
        <v>299</v>
      </c>
      <c r="N25" s="18" t="s">
        <v>320</v>
      </c>
      <c r="O25" s="18" t="s">
        <v>341</v>
      </c>
      <c r="P25" s="18" t="s">
        <v>362</v>
      </c>
      <c r="Q25" s="18" t="s">
        <v>383</v>
      </c>
      <c r="R25" s="18" t="s">
        <v>404</v>
      </c>
      <c r="S25" s="18" t="s">
        <v>425</v>
      </c>
      <c r="T25" s="18" t="s">
        <v>446</v>
      </c>
    </row>
    <row r="26" spans="1:20" x14ac:dyDescent="0.25">
      <c r="A26" s="18" t="s">
        <v>37</v>
      </c>
      <c r="D26" s="18" t="s">
        <v>74</v>
      </c>
      <c r="E26" s="18" t="s">
        <v>102</v>
      </c>
      <c r="G26" s="18" t="s">
        <v>75</v>
      </c>
      <c r="H26" s="18" t="s">
        <v>174</v>
      </c>
      <c r="I26" s="18" t="s">
        <v>216</v>
      </c>
      <c r="J26" s="18" t="s">
        <v>237</v>
      </c>
      <c r="K26" s="18" t="s">
        <v>258</v>
      </c>
      <c r="L26" s="18" t="s">
        <v>279</v>
      </c>
      <c r="M26" s="18" t="s">
        <v>300</v>
      </c>
      <c r="N26" s="18" t="s">
        <v>321</v>
      </c>
      <c r="O26" s="18" t="s">
        <v>342</v>
      </c>
      <c r="P26" s="18" t="s">
        <v>363</v>
      </c>
      <c r="Q26" s="18" t="s">
        <v>384</v>
      </c>
      <c r="R26" s="18" t="s">
        <v>405</v>
      </c>
      <c r="S26" s="18" t="s">
        <v>426</v>
      </c>
      <c r="T26" s="18" t="s">
        <v>447</v>
      </c>
    </row>
    <row r="27" spans="1:20" x14ac:dyDescent="0.25">
      <c r="A27" s="18" t="s">
        <v>37</v>
      </c>
      <c r="D27" s="18" t="s">
        <v>76</v>
      </c>
      <c r="E27" s="18" t="s">
        <v>103</v>
      </c>
      <c r="G27" s="18" t="s">
        <v>77</v>
      </c>
      <c r="H27" s="18" t="s">
        <v>175</v>
      </c>
      <c r="I27" s="18" t="s">
        <v>217</v>
      </c>
      <c r="J27" s="18" t="s">
        <v>238</v>
      </c>
      <c r="K27" s="18" t="s">
        <v>259</v>
      </c>
      <c r="L27" s="18" t="s">
        <v>280</v>
      </c>
      <c r="M27" s="18" t="s">
        <v>301</v>
      </c>
      <c r="N27" s="18" t="s">
        <v>322</v>
      </c>
      <c r="O27" s="18" t="s">
        <v>343</v>
      </c>
      <c r="P27" s="18" t="s">
        <v>364</v>
      </c>
      <c r="Q27" s="18" t="s">
        <v>385</v>
      </c>
      <c r="R27" s="18" t="s">
        <v>406</v>
      </c>
      <c r="S27" s="18" t="s">
        <v>427</v>
      </c>
      <c r="T27" s="18" t="s">
        <v>448</v>
      </c>
    </row>
    <row r="28" spans="1:20" x14ac:dyDescent="0.25">
      <c r="A28" s="18" t="s">
        <v>37</v>
      </c>
      <c r="D28" s="18" t="s">
        <v>78</v>
      </c>
      <c r="E28" s="18" t="s">
        <v>104</v>
      </c>
      <c r="G28" s="18" t="s">
        <v>79</v>
      </c>
      <c r="H28" s="18" t="s">
        <v>176</v>
      </c>
      <c r="I28" s="18" t="s">
        <v>218</v>
      </c>
      <c r="J28" s="18" t="s">
        <v>239</v>
      </c>
      <c r="K28" s="18" t="s">
        <v>260</v>
      </c>
      <c r="L28" s="18" t="s">
        <v>281</v>
      </c>
      <c r="M28" s="18" t="s">
        <v>302</v>
      </c>
      <c r="N28" s="18" t="s">
        <v>323</v>
      </c>
      <c r="O28" s="18" t="s">
        <v>344</v>
      </c>
      <c r="P28" s="18" t="s">
        <v>365</v>
      </c>
      <c r="Q28" s="18" t="s">
        <v>386</v>
      </c>
      <c r="R28" s="18" t="s">
        <v>407</v>
      </c>
      <c r="S28" s="18" t="s">
        <v>428</v>
      </c>
      <c r="T28" s="18" t="s">
        <v>449</v>
      </c>
    </row>
    <row r="29" spans="1:20" x14ac:dyDescent="0.25">
      <c r="A29" s="18" t="s">
        <v>37</v>
      </c>
      <c r="D29" s="18" t="s">
        <v>80</v>
      </c>
      <c r="E29" s="18" t="s">
        <v>105</v>
      </c>
      <c r="G29" s="18" t="s">
        <v>81</v>
      </c>
      <c r="H29" s="18" t="s">
        <v>177</v>
      </c>
      <c r="I29" s="18" t="s">
        <v>219</v>
      </c>
      <c r="J29" s="18" t="s">
        <v>240</v>
      </c>
      <c r="K29" s="18" t="s">
        <v>261</v>
      </c>
      <c r="L29" s="18" t="s">
        <v>282</v>
      </c>
      <c r="M29" s="18" t="s">
        <v>303</v>
      </c>
      <c r="N29" s="18" t="s">
        <v>324</v>
      </c>
      <c r="O29" s="18" t="s">
        <v>345</v>
      </c>
      <c r="P29" s="18" t="s">
        <v>366</v>
      </c>
      <c r="Q29" s="18" t="s">
        <v>387</v>
      </c>
      <c r="R29" s="18" t="s">
        <v>408</v>
      </c>
      <c r="S29" s="18" t="s">
        <v>429</v>
      </c>
      <c r="T29" s="18" t="s">
        <v>450</v>
      </c>
    </row>
    <row r="30" spans="1:20" x14ac:dyDescent="0.25">
      <c r="A30" s="18" t="s">
        <v>37</v>
      </c>
      <c r="D30" s="18" t="s">
        <v>82</v>
      </c>
      <c r="E30" s="18" t="s">
        <v>106</v>
      </c>
      <c r="G30" s="18" t="s">
        <v>83</v>
      </c>
      <c r="H30" s="18" t="s">
        <v>178</v>
      </c>
      <c r="I30" s="18" t="s">
        <v>220</v>
      </c>
      <c r="J30" s="18" t="s">
        <v>241</v>
      </c>
      <c r="K30" s="18" t="s">
        <v>262</v>
      </c>
      <c r="L30" s="18" t="s">
        <v>283</v>
      </c>
      <c r="M30" s="18" t="s">
        <v>304</v>
      </c>
      <c r="N30" s="18" t="s">
        <v>325</v>
      </c>
      <c r="O30" s="18" t="s">
        <v>346</v>
      </c>
      <c r="P30" s="18" t="s">
        <v>367</v>
      </c>
      <c r="Q30" s="18" t="s">
        <v>388</v>
      </c>
      <c r="R30" s="18" t="s">
        <v>409</v>
      </c>
      <c r="S30" s="18" t="s">
        <v>430</v>
      </c>
      <c r="T30" s="18" t="s">
        <v>451</v>
      </c>
    </row>
    <row r="31" spans="1:20" x14ac:dyDescent="0.25">
      <c r="A31" s="18" t="s">
        <v>37</v>
      </c>
      <c r="D31" s="18" t="s">
        <v>84</v>
      </c>
      <c r="E31" s="18" t="s">
        <v>107</v>
      </c>
      <c r="G31" s="18" t="s">
        <v>85</v>
      </c>
      <c r="H31" s="18" t="s">
        <v>179</v>
      </c>
      <c r="I31" s="18" t="s">
        <v>221</v>
      </c>
      <c r="J31" s="18" t="s">
        <v>242</v>
      </c>
      <c r="K31" s="18" t="s">
        <v>263</v>
      </c>
      <c r="L31" s="18" t="s">
        <v>284</v>
      </c>
      <c r="M31" s="18" t="s">
        <v>305</v>
      </c>
      <c r="N31" s="18" t="s">
        <v>326</v>
      </c>
      <c r="O31" s="18" t="s">
        <v>347</v>
      </c>
      <c r="P31" s="18" t="s">
        <v>368</v>
      </c>
      <c r="Q31" s="18" t="s">
        <v>389</v>
      </c>
      <c r="R31" s="18" t="s">
        <v>410</v>
      </c>
      <c r="S31" s="18" t="s">
        <v>431</v>
      </c>
      <c r="T31" s="18" t="s">
        <v>452</v>
      </c>
    </row>
    <row r="32" spans="1:20" x14ac:dyDescent="0.25">
      <c r="A32" s="18" t="s">
        <v>37</v>
      </c>
      <c r="D32" s="18" t="s">
        <v>86</v>
      </c>
      <c r="E32" s="18" t="s">
        <v>108</v>
      </c>
      <c r="G32" s="18" t="s">
        <v>87</v>
      </c>
      <c r="H32" s="18" t="s">
        <v>180</v>
      </c>
      <c r="I32" s="18" t="s">
        <v>222</v>
      </c>
      <c r="J32" s="18" t="s">
        <v>243</v>
      </c>
      <c r="K32" s="18" t="s">
        <v>264</v>
      </c>
      <c r="L32" s="18" t="s">
        <v>285</v>
      </c>
      <c r="M32" s="18" t="s">
        <v>306</v>
      </c>
      <c r="N32" s="18" t="s">
        <v>327</v>
      </c>
      <c r="O32" s="18" t="s">
        <v>348</v>
      </c>
      <c r="P32" s="18" t="s">
        <v>369</v>
      </c>
      <c r="Q32" s="18" t="s">
        <v>390</v>
      </c>
      <c r="R32" s="18" t="s">
        <v>411</v>
      </c>
      <c r="S32" s="18" t="s">
        <v>432</v>
      </c>
      <c r="T32" s="18" t="s">
        <v>453</v>
      </c>
    </row>
    <row r="33" spans="1:20" x14ac:dyDescent="0.25">
      <c r="A33" s="18" t="s">
        <v>37</v>
      </c>
      <c r="D33" s="18" t="s">
        <v>88</v>
      </c>
      <c r="E33" s="18" t="s">
        <v>109</v>
      </c>
      <c r="G33" s="18" t="s">
        <v>89</v>
      </c>
      <c r="H33" s="18" t="s">
        <v>181</v>
      </c>
      <c r="I33" s="18" t="s">
        <v>223</v>
      </c>
      <c r="J33" s="18" t="s">
        <v>244</v>
      </c>
      <c r="K33" s="18" t="s">
        <v>265</v>
      </c>
      <c r="L33" s="18" t="s">
        <v>286</v>
      </c>
      <c r="M33" s="18" t="s">
        <v>307</v>
      </c>
      <c r="N33" s="18" t="s">
        <v>328</v>
      </c>
      <c r="O33" s="18" t="s">
        <v>349</v>
      </c>
      <c r="P33" s="18" t="s">
        <v>370</v>
      </c>
      <c r="Q33" s="18" t="s">
        <v>391</v>
      </c>
      <c r="R33" s="18" t="s">
        <v>412</v>
      </c>
      <c r="S33" s="18" t="s">
        <v>433</v>
      </c>
      <c r="T33" s="18" t="s">
        <v>454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E220D9AB-8FEA-4D7D-AB50-9F0FD27799B3}">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Options</vt:lpstr>
      <vt:lpstr>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Customer Sales by Month</dc:title>
  <dc:subject>Jet Reports</dc:subject>
  <dc:creator>Kim R. Duey</dc:creator>
  <dc:description>Lists customers with sales within a given date range and displays results in monthly buckets.</dc:description>
  <cp:lastModifiedBy>Kim R. Duey</cp:lastModifiedBy>
  <dcterms:created xsi:type="dcterms:W3CDTF">2016-11-10T21:20:48Z</dcterms:created>
  <dcterms:modified xsi:type="dcterms:W3CDTF">2018-09-28T19:00:41Z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