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1555" windowHeight="6945"/>
  </bookViews>
  <sheets>
    <sheet name="Read Me" sheetId="622" r:id="rId1"/>
    <sheet name="Options" sheetId="2" state="hidden" r:id="rId2"/>
    <sheet name="Customer Transactions" sheetId="1" r:id="rId3"/>
    <sheet name="Sheet1" sheetId="641" state="veryHidden" r:id="rId4"/>
    <sheet name="Sheet2" sheetId="642" state="veryHidden" r:id="rId5"/>
    <sheet name="Sheet3" sheetId="643" state="veryHidden" r:id="rId6"/>
    <sheet name="Sheet4" sheetId="644" state="veryHidden" r:id="rId7"/>
    <sheet name="Sheet9" sheetId="649" state="veryHidden" r:id="rId8"/>
    <sheet name="Sheet10" sheetId="650" state="veryHidden"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1" l="1"/>
  <c r="C3" i="1"/>
  <c r="C4" i="1"/>
  <c r="C5" i="1"/>
  <c r="E8" i="1"/>
  <c r="E10" i="1"/>
  <c r="B13" i="1"/>
  <c r="B14" i="1" s="1"/>
  <c r="B15" i="1" s="1"/>
  <c r="B16" i="1" s="1"/>
  <c r="B17" i="1" s="1"/>
  <c r="B18" i="1" s="1"/>
  <c r="B19" i="1" s="1"/>
  <c r="B20" i="1" s="1"/>
  <c r="B21" i="1" s="1"/>
  <c r="B22" i="1" s="1"/>
  <c r="B23" i="1" s="1"/>
  <c r="B24" i="1" s="1"/>
  <c r="B25" i="1" s="1"/>
  <c r="B26" i="1" s="1"/>
  <c r="B27" i="1" s="1"/>
  <c r="B28" i="1" s="1"/>
  <c r="B29" i="1" s="1"/>
  <c r="D13" i="1"/>
  <c r="H31" i="1" s="1"/>
  <c r="E13" i="1"/>
  <c r="F14" i="1"/>
  <c r="H14" i="1"/>
  <c r="I14" i="1"/>
  <c r="F15" i="1"/>
  <c r="H15" i="1"/>
  <c r="I15" i="1"/>
  <c r="F16" i="1"/>
  <c r="H16" i="1"/>
  <c r="I16" i="1"/>
  <c r="F17" i="1"/>
  <c r="H17" i="1"/>
  <c r="I17" i="1"/>
  <c r="F18" i="1"/>
  <c r="H18" i="1"/>
  <c r="I18" i="1"/>
  <c r="F19" i="1"/>
  <c r="H19" i="1"/>
  <c r="I19" i="1"/>
  <c r="F20" i="1"/>
  <c r="H20" i="1"/>
  <c r="I20" i="1"/>
  <c r="F21" i="1"/>
  <c r="H21" i="1"/>
  <c r="I21" i="1"/>
  <c r="F22" i="1"/>
  <c r="H22" i="1"/>
  <c r="I22" i="1"/>
  <c r="F23" i="1"/>
  <c r="H23" i="1"/>
  <c r="I23" i="1"/>
  <c r="F24" i="1"/>
  <c r="H24" i="1"/>
  <c r="I24" i="1"/>
  <c r="F25" i="1"/>
  <c r="H25" i="1"/>
  <c r="I25" i="1"/>
  <c r="F26" i="1"/>
  <c r="H26" i="1"/>
  <c r="I26" i="1"/>
  <c r="F27" i="1"/>
  <c r="H27" i="1"/>
  <c r="I27" i="1"/>
  <c r="F28" i="1"/>
  <c r="H28" i="1"/>
  <c r="I28" i="1"/>
  <c r="F29" i="1"/>
  <c r="H29" i="1"/>
  <c r="I29" i="1"/>
  <c r="J31" i="1"/>
  <c r="D33" i="1"/>
  <c r="H36" i="1" s="1"/>
  <c r="E33" i="1"/>
  <c r="F34" i="1"/>
  <c r="H34" i="1"/>
  <c r="I34" i="1"/>
  <c r="J36" i="1"/>
  <c r="B38" i="1"/>
  <c r="B39" i="1" s="1"/>
  <c r="D38" i="1"/>
  <c r="H41" i="1" s="1"/>
  <c r="E38" i="1"/>
  <c r="F39" i="1"/>
  <c r="H39" i="1"/>
  <c r="I39" i="1"/>
  <c r="J41" i="1"/>
  <c r="D43" i="1"/>
  <c r="B43" i="1" s="1"/>
  <c r="B44" i="1" s="1"/>
  <c r="E43" i="1"/>
  <c r="F44" i="1"/>
  <c r="H44" i="1"/>
  <c r="I44" i="1"/>
  <c r="H46" i="1"/>
  <c r="J46" i="1"/>
  <c r="B48" i="1"/>
  <c r="B49" i="1" s="1"/>
  <c r="B50" i="1" s="1"/>
  <c r="B51" i="1" s="1"/>
  <c r="B52" i="1" s="1"/>
  <c r="B53" i="1" s="1"/>
  <c r="B54" i="1" s="1"/>
  <c r="D48" i="1"/>
  <c r="H56" i="1" s="1"/>
  <c r="E48" i="1"/>
  <c r="F49" i="1"/>
  <c r="H49" i="1"/>
  <c r="I49" i="1"/>
  <c r="F50" i="1"/>
  <c r="H50" i="1"/>
  <c r="I50" i="1"/>
  <c r="F51" i="1"/>
  <c r="H51" i="1"/>
  <c r="I51" i="1"/>
  <c r="F52" i="1"/>
  <c r="H52" i="1"/>
  <c r="I52" i="1"/>
  <c r="F53" i="1"/>
  <c r="H53" i="1"/>
  <c r="I53" i="1"/>
  <c r="F54" i="1"/>
  <c r="H54" i="1"/>
  <c r="I54" i="1"/>
  <c r="J56" i="1"/>
  <c r="D58" i="1"/>
  <c r="H65" i="1" s="1"/>
  <c r="E58" i="1"/>
  <c r="F59" i="1"/>
  <c r="H59" i="1"/>
  <c r="I59" i="1"/>
  <c r="F60" i="1"/>
  <c r="H60" i="1"/>
  <c r="I60" i="1"/>
  <c r="K60" i="1" s="1"/>
  <c r="F61" i="1"/>
  <c r="H61" i="1"/>
  <c r="I61" i="1"/>
  <c r="F62" i="1"/>
  <c r="H62" i="1"/>
  <c r="I62" i="1"/>
  <c r="F63" i="1"/>
  <c r="H63" i="1"/>
  <c r="I63" i="1"/>
  <c r="J65" i="1"/>
  <c r="B67" i="1"/>
  <c r="B68" i="1" s="1"/>
  <c r="B69" i="1" s="1"/>
  <c r="D67" i="1"/>
  <c r="H71" i="1" s="1"/>
  <c r="E67" i="1"/>
  <c r="F68" i="1"/>
  <c r="H68" i="1"/>
  <c r="I68" i="1"/>
  <c r="F69" i="1"/>
  <c r="H69" i="1"/>
  <c r="I69" i="1"/>
  <c r="J71" i="1"/>
  <c r="D73" i="1"/>
  <c r="B73" i="1" s="1"/>
  <c r="B74" i="1" s="1"/>
  <c r="B75" i="1" s="1"/>
  <c r="B76" i="1" s="1"/>
  <c r="B77" i="1" s="1"/>
  <c r="B78" i="1" s="1"/>
  <c r="B79" i="1" s="1"/>
  <c r="B80" i="1" s="1"/>
  <c r="E73" i="1"/>
  <c r="F74" i="1"/>
  <c r="H74" i="1"/>
  <c r="I74" i="1"/>
  <c r="F75" i="1"/>
  <c r="H75" i="1"/>
  <c r="I75" i="1"/>
  <c r="F76" i="1"/>
  <c r="H76" i="1"/>
  <c r="I76" i="1"/>
  <c r="F77" i="1"/>
  <c r="H77" i="1"/>
  <c r="I77" i="1"/>
  <c r="F78" i="1"/>
  <c r="H78" i="1"/>
  <c r="I78" i="1"/>
  <c r="F79" i="1"/>
  <c r="H79" i="1"/>
  <c r="I79" i="1"/>
  <c r="F80" i="1"/>
  <c r="H80" i="1"/>
  <c r="I80" i="1"/>
  <c r="H82" i="1"/>
  <c r="J82" i="1"/>
  <c r="D84" i="1"/>
  <c r="B84" i="1" s="1"/>
  <c r="B85" i="1" s="1"/>
  <c r="B86" i="1" s="1"/>
  <c r="B87" i="1" s="1"/>
  <c r="B88" i="1" s="1"/>
  <c r="B89" i="1" s="1"/>
  <c r="B90" i="1" s="1"/>
  <c r="E84" i="1"/>
  <c r="F85" i="1"/>
  <c r="H85" i="1"/>
  <c r="I85" i="1"/>
  <c r="F86" i="1"/>
  <c r="H86" i="1"/>
  <c r="I86" i="1"/>
  <c r="F87" i="1"/>
  <c r="H87" i="1"/>
  <c r="I87" i="1"/>
  <c r="F88" i="1"/>
  <c r="H88" i="1"/>
  <c r="I88" i="1"/>
  <c r="F89" i="1"/>
  <c r="H89" i="1"/>
  <c r="I89" i="1"/>
  <c r="F90" i="1"/>
  <c r="H90" i="1"/>
  <c r="I90" i="1"/>
  <c r="H92" i="1"/>
  <c r="J92" i="1"/>
  <c r="D94" i="1"/>
  <c r="B94" i="1" s="1"/>
  <c r="B95" i="1" s="1"/>
  <c r="B96" i="1" s="1"/>
  <c r="B97" i="1" s="1"/>
  <c r="B98" i="1" s="1"/>
  <c r="E94" i="1"/>
  <c r="F95" i="1"/>
  <c r="H95" i="1"/>
  <c r="I95" i="1"/>
  <c r="F96" i="1"/>
  <c r="H96" i="1"/>
  <c r="I96" i="1"/>
  <c r="F97" i="1"/>
  <c r="H97" i="1"/>
  <c r="I97" i="1"/>
  <c r="K97" i="1" s="1"/>
  <c r="F98" i="1"/>
  <c r="H98" i="1"/>
  <c r="I98" i="1"/>
  <c r="J100" i="1"/>
  <c r="B102" i="1"/>
  <c r="B103" i="1" s="1"/>
  <c r="D102" i="1"/>
  <c r="H105" i="1" s="1"/>
  <c r="E102" i="1"/>
  <c r="F103" i="1"/>
  <c r="H103" i="1"/>
  <c r="I103" i="1"/>
  <c r="J105" i="1"/>
  <c r="D107" i="1"/>
  <c r="B107" i="1" s="1"/>
  <c r="B108" i="1" s="1"/>
  <c r="B109" i="1" s="1"/>
  <c r="B110" i="1" s="1"/>
  <c r="B111" i="1" s="1"/>
  <c r="B112" i="1" s="1"/>
  <c r="E107" i="1"/>
  <c r="F108" i="1"/>
  <c r="H108" i="1"/>
  <c r="I108" i="1"/>
  <c r="F109" i="1"/>
  <c r="H109" i="1"/>
  <c r="I109" i="1"/>
  <c r="F110" i="1"/>
  <c r="H110" i="1"/>
  <c r="I110" i="1"/>
  <c r="F111" i="1"/>
  <c r="H111" i="1"/>
  <c r="I111" i="1"/>
  <c r="F112" i="1"/>
  <c r="H112" i="1"/>
  <c r="I112" i="1"/>
  <c r="H114" i="1"/>
  <c r="J114" i="1"/>
  <c r="B116" i="1"/>
  <c r="B117" i="1" s="1"/>
  <c r="D116" i="1"/>
  <c r="E116" i="1"/>
  <c r="F117" i="1"/>
  <c r="H117" i="1"/>
  <c r="I117" i="1"/>
  <c r="H119" i="1"/>
  <c r="J119" i="1"/>
  <c r="D121" i="1"/>
  <c r="B121" i="1" s="1"/>
  <c r="B122" i="1" s="1"/>
  <c r="B123" i="1" s="1"/>
  <c r="B124" i="1" s="1"/>
  <c r="B125" i="1" s="1"/>
  <c r="B126" i="1" s="1"/>
  <c r="B127" i="1" s="1"/>
  <c r="B128" i="1" s="1"/>
  <c r="E121" i="1"/>
  <c r="F122" i="1"/>
  <c r="H122" i="1"/>
  <c r="I122" i="1"/>
  <c r="F123" i="1"/>
  <c r="H123" i="1"/>
  <c r="I123" i="1"/>
  <c r="F124" i="1"/>
  <c r="H124" i="1"/>
  <c r="I124" i="1"/>
  <c r="F125" i="1"/>
  <c r="H125" i="1"/>
  <c r="I125" i="1"/>
  <c r="F126" i="1"/>
  <c r="H126" i="1"/>
  <c r="I126" i="1"/>
  <c r="K126" i="1" s="1"/>
  <c r="F127" i="1"/>
  <c r="H127" i="1"/>
  <c r="I127" i="1"/>
  <c r="F128" i="1"/>
  <c r="H128" i="1"/>
  <c r="I128" i="1"/>
  <c r="J130" i="1"/>
  <c r="B132" i="1"/>
  <c r="B133" i="1" s="1"/>
  <c r="B134" i="1" s="1"/>
  <c r="B135" i="1" s="1"/>
  <c r="B136" i="1" s="1"/>
  <c r="B137" i="1" s="1"/>
  <c r="D132" i="1"/>
  <c r="E132" i="1"/>
  <c r="F133" i="1"/>
  <c r="H133" i="1"/>
  <c r="I133" i="1"/>
  <c r="F134" i="1"/>
  <c r="H134" i="1"/>
  <c r="I134" i="1"/>
  <c r="F135" i="1"/>
  <c r="H135" i="1"/>
  <c r="I135" i="1"/>
  <c r="F136" i="1"/>
  <c r="H136" i="1"/>
  <c r="I136" i="1"/>
  <c r="F137" i="1"/>
  <c r="H137" i="1"/>
  <c r="I137" i="1"/>
  <c r="H139" i="1"/>
  <c r="J139" i="1"/>
  <c r="B141" i="1"/>
  <c r="D141" i="1"/>
  <c r="E141" i="1"/>
  <c r="B142" i="1"/>
  <c r="F142" i="1"/>
  <c r="H142" i="1"/>
  <c r="I142" i="1"/>
  <c r="B143" i="1"/>
  <c r="B144" i="1" s="1"/>
  <c r="B145" i="1" s="1"/>
  <c r="B146" i="1" s="1"/>
  <c r="B147" i="1" s="1"/>
  <c r="F143" i="1"/>
  <c r="H143" i="1"/>
  <c r="I143" i="1"/>
  <c r="F144" i="1"/>
  <c r="H144" i="1"/>
  <c r="I144" i="1"/>
  <c r="F145" i="1"/>
  <c r="H145" i="1"/>
  <c r="I145" i="1"/>
  <c r="F146" i="1"/>
  <c r="H146" i="1"/>
  <c r="I146" i="1"/>
  <c r="F147" i="1"/>
  <c r="H147" i="1"/>
  <c r="I147" i="1"/>
  <c r="K147" i="1" s="1"/>
  <c r="H149" i="1"/>
  <c r="J149" i="1"/>
  <c r="B151" i="1"/>
  <c r="B152" i="1" s="1"/>
  <c r="D151" i="1"/>
  <c r="E151" i="1"/>
  <c r="F152" i="1"/>
  <c r="H152" i="1"/>
  <c r="I152" i="1"/>
  <c r="H154" i="1"/>
  <c r="J154" i="1"/>
  <c r="D156" i="1"/>
  <c r="B156" i="1" s="1"/>
  <c r="B157" i="1" s="1"/>
  <c r="B158" i="1" s="1"/>
  <c r="B159" i="1" s="1"/>
  <c r="B160" i="1" s="1"/>
  <c r="B161" i="1" s="1"/>
  <c r="B162" i="1" s="1"/>
  <c r="B163" i="1" s="1"/>
  <c r="B164" i="1" s="1"/>
  <c r="B165" i="1" s="1"/>
  <c r="B166" i="1" s="1"/>
  <c r="B167" i="1" s="1"/>
  <c r="B168" i="1" s="1"/>
  <c r="B169" i="1" s="1"/>
  <c r="E156" i="1"/>
  <c r="F157" i="1"/>
  <c r="H157" i="1"/>
  <c r="I157" i="1"/>
  <c r="F158" i="1"/>
  <c r="H158" i="1"/>
  <c r="I158" i="1"/>
  <c r="F159" i="1"/>
  <c r="H159" i="1"/>
  <c r="I159" i="1"/>
  <c r="K159" i="1" s="1"/>
  <c r="F160" i="1"/>
  <c r="H160" i="1"/>
  <c r="I160" i="1"/>
  <c r="F161" i="1"/>
  <c r="H161" i="1"/>
  <c r="I161" i="1"/>
  <c r="F162" i="1"/>
  <c r="H162" i="1"/>
  <c r="I162" i="1"/>
  <c r="F163" i="1"/>
  <c r="H163" i="1"/>
  <c r="I163" i="1"/>
  <c r="F164" i="1"/>
  <c r="H164" i="1"/>
  <c r="I164" i="1"/>
  <c r="F165" i="1"/>
  <c r="H165" i="1"/>
  <c r="I165" i="1"/>
  <c r="F166" i="1"/>
  <c r="H166" i="1"/>
  <c r="I166" i="1"/>
  <c r="F167" i="1"/>
  <c r="H167" i="1"/>
  <c r="I167" i="1"/>
  <c r="K167" i="1" s="1"/>
  <c r="F168" i="1"/>
  <c r="H168" i="1"/>
  <c r="I168" i="1"/>
  <c r="F169" i="1"/>
  <c r="H169" i="1"/>
  <c r="I169" i="1"/>
  <c r="K169" i="1" s="1"/>
  <c r="J171" i="1"/>
  <c r="B173" i="1"/>
  <c r="B174" i="1" s="1"/>
  <c r="D173" i="1"/>
  <c r="E173" i="1"/>
  <c r="F174" i="1"/>
  <c r="H174" i="1"/>
  <c r="I174" i="1"/>
  <c r="H176" i="1"/>
  <c r="J176" i="1"/>
  <c r="B178" i="1"/>
  <c r="D178" i="1"/>
  <c r="E178" i="1"/>
  <c r="B179" i="1"/>
  <c r="F179" i="1"/>
  <c r="H179" i="1"/>
  <c r="I179" i="1"/>
  <c r="B180" i="1"/>
  <c r="B181" i="1" s="1"/>
  <c r="B182" i="1" s="1"/>
  <c r="B183" i="1" s="1"/>
  <c r="B184" i="1" s="1"/>
  <c r="B185" i="1" s="1"/>
  <c r="B186" i="1" s="1"/>
  <c r="B187" i="1" s="1"/>
  <c r="F180" i="1"/>
  <c r="H180" i="1"/>
  <c r="I180" i="1"/>
  <c r="K180" i="1" s="1"/>
  <c r="F181" i="1"/>
  <c r="H181" i="1"/>
  <c r="I181" i="1"/>
  <c r="K181" i="1" s="1"/>
  <c r="F182" i="1"/>
  <c r="H182" i="1"/>
  <c r="I182" i="1"/>
  <c r="F183" i="1"/>
  <c r="H183" i="1"/>
  <c r="I183" i="1"/>
  <c r="K183" i="1" s="1"/>
  <c r="F184" i="1"/>
  <c r="H184" i="1"/>
  <c r="I184" i="1"/>
  <c r="F185" i="1"/>
  <c r="H185" i="1"/>
  <c r="I185" i="1"/>
  <c r="F186" i="1"/>
  <c r="H186" i="1"/>
  <c r="I186" i="1"/>
  <c r="F187" i="1"/>
  <c r="H187" i="1"/>
  <c r="I187" i="1"/>
  <c r="E5" i="2"/>
  <c r="E6" i="2"/>
  <c r="E7" i="2"/>
  <c r="E8" i="2"/>
  <c r="K54" i="1"/>
  <c r="K53" i="1"/>
  <c r="K52" i="1"/>
  <c r="K51" i="1"/>
  <c r="K50" i="1"/>
  <c r="K63" i="1"/>
  <c r="K62" i="1"/>
  <c r="K61" i="1"/>
  <c r="K69" i="1"/>
  <c r="K80" i="1"/>
  <c r="K79" i="1"/>
  <c r="K78" i="1"/>
  <c r="K77" i="1"/>
  <c r="K76" i="1"/>
  <c r="K75" i="1"/>
  <c r="K90" i="1"/>
  <c r="K89" i="1"/>
  <c r="K88" i="1"/>
  <c r="K87" i="1"/>
  <c r="K86" i="1"/>
  <c r="K98" i="1"/>
  <c r="K96" i="1"/>
  <c r="K110" i="1"/>
  <c r="K112" i="1"/>
  <c r="K111" i="1"/>
  <c r="K109" i="1"/>
  <c r="K128" i="1"/>
  <c r="K127" i="1"/>
  <c r="K125" i="1"/>
  <c r="K124" i="1"/>
  <c r="K123" i="1"/>
  <c r="K137" i="1"/>
  <c r="K136" i="1"/>
  <c r="K135" i="1"/>
  <c r="K134" i="1"/>
  <c r="K146" i="1"/>
  <c r="K145" i="1"/>
  <c r="K144" i="1"/>
  <c r="K143" i="1"/>
  <c r="K164" i="1"/>
  <c r="K165" i="1"/>
  <c r="K168" i="1"/>
  <c r="K166" i="1"/>
  <c r="K163" i="1"/>
  <c r="K162" i="1"/>
  <c r="K161" i="1"/>
  <c r="K160" i="1"/>
  <c r="K158" i="1"/>
  <c r="K184" i="1"/>
  <c r="K187" i="1"/>
  <c r="K186" i="1"/>
  <c r="K185" i="1"/>
  <c r="K182" i="1"/>
  <c r="K17" i="1"/>
  <c r="K18" i="1"/>
  <c r="K25" i="1"/>
  <c r="K26" i="1"/>
  <c r="K29" i="1"/>
  <c r="K28" i="1"/>
  <c r="K27" i="1"/>
  <c r="K24" i="1"/>
  <c r="K23" i="1"/>
  <c r="K22" i="1"/>
  <c r="K21" i="1"/>
  <c r="K20" i="1"/>
  <c r="K19" i="1"/>
  <c r="K16" i="1"/>
  <c r="K15" i="1"/>
  <c r="H189" i="1"/>
  <c r="H171" i="1" l="1"/>
  <c r="H130" i="1"/>
  <c r="B58" i="1"/>
  <c r="B59" i="1" s="1"/>
  <c r="B60" i="1" s="1"/>
  <c r="B61" i="1" s="1"/>
  <c r="B62" i="1" s="1"/>
  <c r="B63" i="1" s="1"/>
  <c r="B33" i="1"/>
  <c r="B34" i="1" s="1"/>
  <c r="H100" i="1"/>
  <c r="D8" i="2"/>
  <c r="D7" i="2"/>
  <c r="D6" i="2"/>
  <c r="C2" i="1" s="1"/>
  <c r="E9" i="1" s="1"/>
  <c r="D5" i="2"/>
  <c r="K49" i="1" l="1"/>
  <c r="K85" i="1"/>
  <c r="K179" i="1" l="1"/>
  <c r="J189" i="1" s="1"/>
  <c r="K152" i="1"/>
  <c r="K39" i="1"/>
  <c r="K142" i="1"/>
  <c r="K174" i="1"/>
  <c r="K44" i="1"/>
  <c r="K59" i="1"/>
  <c r="K103" i="1"/>
  <c r="K95" i="1"/>
  <c r="K68" i="1"/>
  <c r="K74" i="1"/>
  <c r="K122" i="1"/>
  <c r="K157" i="1"/>
  <c r="K34" i="1"/>
  <c r="K117" i="1"/>
  <c r="K108" i="1"/>
  <c r="K133" i="1"/>
  <c r="K14" i="1" l="1"/>
  <c r="J192" i="1" s="1"/>
</calcChain>
</file>

<file path=xl/sharedStrings.xml><?xml version="1.0" encoding="utf-8"?>
<sst xmlns="http://schemas.openxmlformats.org/spreadsheetml/2006/main" count="1427" uniqueCount="869">
  <si>
    <t>Customer No.</t>
  </si>
  <si>
    <t>Customer Name</t>
  </si>
  <si>
    <t>Cust. Ledger Entry</t>
  </si>
  <si>
    <t>Posting Date</t>
  </si>
  <si>
    <t>Document No.</t>
  </si>
  <si>
    <t>Amount</t>
  </si>
  <si>
    <t>Title</t>
  </si>
  <si>
    <t>Value</t>
  </si>
  <si>
    <t>Lookup</t>
  </si>
  <si>
    <t>Report Options</t>
  </si>
  <si>
    <t>Option</t>
  </si>
  <si>
    <t>Auto</t>
  </si>
  <si>
    <t>=NL("Lookup","SOP30200","CUSTNMBR")</t>
  </si>
  <si>
    <t>="BLUEYOND0001"</t>
  </si>
  <si>
    <t>fit</t>
  </si>
  <si>
    <t xml:space="preserve">fit </t>
  </si>
  <si>
    <t>SOP Type</t>
  </si>
  <si>
    <t>hide</t>
  </si>
  <si>
    <t xml:space="preserve">Grand Total: </t>
  </si>
  <si>
    <t>Document Date</t>
  </si>
  <si>
    <t xml:space="preserve">Report Readme </t>
  </si>
  <si>
    <t>About the report</t>
  </si>
  <si>
    <t>Version of Jet</t>
  </si>
  <si>
    <t>Services</t>
  </si>
  <si>
    <t>Training</t>
  </si>
  <si>
    <t>Sales</t>
  </si>
  <si>
    <t>DISCLAIMER</t>
  </si>
  <si>
    <t>Copyrights</t>
  </si>
  <si>
    <t>="RIVERSID0001"</t>
  </si>
  <si>
    <t>Display each customer on a separate sheet</t>
  </si>
  <si>
    <t>Tooltip</t>
  </si>
  <si>
    <t>Yes or No</t>
  </si>
  <si>
    <t>Hide</t>
  </si>
  <si>
    <t>Customer Number filter</t>
  </si>
  <si>
    <t>Sheet replicator</t>
  </si>
  <si>
    <t>=NL("Lookup",{"Yes","No"},"Display each customer on a separate sheet?")</t>
  </si>
  <si>
    <t>=NP("Eval","='Options'!c8")</t>
  </si>
  <si>
    <t>=IF(C3="yes",C4,C2)</t>
  </si>
  <si>
    <t>=NF($F16,"DOCDATE")</t>
  </si>
  <si>
    <t>=NF($F16,"SOPNUMBE")</t>
  </si>
  <si>
    <t>Min width ------------</t>
  </si>
  <si>
    <t>=B15</t>
  </si>
  <si>
    <t>=B16</t>
  </si>
  <si>
    <t>=B21</t>
  </si>
  <si>
    <t>=B22</t>
  </si>
  <si>
    <t>=B27</t>
  </si>
  <si>
    <t>=B28</t>
  </si>
  <si>
    <t>Document Type</t>
  </si>
  <si>
    <t>=NL("first","SOP40300","DOCTYABR","SOPTYPE",NF($F16,"SOPTYPE"))</t>
  </si>
  <si>
    <t>=NL("first","SOP40300","DOCTYABR","SOPTYPE",NF($F17,"SOPTYPE"))</t>
  </si>
  <si>
    <t>=NL("first","SOP40300","DOCTYABR","SOPTYPE",NF($F22,"SOPTYPE"))</t>
  </si>
  <si>
    <t>=NL("first","SOP40300","DOCTYABR","SOPTYPE",NF($F23,"SOPTYPE"))</t>
  </si>
  <si>
    <t>=NL("first","SOP40300","DOCTYABR","SOPTYPE",NF($F28,"SOPTYPE"))</t>
  </si>
  <si>
    <t>=NL("first","SOP40300","DOCTYABR","SOPTYPE",NF($F29,"SOPTYPE"))</t>
  </si>
  <si>
    <t>=NL("Lookup","SOP40300","DOCTYABR")</t>
  </si>
  <si>
    <t>Use an Asterisk for "ALL"</t>
  </si>
  <si>
    <t>Customer Transaction Report</t>
  </si>
  <si>
    <t>="No"</t>
  </si>
  <si>
    <t>=B73</t>
  </si>
  <si>
    <t>=NL("first","SOP40300","DOCTYABR","SOPTYPE",NF($F74,"SOPTYPE"))</t>
  </si>
  <si>
    <t>=NL("Sheets",IF(C3="Yes","RM00101",{"Customer Transactions"}),"CUSTNMBR","CUSTNMBR",$C$2)</t>
  </si>
  <si>
    <t>="HOLLINGC0001"</t>
  </si>
  <si>
    <t>=NL("Lookup","SOP30200","DOCDATE")</t>
  </si>
  <si>
    <t>="BREAKTHR0001"</t>
  </si>
  <si>
    <t>="CENTRALC0001"</t>
  </si>
  <si>
    <t>="CONTOSOL0001"</t>
  </si>
  <si>
    <t>=B74</t>
  </si>
  <si>
    <t>=NL("first","SOP40300","DOCTYABR","SOPTYPE",NF($F75,"SOPTYPE"))</t>
  </si>
  <si>
    <t>=B75</t>
  </si>
  <si>
    <t>=NL("first","SOP40300","DOCTYABR","SOPTYPE",NF($F76,"SOPTYPE"))</t>
  </si>
  <si>
    <t>=B85</t>
  </si>
  <si>
    <t>=NL("first","SOP40300","DOCTYABR","SOPTYPE",NF($F86,"SOPTYPE"))</t>
  </si>
  <si>
    <t>=B86</t>
  </si>
  <si>
    <t>=NL("first","SOP40300","DOCTYABR","SOPTYPE",NF($F87,"SOPTYPE"))</t>
  </si>
  <si>
    <t>=B87</t>
  </si>
  <si>
    <t>=NL("first","SOP40300","DOCTYABR","SOPTYPE",NF($F88,"SOPTYPE"))</t>
  </si>
  <si>
    <t>="ISNINDUS0001"</t>
  </si>
  <si>
    <t>="LAWRENCE0001"</t>
  </si>
  <si>
    <t>=B107</t>
  </si>
  <si>
    <t>=NL("first","SOP40300","DOCTYABR","SOPTYPE",NF($F108,"SOPTYPE"))</t>
  </si>
  <si>
    <t>="LONDONBE0001"</t>
  </si>
  <si>
    <t>="MAGNIFIC0001"</t>
  </si>
  <si>
    <t>="MAHLERST0001"</t>
  </si>
  <si>
    <t>="METROPOL0001"</t>
  </si>
  <si>
    <t>="MIDLANDC0001"</t>
  </si>
  <si>
    <t>="PLAZAONE0001"</t>
  </si>
  <si>
    <t>="VANCOUVE0001"</t>
  </si>
  <si>
    <t>=B181</t>
  </si>
  <si>
    <t>=NL("first","SOP40300","DOCTYABR","SOPTYPE",NF($F182,"SOPTYPE"))</t>
  </si>
  <si>
    <t>=B51</t>
  </si>
  <si>
    <t>=NL("first","SOP40300","DOCTYABR","SOPTYPE",NF($F52,"SOPTYPE"))</t>
  </si>
  <si>
    <t>=B52</t>
  </si>
  <si>
    <t>=NL("first","SOP40300","DOCTYABR","SOPTYPE",NF($F53,"SOPTYPE"))</t>
  </si>
  <si>
    <t>="ADVANCED0001"</t>
  </si>
  <si>
    <t>="AMERICAN0001"</t>
  </si>
  <si>
    <t>="ASTORSUI0001"</t>
  </si>
  <si>
    <t>=B76</t>
  </si>
  <si>
    <t>=NL("first","SOP40300","DOCTYABR","SOPTYPE",NF($F77,"SOPTYPE"))</t>
  </si>
  <si>
    <t>=B77</t>
  </si>
  <si>
    <t>=NL("first","SOP40300","DOCTYABR","SOPTYPE",NF($F78,"SOPTYPE"))</t>
  </si>
  <si>
    <t>=B95</t>
  </si>
  <si>
    <t>=NL("first","SOP40300","DOCTYABR","SOPTYPE",NF($F96,"SOPTYPE"))</t>
  </si>
  <si>
    <t>=B121</t>
  </si>
  <si>
    <t>=NL("first","SOP40300","DOCTYABR","SOPTYPE",NF($F122,"SOPTYPE"))</t>
  </si>
  <si>
    <t>=B122</t>
  </si>
  <si>
    <t>=NL("first","SOP40300","DOCTYABR","SOPTYPE",NF($F123,"SOPTYPE"))</t>
  </si>
  <si>
    <t>=B123</t>
  </si>
  <si>
    <t>=NL("first","SOP40300","DOCTYABR","SOPTYPE",NF($F124,"SOPTYPE"))</t>
  </si>
  <si>
    <t>=B141</t>
  </si>
  <si>
    <t>=NL("first","SOP40300","DOCTYABR","SOPTYPE",NF($F142,"SOPTYPE"))</t>
  </si>
  <si>
    <t>=B156</t>
  </si>
  <si>
    <t>=NL("first","SOP40300","DOCTYABR","SOPTYPE",NF($F157,"SOPTYPE"))</t>
  </si>
  <si>
    <t>=B157</t>
  </si>
  <si>
    <t>=NL("first","SOP40300","DOCTYABR","SOPTYPE",NF($F158,"SOPTYPE"))</t>
  </si>
  <si>
    <t>=B158</t>
  </si>
  <si>
    <t>=NL("first","SOP40300","DOCTYABR","SOPTYPE",NF($F159,"SOPTYPE"))</t>
  </si>
  <si>
    <t>=B180</t>
  </si>
  <si>
    <t>=NL("first","SOP40300","DOCTYABR","SOPTYPE",NF($F181,"SOPTYPE"))</t>
  </si>
  <si>
    <t>=B50</t>
  </si>
  <si>
    <t>=NL("first","SOP40300","DOCTYABR","SOPTYPE",NF($F51,"SOPTYPE"))</t>
  </si>
  <si>
    <t>=B59</t>
  </si>
  <si>
    <t>=NL("first","SOP40300","DOCTYABR","SOPTYPE",NF($F60,"SOPTYPE"))</t>
  </si>
  <si>
    <t>=B60</t>
  </si>
  <si>
    <t>=NL("first","SOP40300","DOCTYABR","SOPTYPE",NF($F61,"SOPTYPE"))</t>
  </si>
  <si>
    <t>=B94</t>
  </si>
  <si>
    <t>=NL("first","SOP40300","DOCTYABR","SOPTYPE",NF($F95,"SOPTYPE"))</t>
  </si>
  <si>
    <t>=B163</t>
  </si>
  <si>
    <t>=NL("first","SOP40300","DOCTYABR","SOPTYPE",NF($F164,"SOPTYPE"))</t>
  </si>
  <si>
    <t>=B164</t>
  </si>
  <si>
    <t>=NL("first","SOP40300","DOCTYABR","SOPTYPE",NF($F165,"SOPTYPE"))</t>
  </si>
  <si>
    <t>=NF($F60,"DOCDATE")</t>
  </si>
  <si>
    <t>=NF($F60,"SOPNUMBE")</t>
  </si>
  <si>
    <t>="*"</t>
  </si>
  <si>
    <t>=B17</t>
  </si>
  <si>
    <t>=NL("first","SOP40300","DOCTYABR","SOPTYPE",NF($F18,"SOPTYPE"))</t>
  </si>
  <si>
    <t>=B18</t>
  </si>
  <si>
    <t>=NL("first","SOP40300","DOCTYABR","SOPTYPE",NF($F19,"SOPTYPE"))</t>
  </si>
  <si>
    <t>=B19</t>
  </si>
  <si>
    <t>=NL("first","SOP40300","DOCTYABR","SOPTYPE",NF($F20,"SOPTYPE"))</t>
  </si>
  <si>
    <t>=B20</t>
  </si>
  <si>
    <t>=NL("first","SOP40300","DOCTYABR","SOPTYPE",NF($F21,"SOPTYPE"))</t>
  </si>
  <si>
    <t>=B23</t>
  </si>
  <si>
    <t>=NL("first","SOP40300","DOCTYABR","SOPTYPE",NF($F24,"SOPTYPE"))</t>
  </si>
  <si>
    <t>=B24</t>
  </si>
  <si>
    <t>=NL("first","SOP40300","DOCTYABR","SOPTYPE",NF($F25,"SOPTYPE"))</t>
  </si>
  <si>
    <t>=B25</t>
  </si>
  <si>
    <t>=NL("first","SOP40300","DOCTYABR","SOPTYPE",NF($F26,"SOPTYPE"))</t>
  </si>
  <si>
    <t>=B26</t>
  </si>
  <si>
    <t>=NL("first","SOP40300","DOCTYABR","SOPTYPE",NF($F27,"SOPTYPE"))</t>
  </si>
  <si>
    <t>="ADAMPARK0001"</t>
  </si>
  <si>
    <t>=B84</t>
  </si>
  <si>
    <t>=NL("first","SOP40300","DOCTYABR","SOPTYPE",NF($F85,"SOPTYPE"))</t>
  </si>
  <si>
    <t>=B159</t>
  </si>
  <si>
    <t>=NL("first","SOP40300","DOCTYABR","SOPTYPE",NF($F160,"SOPTYPE"))</t>
  </si>
  <si>
    <t>=B160</t>
  </si>
  <si>
    <t>=NL("first","SOP40300","DOCTYABR","SOPTYPE",NF($F161,"SOPTYPE"))</t>
  </si>
  <si>
    <t>=B161</t>
  </si>
  <si>
    <t>=NL("first","SOP40300","DOCTYABR","SOPTYPE",NF($F162,"SOPTYPE"))</t>
  </si>
  <si>
    <t>=B162</t>
  </si>
  <si>
    <t>=NL("first","SOP40300","DOCTYABR","SOPTYPE",NF($F163,"SOPTYPE"))</t>
  </si>
  <si>
    <t>=B178</t>
  </si>
  <si>
    <t>=NL("first","SOP40300","DOCTYABR","SOPTYPE",NF($F179,"SOPTYPE"))</t>
  </si>
  <si>
    <t>=B179</t>
  </si>
  <si>
    <t>=NL("first","SOP40300","DOCTYABR","SOPTYPE",NF($F180,"SOPTYPE"))</t>
  </si>
  <si>
    <t>=B182</t>
  </si>
  <si>
    <t>=NL("first","SOP40300","DOCTYABR","SOPTYPE",NF($F183,"SOPTYPE"))</t>
  </si>
  <si>
    <t>=NF($F108,"DOCDATE")</t>
  </si>
  <si>
    <t>=NF($F108,"SOPNUMBE")</t>
  </si>
  <si>
    <t>=NF($F95,"DOCDATE")</t>
  </si>
  <si>
    <t>=NF($F95,"SOPNUMBE")</t>
  </si>
  <si>
    <t>=NF($F85,"DOCDATE")</t>
  </si>
  <si>
    <t>=NF($F85,"SOPNUMBE")</t>
  </si>
  <si>
    <t>=NF($F74,"DOCDATE")</t>
  </si>
  <si>
    <t>=NF($F74,"SOPNUMBE")</t>
  </si>
  <si>
    <t>=NF($F51,"DOCDATE")</t>
  </si>
  <si>
    <t>=NF($F51,"SOPNUMBE")</t>
  </si>
  <si>
    <t>hide+Auto</t>
  </si>
  <si>
    <t>Auto+Hide</t>
  </si>
  <si>
    <t>Modifying your report</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</si>
  <si>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</si>
  <si>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</si>
  <si>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</si>
  <si>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</si>
  <si>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</si>
  <si>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</si>
  <si>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</si>
  <si>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</si>
  <si>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</si>
  <si>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</si>
  <si>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</si>
  <si>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</si>
  <si>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</si>
  <si>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</si>
  <si>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</si>
  <si>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</si>
  <si>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</si>
  <si>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shows transaction amounts by document type, by date, and by customer.</t>
  </si>
  <si>
    <t>=NF($F17,"DOCDATE")</t>
  </si>
  <si>
    <t>=NF($F18,"DOCDATE")</t>
  </si>
  <si>
    <t>=NF($F19,"DOCDATE")</t>
  </si>
  <si>
    <t>=NF($F20,"DOCDATE")</t>
  </si>
  <si>
    <t>=NF($F21,"DOCDATE")</t>
  </si>
  <si>
    <t>=NF($F22,"DOCDATE")</t>
  </si>
  <si>
    <t>=NF($F23,"DOCDATE")</t>
  </si>
  <si>
    <t>=NF($F24,"DOCDATE")</t>
  </si>
  <si>
    <t>=NF($F25,"DOCDATE")</t>
  </si>
  <si>
    <t>=NF($F26,"DOCDATE")</t>
  </si>
  <si>
    <t>=NF($F27,"DOCDATE")</t>
  </si>
  <si>
    <t>=NF($F28,"DOCDATE")</t>
  </si>
  <si>
    <t>=NF($F29,"DOCDATE")</t>
  </si>
  <si>
    <t>=NF($F17,"SOPNUMBE")</t>
  </si>
  <si>
    <t>=NF($F18,"SOPNUMBE")</t>
  </si>
  <si>
    <t>=NF($F19,"SOPNUMBE")</t>
  </si>
  <si>
    <t>=NF($F20,"SOPNUMBE")</t>
  </si>
  <si>
    <t>=NF($F21,"SOPNUMBE")</t>
  </si>
  <si>
    <t>=NF($F22,"SOPNUMBE")</t>
  </si>
  <si>
    <t>=NF($F23,"SOPNUMBE")</t>
  </si>
  <si>
    <t>=NF($F24,"SOPNUMBE")</t>
  </si>
  <si>
    <t>=NF($F25,"SOPNUMBE")</t>
  </si>
  <si>
    <t>=NF($F26,"SOPNUMBE")</t>
  </si>
  <si>
    <t>=NF($F27,"SOPNUMBE")</t>
  </si>
  <si>
    <t>=NF($F28,"SOPNUMBE")</t>
  </si>
  <si>
    <t>=NF($F29,"SOPNUMBE")</t>
  </si>
  <si>
    <t>=NF($F179,"DOCDATE")</t>
  </si>
  <si>
    <t>=NF($F180,"DOCDATE")</t>
  </si>
  <si>
    <t>=NF($F181,"DOCDATE")</t>
  </si>
  <si>
    <t>=NF($F182,"DOCDATE")</t>
  </si>
  <si>
    <t>=NF($F183,"DOCDATE")</t>
  </si>
  <si>
    <t>=NF($F179,"SOPNUMBE")</t>
  </si>
  <si>
    <t>=NF($F180,"SOPNUMBE")</t>
  </si>
  <si>
    <t>=NF($F181,"SOPNUMBE")</t>
  </si>
  <si>
    <t>=NF($F182,"SOPNUMBE")</t>
  </si>
  <si>
    <t>=NF($F183,"SOPNUMBE")</t>
  </si>
  <si>
    <t>=NF($F157,"DOCDATE")</t>
  </si>
  <si>
    <t>=NF($F158,"DOCDATE")</t>
  </si>
  <si>
    <t>=NF($F159,"DOCDATE")</t>
  </si>
  <si>
    <t>=NF($F160,"DOCDATE")</t>
  </si>
  <si>
    <t>=NF($F161,"DOCDATE")</t>
  </si>
  <si>
    <t>=NF($F162,"DOCDATE")</t>
  </si>
  <si>
    <t>=NF($F163,"DOCDATE")</t>
  </si>
  <si>
    <t>=NF($F164,"DOCDATE")</t>
  </si>
  <si>
    <t>=NF($F165,"DOCDATE")</t>
  </si>
  <si>
    <t>=NF($F157,"SOPNUMBE")</t>
  </si>
  <si>
    <t>=NF($F158,"SOPNUMBE")</t>
  </si>
  <si>
    <t>=NF($F159,"SOPNUMBE")</t>
  </si>
  <si>
    <t>=NF($F160,"SOPNUMBE")</t>
  </si>
  <si>
    <t>=NF($F161,"SOPNUMBE")</t>
  </si>
  <si>
    <t>=NF($F162,"SOPNUMBE")</t>
  </si>
  <si>
    <t>=NF($F163,"SOPNUMBE")</t>
  </si>
  <si>
    <t>=NF($F164,"SOPNUMBE")</t>
  </si>
  <si>
    <t>=NF($F165,"SOPNUMBE")</t>
  </si>
  <si>
    <t>=NF($F142,"DOCDATE")</t>
  </si>
  <si>
    <t>=NF($F142,"SOPNUMBE")</t>
  </si>
  <si>
    <t>=NF($F122,"DOCDATE")</t>
  </si>
  <si>
    <t>=NF($F123,"DOCDATE")</t>
  </si>
  <si>
    <t>=NF($F124,"DOCDATE")</t>
  </si>
  <si>
    <t>=NF($F122,"SOPNUMBE")</t>
  </si>
  <si>
    <t>=NF($F123,"SOPNUMBE")</t>
  </si>
  <si>
    <t>=NF($F124,"SOPNUMBE")</t>
  </si>
  <si>
    <t>=NF($F96,"DOCDATE")</t>
  </si>
  <si>
    <t>=NF($F96,"SOPNUMBE")</t>
  </si>
  <si>
    <t>=NF($F86,"DOCDATE")</t>
  </si>
  <si>
    <t>=NF($F87,"DOCDATE")</t>
  </si>
  <si>
    <t>=NF($F88,"DOCDATE")</t>
  </si>
  <si>
    <t>=NF($F86,"SOPNUMBE")</t>
  </si>
  <si>
    <t>=NF($F87,"SOPNUMBE")</t>
  </si>
  <si>
    <t>=NF($F88,"SOPNUMBE")</t>
  </si>
  <si>
    <t>=NF($F75,"DOCDATE")</t>
  </si>
  <si>
    <t>=NF($F76,"DOCDATE")</t>
  </si>
  <si>
    <t>=NF($F77,"DOCDATE")</t>
  </si>
  <si>
    <t>=NF($F78,"DOCDATE")</t>
  </si>
  <si>
    <t>=NF($F75,"SOPNUMBE")</t>
  </si>
  <si>
    <t>=NF($F76,"SOPNUMBE")</t>
  </si>
  <si>
    <t>=NF($F77,"SOPNUMBE")</t>
  </si>
  <si>
    <t>=NF($F78,"SOPNUMBE")</t>
  </si>
  <si>
    <t>=NF($F61,"DOCDATE")</t>
  </si>
  <si>
    <t>=NF($F61,"SOPNUMBE")</t>
  </si>
  <si>
    <t>=NF($F52,"DOCDATE")</t>
  </si>
  <si>
    <t>=NF($F53,"DOCDATE")</t>
  </si>
  <si>
    <t>=NF($F52,"SOPNUMBE")</t>
  </si>
  <si>
    <t>=NF($F53,"SOPNUMBE")</t>
  </si>
  <si>
    <t>=NL("Filter","SOP40300","SOPTYPE","DOCTYABR",$E$10)</t>
  </si>
  <si>
    <t>=D13</t>
  </si>
  <si>
    <t>=NL("Rows=5","RM00101","CUSTNMBR",,,"CUSTNMBR",$E$9,"Link=","SOP30200","CUSTNMBR","=CUSTNMBR","SOPTYPE",$C$5,"DOCDATE",$E$8)</t>
  </si>
  <si>
    <t>=NL("First","RM00101","CUSTNAME","CUSTNMBR",$D13)</t>
  </si>
  <si>
    <t>=B13</t>
  </si>
  <si>
    <t>=NL("Rows","SOP30200",,"CUSTNMBR",B14,"+DOCDATE",$E$8,"SOPTYPE",$C$5)</t>
  </si>
  <si>
    <t>=NF($F14,"DOCDATE")</t>
  </si>
  <si>
    <t>=NF($F14,"SOPNUMBE")</t>
  </si>
  <si>
    <t>=NL("first","SOP40300","DOCTYABR","SOPTYPE",NF($F14,"SOPTYPE"))</t>
  </si>
  <si>
    <t>=D13 &amp; "Total"</t>
  </si>
  <si>
    <t>=SUBTOTAL(9,J14:J15)</t>
  </si>
  <si>
    <t>=SUBTOTAL(9,J16:J18)</t>
  </si>
  <si>
    <t>=B14</t>
  </si>
  <si>
    <t>=NL("first","SOP40300","DOCTYABR","SOPTYPE",NF($F15,"SOPTYPE"))</t>
  </si>
  <si>
    <t>=SUBTOTAL(9,J14:J30)</t>
  </si>
  <si>
    <t>=D33</t>
  </si>
  <si>
    <t>=NL("First","RM00101","CUSTNAME","CUSTNMBR",$D33)</t>
  </si>
  <si>
    <t>=B33</t>
  </si>
  <si>
    <t>=NL("Rows","SOP30200",,"CUSTNMBR",B34,"+DOCDATE",$E$8,"SOPTYPE",$C$5)</t>
  </si>
  <si>
    <t>=NF($F34,"DOCDATE")</t>
  </si>
  <si>
    <t>=NF($F34,"SOPNUMBE")</t>
  </si>
  <si>
    <t>=NL("first","SOP40300","DOCTYABR","SOPTYPE",NF($F34,"SOPTYPE"))</t>
  </si>
  <si>
    <t>=D33 &amp; "Total"</t>
  </si>
  <si>
    <t>=SUBTOTAL(9,J34:J35)</t>
  </si>
  <si>
    <t>=D38</t>
  </si>
  <si>
    <t>=NL("First","RM00101","CUSTNAME","CUSTNMBR",$D38)</t>
  </si>
  <si>
    <t>=B38</t>
  </si>
  <si>
    <t>=NL("Rows","SOP30200",,"CUSTNMBR",B39,"+DOCDATE",$E$8,"SOPTYPE",$C$5)</t>
  </si>
  <si>
    <t>=NF($F39,"DOCDATE")</t>
  </si>
  <si>
    <t>=NF($F39,"SOPNUMBE")</t>
  </si>
  <si>
    <t>=NL("first","SOP40300","DOCTYABR","SOPTYPE",NF($F39,"SOPTYPE"))</t>
  </si>
  <si>
    <t>=D38 &amp; "Total"</t>
  </si>
  <si>
    <t>=SUBTOTAL(9,J39:J40)</t>
  </si>
  <si>
    <t>=D43</t>
  </si>
  <si>
    <t>=NL("First","RM00101","CUSTNAME","CUSTNMBR",$D43)</t>
  </si>
  <si>
    <t>=B43</t>
  </si>
  <si>
    <t>=NL("Rows","SOP30200",,"CUSTNMBR",B44,"+DOCDATE",$E$8,"SOPTYPE",$C$5)</t>
  </si>
  <si>
    <t>=NF($F44,"DOCDATE")</t>
  </si>
  <si>
    <t>=NF($F44,"SOPNUMBE")</t>
  </si>
  <si>
    <t>=NL("first","SOP40300","DOCTYABR","SOPTYPE",NF($F44,"SOPTYPE"))</t>
  </si>
  <si>
    <t>=D43 &amp; "Total"</t>
  </si>
  <si>
    <t>=SUBTOTAL(9,J44:J45)</t>
  </si>
  <si>
    <t>=D48</t>
  </si>
  <si>
    <t>=NL("First","RM00101","CUSTNAME","CUSTNMBR",$D48)</t>
  </si>
  <si>
    <t>=B48</t>
  </si>
  <si>
    <t>=NL("Rows","SOP30200",,"CUSTNMBR",B49,"+DOCDATE",$E$8,"SOPTYPE",$C$5)</t>
  </si>
  <si>
    <t>=NL("first","SOP40300","DOCTYABR","SOPTYPE",NF($F49,"SOPTYPE"))</t>
  </si>
  <si>
    <t>=B49</t>
  </si>
  <si>
    <t>=NL("first","SOP40300","DOCTYABR","SOPTYPE",NF($F50,"SOPTYPE"))</t>
  </si>
  <si>
    <t>=D48 &amp; "Total"</t>
  </si>
  <si>
    <t>=B58</t>
  </si>
  <si>
    <t>=NL("first","SOP40300","DOCTYABR","SOPTYPE",NF($F59,"SOPTYPE"))</t>
  </si>
  <si>
    <t>=B135</t>
  </si>
  <si>
    <t>=NL("first","SOP40300","DOCTYABR","SOPTYPE",NF($F136,"SOPTYPE"))</t>
  </si>
  <si>
    <t>=B136</t>
  </si>
  <si>
    <t>=NL("first","SOP40300","DOCTYABR","SOPTYPE",NF($F137,"SOPTYPE"))</t>
  </si>
  <si>
    <t>=B146</t>
  </si>
  <si>
    <t>=NF($F147,"DOCDATE")</t>
  </si>
  <si>
    <t>=NF($F147,"SOPNUMBE")</t>
  </si>
  <si>
    <t>=NL("first","SOP40300","DOCTYABR","SOPTYPE",NF($F147,"SOPTYPE"))</t>
  </si>
  <si>
    <t>=D151</t>
  </si>
  <si>
    <t>=NL("First","RM00101","CUSTNAME","CUSTNMBR",$D151)</t>
  </si>
  <si>
    <t>=B151</t>
  </si>
  <si>
    <t>=NL("Rows","SOP30200",,"CUSTNMBR",B152,"+DOCDATE",$E$8,"SOPTYPE",$C$5)</t>
  </si>
  <si>
    <t>=NL("first","SOP40300","DOCTYABR","SOPTYPE",NF($F152,"SOPTYPE"))</t>
  </si>
  <si>
    <t>=D151 &amp; "Total"</t>
  </si>
  <si>
    <t>=NF($F15,"DOCDATE")</t>
  </si>
  <si>
    <t>=NF($F15,"SOPNUMBE")</t>
  </si>
  <si>
    <t>=NF($F152,"DOCDATE")</t>
  </si>
  <si>
    <t>=NF($F152,"SOPNUMBE")</t>
  </si>
  <si>
    <t>=NF($F136,"DOCDATE")</t>
  </si>
  <si>
    <t>=NF($F137,"DOCDATE")</t>
  </si>
  <si>
    <t>=NF($F136,"SOPNUMBE")</t>
  </si>
  <si>
    <t>=NF($F137,"SOPNUMBE")</t>
  </si>
  <si>
    <t>=NF($F59,"DOCDATE")</t>
  </si>
  <si>
    <t>=NF($F59,"SOPNUMBE")</t>
  </si>
  <si>
    <t>=NF($F49,"DOCDATE")</t>
  </si>
  <si>
    <t>=NF($F50,"DOCDATE")</t>
  </si>
  <si>
    <t>=NF($F49,"SOPNUMBE")</t>
  </si>
  <si>
    <t>=NF($F50,"SOPNUMBE")</t>
  </si>
  <si>
    <t>Auto+Hide+Hidesheet+Formulas=Sheet1,Sheet2+FormulasOnly</t>
  </si>
  <si>
    <t>=Options!$D$6</t>
  </si>
  <si>
    <t>=Options!$D$8</t>
  </si>
  <si>
    <t>=Options!$D$5</t>
  </si>
  <si>
    <t>=Options!$D$7</t>
  </si>
  <si>
    <t>Auto+Hide+Values+Formulas=Sheet3,Sheet4+FormulasOnly</t>
  </si>
  <si>
    <t>Sign</t>
  </si>
  <si>
    <t>="INV|RTN"</t>
  </si>
  <si>
    <t>=K14*NF($F14,"DOCAMNT")</t>
  </si>
  <si>
    <t>=IF(I14="RTN",-1,1)</t>
  </si>
  <si>
    <t>="""GP Direct"",""Fabrikam, Inc."",""SOP30200"",""SOPTYPE"",""3"",""SOPNUMBE"",""STDINV2005"""</t>
  </si>
  <si>
    <t>=K15*NF($F15,"DOCAMNT")</t>
  </si>
  <si>
    <t>=IF(I15="RTN",-1,1)</t>
  </si>
  <si>
    <t>="""GP Direct"",""Fabrikam, Inc."",""SOP30200"",""SOPTYPE"",""3"",""SOPNUMBE"",""STDINV2006"""</t>
  </si>
  <si>
    <t>=K16*NF($F16,"DOCAMNT")</t>
  </si>
  <si>
    <t>=IF(I16="RTN",-1,1)</t>
  </si>
  <si>
    <t>="""GP Direct"",""Fabrikam, Inc."",""SOP30200"",""SOPTYPE"",""3"",""SOPNUMBE"",""STDINV2010"""</t>
  </si>
  <si>
    <t>=K17*NF($F17,"DOCAMNT")</t>
  </si>
  <si>
    <t>=IF(I17="RTN",-1,1)</t>
  </si>
  <si>
    <t>="""GP Direct"",""Fabrikam, Inc."",""SOP30200"",""SOPTYPE"",""3"",""SOPNUMBE"",""STDINV2011"""</t>
  </si>
  <si>
    <t>=K18*NF($F18,"DOCAMNT")</t>
  </si>
  <si>
    <t>=IF(I18="RTN",-1,1)</t>
  </si>
  <si>
    <t>="""GP Direct"",""Fabrikam, Inc."",""SOP30200"",""SOPTYPE"",""3"",""SOPNUMBE"",""STDINV2012"""</t>
  </si>
  <si>
    <t>=K19*NF($F19,"DOCAMNT")</t>
  </si>
  <si>
    <t>=IF(I19="RTN",-1,1)</t>
  </si>
  <si>
    <t>="""GP Direct"",""Fabrikam, Inc."",""SOP30200"",""SOPTYPE"",""3"",""SOPNUMBE"",""STDINV2026"""</t>
  </si>
  <si>
    <t>=K20*NF($F20,"DOCAMNT")</t>
  </si>
  <si>
    <t>=IF(I20="RTN",-1,1)</t>
  </si>
  <si>
    <t>="""GP Direct"",""Fabrikam, Inc."",""SOP30200"",""SOPTYPE"",""3"",""SOPNUMBE"",""STDINV2027"""</t>
  </si>
  <si>
    <t>=K21*NF($F21,"DOCAMNT")</t>
  </si>
  <si>
    <t>=IF(I21="RTN",-1,1)</t>
  </si>
  <si>
    <t>="""GP Direct"",""Fabrikam, Inc."",""SOP30200"",""SOPTYPE"",""3"",""SOPNUMBE"",""STDINV2029"""</t>
  </si>
  <si>
    <t>=K22*NF($F22,"DOCAMNT")</t>
  </si>
  <si>
    <t>=IF(I22="RTN",-1,1)</t>
  </si>
  <si>
    <t>="""GP Direct"",""Fabrikam, Inc."",""SOP30200"",""SOPTYPE"",""3"",""SOPNUMBE"",""STDINV2030"""</t>
  </si>
  <si>
    <t>=K23*NF($F23,"DOCAMNT")</t>
  </si>
  <si>
    <t>=IF(I23="RTN",-1,1)</t>
  </si>
  <si>
    <t>="""GP Direct"",""Fabrikam, Inc."",""SOP30200"",""SOPTYPE"",""3"",""SOPNUMBE"",""STDINV2044"""</t>
  </si>
  <si>
    <t>=K24*NF($F24,"DOCAMNT")</t>
  </si>
  <si>
    <t>=IF(I24="RTN",-1,1)</t>
  </si>
  <si>
    <t>="""GP Direct"",""Fabrikam, Inc."",""SOP30200"",""SOPTYPE"",""3"",""SOPNUMBE"",""STDINV2057"""</t>
  </si>
  <si>
    <t>=K25*NF($F25,"DOCAMNT")</t>
  </si>
  <si>
    <t>=IF(I25="RTN",-1,1)</t>
  </si>
  <si>
    <t>="""GP Direct"",""Fabrikam, Inc."",""SOP30200"",""SOPTYPE"",""3"",""SOPNUMBE"",""STDINV2058"""</t>
  </si>
  <si>
    <t>=K26*NF($F26,"DOCAMNT")</t>
  </si>
  <si>
    <t>=IF(I26="RTN",-1,1)</t>
  </si>
  <si>
    <t>="""GP Direct"",""Fabrikam, Inc."",""SOP30200"",""SOPTYPE"",""3"",""SOPNUMBE"",""STDINV2166"""</t>
  </si>
  <si>
    <t>=K27*NF($F27,"DOCAMNT")</t>
  </si>
  <si>
    <t>=IF(I27="RTN",-1,1)</t>
  </si>
  <si>
    <t>="""GP Direct"",""Fabrikam, Inc."",""SOP30200"",""SOPTYPE"",""3"",""SOPNUMBE"",""STDINV2069"""</t>
  </si>
  <si>
    <t>=K28*NF($F28,"DOCAMNT")</t>
  </si>
  <si>
    <t>=IF(I28="RTN",-1,1)</t>
  </si>
  <si>
    <t>="""GP Direct"",""Fabrikam, Inc."",""SOP30200"",""SOPTYPE"",""3"",""SOPNUMBE"",""STDINV2176"""</t>
  </si>
  <si>
    <t>=K29*NF($F29,"DOCAMNT")</t>
  </si>
  <si>
    <t>=IF(I29="RTN",-1,1)</t>
  </si>
  <si>
    <t>=K34*NF($F34,"DOCAMNT")</t>
  </si>
  <si>
    <t>=IF(I34="RTN",-1,1)</t>
  </si>
  <si>
    <t>=K39*NF($F39,"DOCAMNT")</t>
  </si>
  <si>
    <t>=IF(I39="RTN",-1,1)</t>
  </si>
  <si>
    <t>=K44*NF($F44,"DOCAMNT")</t>
  </si>
  <si>
    <t>=IF(I44="RTN",-1,1)</t>
  </si>
  <si>
    <t>=K49*NF($F49,"DOCAMNT")</t>
  </si>
  <si>
    <t>=IF(I49="RTN",-1,1)</t>
  </si>
  <si>
    <t>="""GP Direct"",""Fabrikam, Inc."",""SOP30200"",""SOPTYPE"",""3"",""SOPNUMBE"",""STDINV2041"""</t>
  </si>
  <si>
    <t>=K50*NF($F50,"DOCAMNT")</t>
  </si>
  <si>
    <t>=IF(I50="RTN",-1,1)</t>
  </si>
  <si>
    <t>="""GP Direct"",""Fabrikam, Inc."",""SOP30200"",""SOPTYPE"",""3"",""SOPNUMBE"",""STDINV2054"""</t>
  </si>
  <si>
    <t>=K51*NF($F51,"DOCAMNT")</t>
  </si>
  <si>
    <t>=IF(I51="RTN",-1,1)</t>
  </si>
  <si>
    <t>="""GP Direct"",""Fabrikam, Inc."",""SOP30200"",""SOPTYPE"",""3"",""SOPNUMBE"",""STDINV2064"""</t>
  </si>
  <si>
    <t>=K52*NF($F52,"DOCAMNT")</t>
  </si>
  <si>
    <t>=IF(I52="RTN",-1,1)</t>
  </si>
  <si>
    <t>="""GP Direct"",""Fabrikam, Inc."",""SOP30200"",""SOPTYPE"",""3"",""SOPNUMBE"",""STDINV2171"""</t>
  </si>
  <si>
    <t>=K53*NF($F53,"DOCAMNT")</t>
  </si>
  <si>
    <t>=IF(I53="RTN",-1,1)</t>
  </si>
  <si>
    <t>="""GP Direct"",""Fabrikam, Inc."",""SOP30200"",""SOPTYPE"",""3"",""SOPNUMBE"",""STDINV2040"""</t>
  </si>
  <si>
    <t>=K59*NF($F59,"DOCAMNT")</t>
  </si>
  <si>
    <t>=IF(I59="RTN",-1,1)</t>
  </si>
  <si>
    <t>="""GP Direct"",""Fabrikam, Inc."",""SOP30200"",""SOPTYPE"",""3"",""SOPNUMBE"",""STDINV2053"""</t>
  </si>
  <si>
    <t>=K60*NF($F60,"DOCAMNT")</t>
  </si>
  <si>
    <t>=IF(I60="RTN",-1,1)</t>
  </si>
  <si>
    <t>="""GP Direct"",""Fabrikam, Inc."",""SOP30200"",""SOPTYPE"",""3"",""SOPNUMBE"",""STDINV2162"""</t>
  </si>
  <si>
    <t>=K61*NF($F61,"DOCAMNT")</t>
  </si>
  <si>
    <t>=IF(I61="RTN",-1,1)</t>
  </si>
  <si>
    <t>="""GP Direct"",""Fabrikam, Inc."",""SOP30200"",""SOPTYPE"",""3"",""SOPNUMBE"",""STDINV2174"""</t>
  </si>
  <si>
    <t>="""GP Direct"",""Fabrikam, Inc."",""SOP30200"",""SOPTYPE"",""3"",""SOPNUMBE"",""STDINV2034"""</t>
  </si>
  <si>
    <t>="""GP Direct"",""Fabrikam, Inc."",""SOP30200"",""SOPTYPE"",""3"",""SOPNUMBE"",""STDINV2048"""</t>
  </si>
  <si>
    <t>=K74*NF($F74,"DOCAMNT")</t>
  </si>
  <si>
    <t>=IF(I74="RTN",-1,1)</t>
  </si>
  <si>
    <t>="""GP Direct"",""Fabrikam, Inc."",""SOP30200"",""SOPTYPE"",""3"",""SOPNUMBE"",""STDINV2060"""</t>
  </si>
  <si>
    <t>=K75*NF($F75,"DOCAMNT")</t>
  </si>
  <si>
    <t>=IF(I75="RTN",-1,1)</t>
  </si>
  <si>
    <t>="""GP Direct"",""Fabrikam, Inc."",""SOP30200"",""SOPTYPE"",""3"",""SOPNUMBE"",""STDINV2168"""</t>
  </si>
  <si>
    <t>=K76*NF($F76,"DOCAMNT")</t>
  </si>
  <si>
    <t>=IF(I76="RTN",-1,1)</t>
  </si>
  <si>
    <t>="""GP Direct"",""Fabrikam, Inc."",""SOP30200"",""SOPTYPE"",""3"",""SOPNUMBE"",""STDINV2073"""</t>
  </si>
  <si>
    <t>=K77*NF($F77,"DOCAMNT")</t>
  </si>
  <si>
    <t>=IF(I77="RTN",-1,1)</t>
  </si>
  <si>
    <t>="""GP Direct"",""Fabrikam, Inc."",""SOP30200"",""SOPTYPE"",""3"",""SOPNUMBE"",""STDINV2180"""</t>
  </si>
  <si>
    <t>=K78*NF($F78,"DOCAMNT")</t>
  </si>
  <si>
    <t>=IF(I78="RTN",-1,1)</t>
  </si>
  <si>
    <t>="""GP Direct"",""Fabrikam, Inc."",""SOP30200"",""SOPTYPE"",""3"",""SOPNUMBE"",""STDINV2014"""</t>
  </si>
  <si>
    <t>="""GP Direct"",""Fabrikam, Inc."",""SOP30200"",""SOPTYPE"",""3"",""SOPNUMBE"",""STDINV2031"""</t>
  </si>
  <si>
    <t>=K85*NF($F85,"DOCAMNT")</t>
  </si>
  <si>
    <t>=IF(I85="RTN",-1,1)</t>
  </si>
  <si>
    <t>="""GP Direct"",""Fabrikam, Inc."",""SOP30200"",""SOPTYPE"",""3"",""SOPNUMBE"",""STDINV2045"""</t>
  </si>
  <si>
    <t>=K86*NF($F86,"DOCAMNT")</t>
  </si>
  <si>
    <t>=IF(I86="RTN",-1,1)</t>
  </si>
  <si>
    <t>="""GP Direct"",""Fabrikam, Inc."",""SOP30200"",""SOPTYPE"",""3"",""SOPNUMBE"",""STDINV2070"""</t>
  </si>
  <si>
    <t>=K87*NF($F87,"DOCAMNT")</t>
  </si>
  <si>
    <t>=IF(I87="RTN",-1,1)</t>
  </si>
  <si>
    <t>="""GP Direct"",""Fabrikam, Inc."",""SOP30200"",""SOPTYPE"",""3"",""SOPNUMBE"",""STDINV2177"""</t>
  </si>
  <si>
    <t>=K88*NF($F88,"DOCAMNT")</t>
  </si>
  <si>
    <t>=IF(I88="RTN",-1,1)</t>
  </si>
  <si>
    <t>="""GP Direct"",""Fabrikam, Inc."",""SOP30200"",""SOPTYPE"",""3"",""SOPNUMBE"",""STDINV2173"""</t>
  </si>
  <si>
    <t>="""GP Direct"",""Fabrikam, Inc."",""SOP30200"",""SOPTYPE"",""3"",""SOPNUMBE"",""STDINV2068"""</t>
  </si>
  <si>
    <t>=K95*NF($F95,"DOCAMNT")</t>
  </si>
  <si>
    <t>=IF(I95="RTN",-1,1)</t>
  </si>
  <si>
    <t>="""GP Direct"",""Fabrikam, Inc."",""SOP30200"",""SOPTYPE"",""3"",""SOPNUMBE"",""STDINV2175"""</t>
  </si>
  <si>
    <t>=K96*NF($F96,"DOCAMNT")</t>
  </si>
  <si>
    <t>=IF(I96="RTN",-1,1)</t>
  </si>
  <si>
    <t>="""GP Direct"",""Fabrikam, Inc."",""SOP30200"",""SOPTYPE"",""3"",""SOPNUMBE"",""STDINV2039"""</t>
  </si>
  <si>
    <t>="""GP Direct"",""Fabrikam, Inc."",""SOP30200"",""SOPTYPE"",""3"",""SOPNUMBE"",""STDINV2052"""</t>
  </si>
  <si>
    <t>=K108*NF($F108,"DOCAMNT")</t>
  </si>
  <si>
    <t>=IF(I108="RTN",-1,1)</t>
  </si>
  <si>
    <t>="""GP Direct"",""Fabrikam, Inc."",""SOP30200"",""SOPTYPE"",""3"",""SOPNUMBE"",""STDINV2035"""</t>
  </si>
  <si>
    <t>="""GP Direct"",""Fabrikam, Inc."",""SOP30200"",""SOPTYPE"",""3"",""SOPNUMBE"",""STDINV2049"""</t>
  </si>
  <si>
    <t>="""GP Direct"",""Fabrikam, Inc."",""SOP30200"",""SOPTYPE"",""3"",""SOPNUMBE"",""STDINV2061"""</t>
  </si>
  <si>
    <t>="""GP Direct"",""Fabrikam, Inc."",""SOP30200"",""SOPTYPE"",""3"",""SOPNUMBE"",""STDINV2169"""</t>
  </si>
  <si>
    <t>=K122*NF($F122,"DOCAMNT")</t>
  </si>
  <si>
    <t>=IF(I122="RTN",-1,1)</t>
  </si>
  <si>
    <t>="""GP Direct"",""Fabrikam, Inc."",""SOP30200"",""SOPTYPE"",""3"",""SOPNUMBE"",""STDINV2074"""</t>
  </si>
  <si>
    <t>=K123*NF($F123,"DOCAMNT")</t>
  </si>
  <si>
    <t>=IF(I123="RTN",-1,1)</t>
  </si>
  <si>
    <t>="""GP Direct"",""Fabrikam, Inc."",""SOP30200"",""SOPTYPE"",""3"",""SOPNUMBE"",""STDINV2181"""</t>
  </si>
  <si>
    <t>=K124*NF($F124,"DOCAMNT")</t>
  </si>
  <si>
    <t>=IF(I124="RTN",-1,1)</t>
  </si>
  <si>
    <t>="""GP Direct"",""Fabrikam, Inc."",""SOP30200"",""SOPTYPE"",""3"",""SOPNUMBE"",""STDINV2038"""</t>
  </si>
  <si>
    <t>="""GP Direct"",""Fabrikam, Inc."",""SOP30200"",""SOPTYPE"",""3"",""SOPNUMBE"",""STDINV2051"""</t>
  </si>
  <si>
    <t>=K136*NF($F136,"DOCAMNT")</t>
  </si>
  <si>
    <t>=IF(I136="RTN",-1,1)</t>
  </si>
  <si>
    <t>="""GP Direct"",""Fabrikam, Inc."",""SOP30200"",""SOPTYPE"",""3"",""SOPNUMBE"",""STDINV2036"""</t>
  </si>
  <si>
    <t>=K137*NF($F137,"DOCAMNT")</t>
  </si>
  <si>
    <t>=IF(I137="RTN",-1,1)</t>
  </si>
  <si>
    <t>="""GP Direct"",""Fabrikam, Inc."",""SOP30200"",""SOPTYPE"",""3"",""SOPNUMBE"",""STDINV2050"""</t>
  </si>
  <si>
    <t>="""GP Direct"",""Fabrikam, Inc."",""SOP30200"",""SOPTYPE"",""3"",""SOPNUMBE"",""STDINV2062"""</t>
  </si>
  <si>
    <t>="""GP Direct"",""Fabrikam, Inc."",""SOP30200"",""SOPTYPE"",""3"",""SOPNUMBE"",""STDINV2170"""</t>
  </si>
  <si>
    <t>="""GP Direct"",""Fabrikam, Inc."",""SOP30200"",""SOPTYPE"",""3"",""SOPNUMBE"",""STDINV2075"""</t>
  </si>
  <si>
    <t>=B145</t>
  </si>
  <si>
    <t>=NF($F146,"DOCDATE")</t>
  </si>
  <si>
    <t>=NF($F146,"SOPNUMBE")</t>
  </si>
  <si>
    <t>=NL("first","SOP40300","DOCTYABR","SOPTYPE",NF($F146,"SOPTYPE"))</t>
  </si>
  <si>
    <t>=K146*NF($F146,"DOCAMNT")</t>
  </si>
  <si>
    <t>=IF(I146="RTN",-1,1)</t>
  </si>
  <si>
    <t>="""GP Direct"",""Fabrikam, Inc."",""SOP30200"",""SOPTYPE"",""3"",""SOPNUMBE"",""STDINV2016"""</t>
  </si>
  <si>
    <t>=K152*NF($F152,"DOCAMNT")</t>
  </si>
  <si>
    <t>=IF(I152="RTN",-1,1)</t>
  </si>
  <si>
    <t>="""GP Direct"",""Fabrikam, Inc."",""SOP30200"",""SOPTYPE"",""3"",""SOPNUMBE"",""STDINV2024"""</t>
  </si>
  <si>
    <t>="""GP Direct"",""Fabrikam, Inc."",""SOP30200"",""SOPTYPE"",""3"",""SOPNUMBE"",""STDINV2033"""</t>
  </si>
  <si>
    <t>="""GP Direct"",""Fabrikam, Inc."",""SOP30200"",""SOPTYPE"",""3"",""SOPNUMBE"",""STDINV2042"""</t>
  </si>
  <si>
    <t>="""GP Direct"",""Fabrikam, Inc."",""SOP30200"",""SOPTYPE"",""3"",""SOPNUMBE"",""STDINV2047"""</t>
  </si>
  <si>
    <t>="""GP Direct"",""Fabrikam, Inc."",""SOP30200"",""SOPTYPE"",""3"",""SOPNUMBE"",""STDINV2055"""</t>
  </si>
  <si>
    <t>=K157*NF($F157,"DOCAMNT")</t>
  </si>
  <si>
    <t>=IF(I157="RTN",-1,1)</t>
  </si>
  <si>
    <t>="""GP Direct"",""Fabrikam, Inc."",""SOP30200"",""SOPTYPE"",""3"",""SOPNUMBE"",""STDINV2164"""</t>
  </si>
  <si>
    <t>=K158*NF($F158,"DOCAMNT")</t>
  </si>
  <si>
    <t>=IF(I158="RTN",-1,1)</t>
  </si>
  <si>
    <t>="""GP Direct"",""Fabrikam, Inc."",""SOP30200"",""SOPTYPE"",""3"",""SOPNUMBE"",""STDINV2059"""</t>
  </si>
  <si>
    <t>=K159*NF($F159,"DOCAMNT")</t>
  </si>
  <si>
    <t>=IF(I159="RTN",-1,1)</t>
  </si>
  <si>
    <t>="""GP Direct"",""Fabrikam, Inc."",""SOP30200"",""SOPTYPE"",""3"",""SOPNUMBE"",""STDINV2167"""</t>
  </si>
  <si>
    <t>=K160*NF($F160,"DOCAMNT")</t>
  </si>
  <si>
    <t>=IF(I160="RTN",-1,1)</t>
  </si>
  <si>
    <t>="""GP Direct"",""Fabrikam, Inc."",""SOP30200"",""SOPTYPE"",""3"",""SOPNUMBE"",""STDINV2065"""</t>
  </si>
  <si>
    <t>=K161*NF($F161,"DOCAMNT")</t>
  </si>
  <si>
    <t>=IF(I161="RTN",-1,1)</t>
  </si>
  <si>
    <t>="""GP Direct"",""Fabrikam, Inc."",""SOP30200"",""SOPTYPE"",""3"",""SOPNUMBE"",""STDINV2172"""</t>
  </si>
  <si>
    <t>=K162*NF($F162,"DOCAMNT")</t>
  </si>
  <si>
    <t>=IF(I162="RTN",-1,1)</t>
  </si>
  <si>
    <t>="""GP Direct"",""Fabrikam, Inc."",""SOP30200"",""SOPTYPE"",""3"",""SOPNUMBE"",""STDINV2072"""</t>
  </si>
  <si>
    <t>=K163*NF($F163,"DOCAMNT")</t>
  </si>
  <si>
    <t>=IF(I163="RTN",-1,1)</t>
  </si>
  <si>
    <t>=B167</t>
  </si>
  <si>
    <t>=NF($F168,"DOCDATE")</t>
  </si>
  <si>
    <t>=NF($F168,"SOPNUMBE")</t>
  </si>
  <si>
    <t>=NL("first","SOP40300","DOCTYABR","SOPTYPE",NF($F168,"SOPTYPE"))</t>
  </si>
  <si>
    <t>=K168*NF($F168,"DOCAMNT")</t>
  </si>
  <si>
    <t>=IF(I168="RTN",-1,1)</t>
  </si>
  <si>
    <t>=B173</t>
  </si>
  <si>
    <t>="""GP Direct"",""Fabrikam, Inc."",""SOP30200"",""SOPTYPE"",""3"",""SOPNUMBE"",""STDINV2025"""</t>
  </si>
  <si>
    <t>=NL("first","SOP40300","DOCTYABR","SOPTYPE",NF($F174,"SOPTYPE"))</t>
  </si>
  <si>
    <t>=K174*NF($F174,"DOCAMNT")</t>
  </si>
  <si>
    <t>=IF(I174="RTN",-1,1)</t>
  </si>
  <si>
    <t>="""GP Direct"",""Fabrikam, Inc."",""SOP30200"",""SOPTYPE"",""3"",""SOPNUMBE"",""STDINV2032"""</t>
  </si>
  <si>
    <t>="""GP Direct"",""Fabrikam, Inc."",""SOP30200"",""SOPTYPE"",""3"",""SOPNUMBE"",""STDINV2043"""</t>
  </si>
  <si>
    <t>="""GP Direct"",""Fabrikam, Inc."",""SOP30200"",""SOPTYPE"",""3"",""SOPNUMBE"",""STDINV2046"""</t>
  </si>
  <si>
    <t>="""GP Direct"",""Fabrikam, Inc."",""SOP30200"",""SOPTYPE"",""3"",""SOPNUMBE"",""STDINV2056"""</t>
  </si>
  <si>
    <t>="""GP Direct"",""Fabrikam, Inc."",""SOP30200"",""SOPTYPE"",""3"",""SOPNUMBE"",""STDINV2165"""</t>
  </si>
  <si>
    <t>=K179*NF($F179,"DOCAMNT")</t>
  </si>
  <si>
    <t>=IF(I179="RTN",-1,1)</t>
  </si>
  <si>
    <t>="""GP Direct"",""Fabrikam, Inc."",""SOP30200"",""SOPTYPE"",""3"",""SOPNUMBE"",""STDINV2071"""</t>
  </si>
  <si>
    <t>=K180*NF($F180,"DOCAMNT")</t>
  </si>
  <si>
    <t>=IF(I180="RTN",-1,1)</t>
  </si>
  <si>
    <t>="""GP Direct"",""Fabrikam, Inc."",""SOP30200"",""SOPTYPE"",""3"",""SOPNUMBE"",""STDINV2178"""</t>
  </si>
  <si>
    <t>=K181*NF($F181,"DOCAMNT")</t>
  </si>
  <si>
    <t>=IF(I181="RTN",-1,1)</t>
  </si>
  <si>
    <t>=NF($F174,"DOCDATE")</t>
  </si>
  <si>
    <t>=NF($F174,"SOPNUMBE")</t>
  </si>
  <si>
    <t>=B79</t>
  </si>
  <si>
    <t>=NF($F80,"DOCDATE")</t>
  </si>
  <si>
    <t>=NF($F80,"SOPNUMBE")</t>
  </si>
  <si>
    <t>=NL("first","SOP40300","DOCTYABR","SOPTYPE",NF($F80,"SOPTYPE"))</t>
  </si>
  <si>
    <t>=K80*NF($F80,"DOCAMNT")</t>
  </si>
  <si>
    <t>=IF(I80="RTN",-1,1)</t>
  </si>
  <si>
    <t>=D84</t>
  </si>
  <si>
    <t>=NL("First","RM00101","CUSTNAME","CUSTNMBR",$D84)</t>
  </si>
  <si>
    <t>=NL("Rows","SOP30200",,"CUSTNMBR",B85,"+DOCDATE",$E$8,"SOPTYPE",$C$5)</t>
  </si>
  <si>
    <t>=D84 &amp; "Total"</t>
  </si>
  <si>
    <t>=B89</t>
  </si>
  <si>
    <t>=NF($F90,"DOCDATE")</t>
  </si>
  <si>
    <t>=NF($F90,"SOPNUMBE")</t>
  </si>
  <si>
    <t>=NL("first","SOP40300","DOCTYABR","SOPTYPE",NF($F90,"SOPTYPE"))</t>
  </si>
  <si>
    <t>=K90*NF($F90,"DOCAMNT")</t>
  </si>
  <si>
    <t>=IF(I90="RTN",-1,1)</t>
  </si>
  <si>
    <t>=D94</t>
  </si>
  <si>
    <t>=NL("First","RM00101","CUSTNAME","CUSTNMBR",$D94)</t>
  </si>
  <si>
    <t>=NL("Rows","SOP30200",,"CUSTNMBR",B95,"+DOCDATE",$E$8,"SOPTYPE",$C$5)</t>
  </si>
  <si>
    <t>=D94 &amp; "Total"</t>
  </si>
  <si>
    <t>=B110</t>
  </si>
  <si>
    <t>=NF($F111,"DOCDATE")</t>
  </si>
  <si>
    <t>=NF($F111,"SOPNUMBE")</t>
  </si>
  <si>
    <t>=NL("first","SOP40300","DOCTYABR","SOPTYPE",NF($F111,"SOPTYPE"))</t>
  </si>
  <si>
    <t>=K111*NF($F111,"DOCAMNT")</t>
  </si>
  <si>
    <t>=IF(I111="RTN",-1,1)</t>
  </si>
  <si>
    <t>="01/01/16..03/03/16"</t>
  </si>
  <si>
    <t>Auto+Hide+Hidesheet+Formulas=Sheet9,Sheet1,Sheet2</t>
  </si>
  <si>
    <t>Auto+Hide+Hidesheet+Formulas=Sheet9,Sheet1,Sheet2+FormulasOnly</t>
  </si>
  <si>
    <t>Auto+Hide+Values+Formulas=Sheet10,Sheet3,Sheet4</t>
  </si>
  <si>
    <t>=B53</t>
  </si>
  <si>
    <t>="""GP Direct"",""Fabrikam, Inc."",""SOP30200"",""SOPTYPE"",""3"",""SOPNUMBE"",""STDINV2079"""</t>
  </si>
  <si>
    <t>=NL("first","SOP40300","DOCTYABR","SOPTYPE",NF($F54,"SOPTYPE"))</t>
  </si>
  <si>
    <t>=K54*NF($F54,"DOCAMNT")</t>
  </si>
  <si>
    <t>=IF(I54="RTN",-1,1)</t>
  </si>
  <si>
    <t>=SUBTOTAL(9,J49:J55)</t>
  </si>
  <si>
    <t>=D58</t>
  </si>
  <si>
    <t>=NL("First","RM00101","CUSTNAME","CUSTNMBR",$D58)</t>
  </si>
  <si>
    <t>=NL("Rows","SOP30200",,"CUSTNMBR",B59,"+DOCDATE",$E$8,"SOPTYPE",$C$5)</t>
  </si>
  <si>
    <t>=B61</t>
  </si>
  <si>
    <t>=NL("first","SOP40300","DOCTYABR","SOPTYPE",NF($F62,"SOPTYPE"))</t>
  </si>
  <si>
    <t>=K62*NF($F62,"DOCAMNT")</t>
  </si>
  <si>
    <t>=IF(I62="RTN",-1,1)</t>
  </si>
  <si>
    <t>=B62</t>
  </si>
  <si>
    <t>="""GP Direct"",""Fabrikam, Inc."",""SOP30200"",""SOPTYPE"",""3"",""SOPNUMBE"",""STDINV2078"""</t>
  </si>
  <si>
    <t>=NL("first","SOP40300","DOCTYABR","SOPTYPE",NF($F63,"SOPTYPE"))</t>
  </si>
  <si>
    <t>=K63*NF($F63,"DOCAMNT")</t>
  </si>
  <si>
    <t>=IF(I63="RTN",-1,1)</t>
  </si>
  <si>
    <t>=D58 &amp; "Total"</t>
  </si>
  <si>
    <t>=SUBTOTAL(9,J59:J64)</t>
  </si>
  <si>
    <t>=D67</t>
  </si>
  <si>
    <t>=NL("First","RM00101","CUSTNAME","CUSTNMBR",$D67)</t>
  </si>
  <si>
    <t>=B67</t>
  </si>
  <si>
    <t>=NL("Rows","SOP30200",,"CUSTNMBR",B68,"+DOCDATE",$E$8,"SOPTYPE",$C$5)</t>
  </si>
  <si>
    <t>=NF($F68,"DOCDATE")</t>
  </si>
  <si>
    <t>=NF($F68,"SOPNUMBE")</t>
  </si>
  <si>
    <t>=NL("first","SOP40300","DOCTYABR","SOPTYPE",NF($F68,"SOPTYPE"))</t>
  </si>
  <si>
    <t>=K68*NF($F68,"DOCAMNT")</t>
  </si>
  <si>
    <t>=IF(I68="RTN",-1,1)</t>
  </si>
  <si>
    <t>=B68</t>
  </si>
  <si>
    <t>=NF($F69,"DOCDATE")</t>
  </si>
  <si>
    <t>=NF($F69,"SOPNUMBE")</t>
  </si>
  <si>
    <t>=NL("first","SOP40300","DOCTYABR","SOPTYPE",NF($F69,"SOPTYPE"))</t>
  </si>
  <si>
    <t>=K69*NF($F69,"DOCAMNT")</t>
  </si>
  <si>
    <t>=IF(I69="RTN",-1,1)</t>
  </si>
  <si>
    <t>=D67 &amp; "Total"</t>
  </si>
  <si>
    <t>=SUBTOTAL(9,J68:J70)</t>
  </si>
  <si>
    <t>=D73</t>
  </si>
  <si>
    <t>=NL("First","RM00101","CUSTNAME","CUSTNMBR",$D73)</t>
  </si>
  <si>
    <t>=NL("Rows","SOP30200",,"CUSTNMBR",B74,"+DOCDATE",$E$8,"SOPTYPE",$C$5)</t>
  </si>
  <si>
    <t>=B78</t>
  </si>
  <si>
    <t>=NL("first","SOP40300","DOCTYABR","SOPTYPE",NF($F79,"SOPTYPE"))</t>
  </si>
  <si>
    <t>=K79*NF($F79,"DOCAMNT")</t>
  </si>
  <si>
    <t>=IF(I79="RTN",-1,1)</t>
  </si>
  <si>
    <t>=D73 &amp; "Total"</t>
  </si>
  <si>
    <t>=SUBTOTAL(9,J74:J81)</t>
  </si>
  <si>
    <t>=B88</t>
  </si>
  <si>
    <t>=NL("first","SOP40300","DOCTYABR","SOPTYPE",NF($F89,"SOPTYPE"))</t>
  </si>
  <si>
    <t>=K89*NF($F89,"DOCAMNT")</t>
  </si>
  <si>
    <t>=IF(I89="RTN",-1,1)</t>
  </si>
  <si>
    <t>=SUBTOTAL(9,J85:J91)</t>
  </si>
  <si>
    <t>=B96</t>
  </si>
  <si>
    <t>=NL("first","SOP40300","DOCTYABR","SOPTYPE",NF($F97,"SOPTYPE"))</t>
  </si>
  <si>
    <t>=K97*NF($F97,"DOCAMNT")</t>
  </si>
  <si>
    <t>=IF(I97="RTN",-1,1)</t>
  </si>
  <si>
    <t>=B97</t>
  </si>
  <si>
    <t>=NL("first","SOP40300","DOCTYABR","SOPTYPE",NF($F98,"SOPTYPE"))</t>
  </si>
  <si>
    <t>=K98*NF($F98,"DOCAMNT")</t>
  </si>
  <si>
    <t>=IF(I98="RTN",-1,1)</t>
  </si>
  <si>
    <t>=SUBTOTAL(9,J95:J99)</t>
  </si>
  <si>
    <t>=D102</t>
  </si>
  <si>
    <t>=NL("First","RM00101","CUSTNAME","CUSTNMBR",$D102)</t>
  </si>
  <si>
    <t>=B102</t>
  </si>
  <si>
    <t>=NL("Rows","SOP30200",,"CUSTNMBR",B103,"+DOCDATE",$E$8,"SOPTYPE",$C$5)</t>
  </si>
  <si>
    <t>=NF($F103,"DOCDATE")</t>
  </si>
  <si>
    <t>=NF($F103,"SOPNUMBE")</t>
  </si>
  <si>
    <t>=NL("first","SOP40300","DOCTYABR","SOPTYPE",NF($F103,"SOPTYPE"))</t>
  </si>
  <si>
    <t>=K103*NF($F103,"DOCAMNT")</t>
  </si>
  <si>
    <t>=IF(I103="RTN",-1,1)</t>
  </si>
  <si>
    <t>=D102 &amp; "Total"</t>
  </si>
  <si>
    <t>=SUBTOTAL(9,J103:J104)</t>
  </si>
  <si>
    <t>=D107</t>
  </si>
  <si>
    <t>=NL("First","RM00101","CUSTNAME","CUSTNMBR",$D107)</t>
  </si>
  <si>
    <t>=NL("Rows","SOP30200",,"CUSTNMBR",B108,"+DOCDATE",$E$8,"SOPTYPE",$C$5)</t>
  </si>
  <si>
    <t>=B108</t>
  </si>
  <si>
    <t>=NL("first","SOP40300","DOCTYABR","SOPTYPE",NF($F109,"SOPTYPE"))</t>
  </si>
  <si>
    <t>=K109*NF($F109,"DOCAMNT")</t>
  </si>
  <si>
    <t>=IF(I109="RTN",-1,1)</t>
  </si>
  <si>
    <t>=B109</t>
  </si>
  <si>
    <t>=NL("first","SOP40300","DOCTYABR","SOPTYPE",NF($F110,"SOPTYPE"))</t>
  </si>
  <si>
    <t>=K110*NF($F110,"DOCAMNT")</t>
  </si>
  <si>
    <t>=IF(I110="RTN",-1,1)</t>
  </si>
  <si>
    <t>="""GP Direct"",""Fabrikam, Inc."",""SOP30200"",""SOPTYPE"",""3"",""SOPNUMBE"",""STDINV2077"""</t>
  </si>
  <si>
    <t>=B111</t>
  </si>
  <si>
    <t>="""GP Direct"",""Fabrikam, Inc."",""SOP30200"",""SOPTYPE"",""3"",""SOPNUMBE"",""STDINV2184"""</t>
  </si>
  <si>
    <t>=NL("first","SOP40300","DOCTYABR","SOPTYPE",NF($F112,"SOPTYPE"))</t>
  </si>
  <si>
    <t>=K112*NF($F112,"DOCAMNT")</t>
  </si>
  <si>
    <t>=IF(I112="RTN",-1,1)</t>
  </si>
  <si>
    <t>=D107 &amp; "Total"</t>
  </si>
  <si>
    <t>=SUBTOTAL(9,J108:J113)</t>
  </si>
  <si>
    <t>=D116</t>
  </si>
  <si>
    <t>=NL("First","RM00101","CUSTNAME","CUSTNMBR",$D116)</t>
  </si>
  <si>
    <t>=B116</t>
  </si>
  <si>
    <t>=NL("Rows","SOP30200",,"CUSTNMBR",B117,"+DOCDATE",$E$8,"SOPTYPE",$C$5)</t>
  </si>
  <si>
    <t>=NF($F117,"DOCDATE")</t>
  </si>
  <si>
    <t>=NF($F117,"SOPNUMBE")</t>
  </si>
  <si>
    <t>=NL("first","SOP40300","DOCTYABR","SOPTYPE",NF($F117,"SOPTYPE"))</t>
  </si>
  <si>
    <t>=K117*NF($F117,"DOCAMNT")</t>
  </si>
  <si>
    <t>=IF(I117="RTN",-1,1)</t>
  </si>
  <si>
    <t>=D116 &amp; "Total"</t>
  </si>
  <si>
    <t>=SUBTOTAL(9,J117:J118)</t>
  </si>
  <si>
    <t>=D121</t>
  </si>
  <si>
    <t>=NL("First","RM00101","CUSTNAME","CUSTNMBR",$D121)</t>
  </si>
  <si>
    <t>=NL("Rows","SOP30200",,"CUSTNMBR",B122,"+DOCDATE",$E$8,"SOPTYPE",$C$5)</t>
  </si>
  <si>
    <t>=B124</t>
  </si>
  <si>
    <t>=NL("first","SOP40300","DOCTYABR","SOPTYPE",NF($F125,"SOPTYPE"))</t>
  </si>
  <si>
    <t>=K125*NF($F125,"DOCAMNT")</t>
  </si>
  <si>
    <t>=IF(I125="RTN",-1,1)</t>
  </si>
  <si>
    <t>=B125</t>
  </si>
  <si>
    <t>=NL("first","SOP40300","DOCTYABR","SOPTYPE",NF($F126,"SOPTYPE"))</t>
  </si>
  <si>
    <t>=K126*NF($F126,"DOCAMNT")</t>
  </si>
  <si>
    <t>=IF(I126="RTN",-1,1)</t>
  </si>
  <si>
    <t>=B126</t>
  </si>
  <si>
    <t>=NL("first","SOP40300","DOCTYABR","SOPTYPE",NF($F127,"SOPTYPE"))</t>
  </si>
  <si>
    <t>=K127*NF($F127,"DOCAMNT")</t>
  </si>
  <si>
    <t>=IF(I127="RTN",-1,1)</t>
  </si>
  <si>
    <t>=B127</t>
  </si>
  <si>
    <t>=NL("first","SOP40300","DOCTYABR","SOPTYPE",NF($F128,"SOPTYPE"))</t>
  </si>
  <si>
    <t>=K128*NF($F128,"DOCAMNT")</t>
  </si>
  <si>
    <t>=IF(I128="RTN",-1,1)</t>
  </si>
  <si>
    <t>=D121 &amp; "Total"</t>
  </si>
  <si>
    <t>=SUBTOTAL(9,J122:J129)</t>
  </si>
  <si>
    <t>=D132</t>
  </si>
  <si>
    <t>=NL("First","RM00101","CUSTNAME","CUSTNMBR",$D132)</t>
  </si>
  <si>
    <t>=B132</t>
  </si>
  <si>
    <t>=NL("Rows","SOP30200",,"CUSTNMBR",B133,"+DOCDATE",$E$8,"SOPTYPE",$C$5)</t>
  </si>
  <si>
    <t>=NL("first","SOP40300","DOCTYABR","SOPTYPE",NF($F133,"SOPTYPE"))</t>
  </si>
  <si>
    <t>=K133*NF($F133,"DOCAMNT")</t>
  </si>
  <si>
    <t>=IF(I133="RTN",-1,1)</t>
  </si>
  <si>
    <t>=B133</t>
  </si>
  <si>
    <t>=NL("first","SOP40300","DOCTYABR","SOPTYPE",NF($F134,"SOPTYPE"))</t>
  </si>
  <si>
    <t>=K134*NF($F134,"DOCAMNT")</t>
  </si>
  <si>
    <t>=IF(I134="RTN",-1,1)</t>
  </si>
  <si>
    <t>=B134</t>
  </si>
  <si>
    <t>=NL("first","SOP40300","DOCTYABR","SOPTYPE",NF($F135,"SOPTYPE"))</t>
  </si>
  <si>
    <t>=K135*NF($F135,"DOCAMNT")</t>
  </si>
  <si>
    <t>=IF(I135="RTN",-1,1)</t>
  </si>
  <si>
    <t>="""GP Direct"",""Fabrikam, Inc."",""SOP30200"",""SOPTYPE"",""3"",""SOPNUMBE"",""STDINV2076"""</t>
  </si>
  <si>
    <t>="""GP Direct"",""Fabrikam, Inc."",""SOP30200"",""SOPTYPE"",""3"",""SOPNUMBE"",""STDINV2183"""</t>
  </si>
  <si>
    <t>=D132 &amp; "Total"</t>
  </si>
  <si>
    <t>=SUBTOTAL(9,J133:J138)</t>
  </si>
  <si>
    <t>=D141</t>
  </si>
  <si>
    <t>=NL("First","RM00101","CUSTNAME","CUSTNMBR",$D141)</t>
  </si>
  <si>
    <t>=NL("Rows","SOP30200",,"CUSTNMBR",B142,"+DOCDATE",$E$8,"SOPTYPE",$C$5)</t>
  </si>
  <si>
    <t>=K142*NF($F142,"DOCAMNT")</t>
  </si>
  <si>
    <t>=IF(I142="RTN",-1,1)</t>
  </si>
  <si>
    <t>=B142</t>
  </si>
  <si>
    <t>=NL("first","SOP40300","DOCTYABR","SOPTYPE",NF($F143,"SOPTYPE"))</t>
  </si>
  <si>
    <t>=K143*NF($F143,"DOCAMNT")</t>
  </si>
  <si>
    <t>=IF(I143="RTN",-1,1)</t>
  </si>
  <si>
    <t>=B143</t>
  </si>
  <si>
    <t>=NL("first","SOP40300","DOCTYABR","SOPTYPE",NF($F144,"SOPTYPE"))</t>
  </si>
  <si>
    <t>=K144*NF($F144,"DOCAMNT")</t>
  </si>
  <si>
    <t>=IF(I144="RTN",-1,1)</t>
  </si>
  <si>
    <t>=B144</t>
  </si>
  <si>
    <t>=NL("first","SOP40300","DOCTYABR","SOPTYPE",NF($F145,"SOPTYPE"))</t>
  </si>
  <si>
    <t>=K145*NF($F145,"DOCAMNT")</t>
  </si>
  <si>
    <t>=IF(I145="RTN",-1,1)</t>
  </si>
  <si>
    <t>=K147*NF($F147,"DOCAMNT")</t>
  </si>
  <si>
    <t>=IF(I147="RTN",-1,1)</t>
  </si>
  <si>
    <t>=D141 &amp; "Total"</t>
  </si>
  <si>
    <t>=SUBTOTAL(9,J142:J148)</t>
  </si>
  <si>
    <t>=SUBTOTAL(9,J152:J153)</t>
  </si>
  <si>
    <t>=D156</t>
  </si>
  <si>
    <t>=NL("First","RM00101","CUSTNAME","CUSTNMBR",$D156)</t>
  </si>
  <si>
    <t>=NL("Rows","SOP30200",,"CUSTNMBR",B157,"+DOCDATE",$E$8,"SOPTYPE",$C$5)</t>
  </si>
  <si>
    <t>=K164*NF($F164,"DOCAMNT")</t>
  </si>
  <si>
    <t>=IF(I164="RTN",-1,1)</t>
  </si>
  <si>
    <t>=K165*NF($F165,"DOCAMNT")</t>
  </si>
  <si>
    <t>=IF(I165="RTN",-1,1)</t>
  </si>
  <si>
    <t>=B165</t>
  </si>
  <si>
    <t>=NL("first","SOP40300","DOCTYABR","SOPTYPE",NF($F166,"SOPTYPE"))</t>
  </si>
  <si>
    <t>=K166*NF($F166,"DOCAMNT")</t>
  </si>
  <si>
    <t>=IF(I166="RTN",-1,1)</t>
  </si>
  <si>
    <t>=B166</t>
  </si>
  <si>
    <t>=NL("first","SOP40300","DOCTYABR","SOPTYPE",NF($F167,"SOPTYPE"))</t>
  </si>
  <si>
    <t>=K167*NF($F167,"DOCAMNT")</t>
  </si>
  <si>
    <t>=IF(I167="RTN",-1,1)</t>
  </si>
  <si>
    <t>=B168</t>
  </si>
  <si>
    <t>=NL("first","SOP40300","DOCTYABR","SOPTYPE",NF($F169,"SOPTYPE"))</t>
  </si>
  <si>
    <t>=K169*NF($F169,"DOCAMNT")</t>
  </si>
  <si>
    <t>=IF(I169="RTN",-1,1)</t>
  </si>
  <si>
    <t>=D156 &amp; "Total"</t>
  </si>
  <si>
    <t>=SUBTOTAL(9,J157:J170)</t>
  </si>
  <si>
    <t>=D173</t>
  </si>
  <si>
    <t>=NL("First","RM00101","CUSTNAME","CUSTNMBR",$D173)</t>
  </si>
  <si>
    <t>=NL("Rows","SOP30200",,"CUSTNMBR",B174,"+DOCDATE",$E$8,"SOPTYPE",$C$5)</t>
  </si>
  <si>
    <t>=D173 &amp; "Total"</t>
  </si>
  <si>
    <t>=SUBTOTAL(9,J174:J175)</t>
  </si>
  <si>
    <t>=D178</t>
  </si>
  <si>
    <t>=NL("First","RM00101","CUSTNAME","CUSTNMBR",$D178)</t>
  </si>
  <si>
    <t>=NL("Rows","SOP30200",,"CUSTNMBR",B179,"+DOCDATE",$E$8,"SOPTYPE",$C$5)</t>
  </si>
  <si>
    <t>=K182*NF($F182,"DOCAMNT")</t>
  </si>
  <si>
    <t>=IF(I182="RTN",-1,1)</t>
  </si>
  <si>
    <t>=K183*NF($F183,"DOCAMNT")</t>
  </si>
  <si>
    <t>=IF(I183="RTN",-1,1)</t>
  </si>
  <si>
    <t>=B183</t>
  </si>
  <si>
    <t>=NL("first","SOP40300","DOCTYABR","SOPTYPE",NF($F184,"SOPTYPE"))</t>
  </si>
  <si>
    <t>=K184*NF($F184,"DOCAMNT")</t>
  </si>
  <si>
    <t>=IF(I184="RTN",-1,1)</t>
  </si>
  <si>
    <t>=B184</t>
  </si>
  <si>
    <t>=NL("first","SOP40300","DOCTYABR","SOPTYPE",NF($F185,"SOPTYPE"))</t>
  </si>
  <si>
    <t>=K185*NF($F185,"DOCAMNT")</t>
  </si>
  <si>
    <t>=IF(I185="RTN",-1,1)</t>
  </si>
  <si>
    <t>=B185</t>
  </si>
  <si>
    <t>=NL("first","SOP40300","DOCTYABR","SOPTYPE",NF($F186,"SOPTYPE"))</t>
  </si>
  <si>
    <t>=K186*NF($F186,"DOCAMNT")</t>
  </si>
  <si>
    <t>=IF(I186="RTN",-1,1)</t>
  </si>
  <si>
    <t>=B186</t>
  </si>
  <si>
    <t>=NL("first","SOP40300","DOCTYABR","SOPTYPE",NF($F187,"SOPTYPE"))</t>
  </si>
  <si>
    <t>=K187*NF($F187,"DOCAMNT")</t>
  </si>
  <si>
    <t>=IF(I187="RTN",-1,1)</t>
  </si>
  <si>
    <t>=D178 &amp; "Total"</t>
  </si>
  <si>
    <t>=SUBTOTAL(9,J179:J188)</t>
  </si>
  <si>
    <t>=SUBTOTAL(9,J31:J191)</t>
  </si>
  <si>
    <t>=NF($F184,"DOCDATE")</t>
  </si>
  <si>
    <t>=NF($F185,"DOCDATE")</t>
  </si>
  <si>
    <t>=NF($F186,"DOCDATE")</t>
  </si>
  <si>
    <t>=NF($F187,"DOCDATE")</t>
  </si>
  <si>
    <t>=NF($F184,"SOPNUMBE")</t>
  </si>
  <si>
    <t>=NF($F185,"SOPNUMBE")</t>
  </si>
  <si>
    <t>=NF($F186,"SOPNUMBE")</t>
  </si>
  <si>
    <t>=NF($F187,"SOPNUMBE")</t>
  </si>
  <si>
    <t>=NF($F166,"DOCDATE")</t>
  </si>
  <si>
    <t>=NF($F167,"DOCDATE")</t>
  </si>
  <si>
    <t>=NF($F169,"DOCDATE")</t>
  </si>
  <si>
    <t>=NF($F166,"SOPNUMBE")</t>
  </si>
  <si>
    <t>=NF($F167,"SOPNUMBE")</t>
  </si>
  <si>
    <t>=NF($F169,"SOPNUMBE")</t>
  </si>
  <si>
    <t>=NF($F143,"DOCDATE")</t>
  </si>
  <si>
    <t>=NF($F144,"DOCDATE")</t>
  </si>
  <si>
    <t>=NF($F145,"DOCDATE")</t>
  </si>
  <si>
    <t>=NF($F143,"SOPNUMBE")</t>
  </si>
  <si>
    <t>=NF($F144,"SOPNUMBE")</t>
  </si>
  <si>
    <t>=NF($F145,"SOPNUMBE")</t>
  </si>
  <si>
    <t>=NF($F133,"DOCDATE")</t>
  </si>
  <si>
    <t>=NF($F134,"DOCDATE")</t>
  </si>
  <si>
    <t>=NF($F135,"DOCDATE")</t>
  </si>
  <si>
    <t>=NF($F133,"SOPNUMBE")</t>
  </si>
  <si>
    <t>=NF($F134,"SOPNUMBE")</t>
  </si>
  <si>
    <t>=NF($F135,"SOPNUMBE")</t>
  </si>
  <si>
    <t>=NF($F125,"DOCDATE")</t>
  </si>
  <si>
    <t>=NF($F126,"DOCDATE")</t>
  </si>
  <si>
    <t>=NF($F127,"DOCDATE")</t>
  </si>
  <si>
    <t>=NF($F128,"DOCDATE")</t>
  </si>
  <si>
    <t>=NF($F125,"SOPNUMBE")</t>
  </si>
  <si>
    <t>=NF($F126,"SOPNUMBE")</t>
  </si>
  <si>
    <t>=NF($F127,"SOPNUMBE")</t>
  </si>
  <si>
    <t>=NF($F128,"SOPNUMBE")</t>
  </si>
  <si>
    <t>=NF($F109,"DOCDATE")</t>
  </si>
  <si>
    <t>=NF($F110,"DOCDATE")</t>
  </si>
  <si>
    <t>=NF($F112,"DOCDATE")</t>
  </si>
  <si>
    <t>=NF($F109,"SOPNUMBE")</t>
  </si>
  <si>
    <t>=NF($F110,"SOPNUMBE")</t>
  </si>
  <si>
    <t>=NF($F112,"SOPNUMBE")</t>
  </si>
  <si>
    <t>=NF($F97,"DOCDATE")</t>
  </si>
  <si>
    <t>=NF($F98,"DOCDATE")</t>
  </si>
  <si>
    <t>=NF($F97,"SOPNUMBE")</t>
  </si>
  <si>
    <t>=NF($F98,"SOPNUMBE")</t>
  </si>
  <si>
    <t>=NF($F89,"DOCDATE")</t>
  </si>
  <si>
    <t>=NF($F89,"SOPNUMBE")</t>
  </si>
  <si>
    <t>=NF($F79,"DOCDATE")</t>
  </si>
  <si>
    <t>=NF($F79,"SOPNUMBE")</t>
  </si>
  <si>
    <t>=NF($F62,"DOCDATE")</t>
  </si>
  <si>
    <t>=NF($F63,"DOCDATE")</t>
  </si>
  <si>
    <t>=NF($F62,"SOPNUMBE")</t>
  </si>
  <si>
    <t>=NF($F63,"SOPNUMBE")</t>
  </si>
  <si>
    <t>=NF($F54,"DOCDATE")</t>
  </si>
  <si>
    <t>=NF($F54,"SOPNUMBE")</t>
  </si>
  <si>
    <t>Auto+Hide+Values+Formulas=Sheet10,Sheet3,Sheet4+FormulasOnly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</si>
</sst>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mm/dd/yyyy;@"/>
  </numFmts>
  <fonts count="22" x14ac:knownFonts="1">
    <font>
      <sz val="11"/>
      <color theme="1"/>
      <name val="Calibri"/>
      <family val="2"/>
      <scheme val="minor"/>
    </font>
    <font>
      <sz val="18"/>
      <color theme="3"/>
      <name val="Calibri Light"/>
      <family val="2"/>
      <scheme val="major"/>
    </font>
    <font>
      <sz val="10"/>
      <color theme="1"/>
      <name val="Segoe UI"/>
      <family val="2"/>
    </font>
    <font>
      <sz val="11"/>
      <color rgb="FFA6A6A6"/>
      <name val="Segoe UI"/>
      <family val="2"/>
    </font>
    <font>
      <sz val="11"/>
      <color theme="1"/>
      <name val="Segoe UI"/>
      <family val="2"/>
    </font>
    <font>
      <sz val="11"/>
      <color rgb="FFFFFFFF"/>
      <name val="Segoe UI"/>
      <family val="2"/>
    </font>
    <font>
      <b/>
      <sz val="11"/>
      <color rgb="FFFFFFFF"/>
      <name val="Segoe UI"/>
      <family val="2"/>
    </font>
    <font>
      <sz val="11"/>
      <color rgb="FF000000"/>
      <name val="Segoe UI"/>
      <family val="2"/>
    </font>
    <font>
      <b/>
      <sz val="12"/>
      <color theme="4"/>
      <name val="Segoe UI"/>
      <family val="2"/>
    </font>
    <font>
      <b/>
      <i/>
      <sz val="11"/>
      <color theme="4"/>
      <name val="Segoe UI"/>
      <family val="2"/>
    </font>
    <font>
      <sz val="11"/>
      <name val="Segoe UI"/>
      <family val="2"/>
    </font>
    <font>
      <sz val="9"/>
      <color theme="1"/>
      <name val="Segoe UI"/>
      <family val="2"/>
    </font>
    <font>
      <b/>
      <sz val="18"/>
      <color theme="4"/>
      <name val="Segoe UI"/>
      <family val="2"/>
    </font>
    <font>
      <sz val="10"/>
      <name val="Arial"/>
      <family val="2"/>
    </font>
    <font>
      <sz val="10"/>
      <name val="Arial"/>
      <family val="2"/>
    </font>
    <font>
      <u/>
      <sz val="10"/>
      <color indexed="12"/>
      <name val="Arial"/>
      <family val="2"/>
    </font>
    <font>
      <b/>
      <sz val="11"/>
      <name val="Segoe UI"/>
      <family val="2"/>
    </font>
    <font>
      <b/>
      <sz val="12"/>
      <color theme="1"/>
      <name val="Segoe UI"/>
      <family val="2"/>
    </font>
    <font>
      <sz val="11"/>
      <color theme="1"/>
      <name val="Calibri"/>
      <family val="2"/>
      <scheme val="minor"/>
    </font>
    <font>
      <b/>
      <sz val="20"/>
      <color rgb="FFDA4848"/>
      <name val="Segoe UI"/>
      <family val="2"/>
    </font>
    <font>
      <sz val="10"/>
      <color rgb="FFDA4848"/>
      <name val="Segoe UI"/>
      <family val="2"/>
    </font>
    <font>
      <b/>
      <sz val="10"/>
      <color theme="1"/>
      <name val="Segoe UI"/>
      <family val="2"/>
    </font>
  </fonts>
  <fills count="8">
    <fill>
      <patternFill patternType="none"/>
    </fill>
    <fill>
      <patternFill patternType="gray125"/>
    </fill>
    <fill>
      <patternFill patternType="solid">
        <fgColor theme="8" tint="-0.249977111117893"/>
        <bgColor indexed="64"/>
      </patternFill>
    </fill>
    <fill>
      <patternFill patternType="solid">
        <fgColor theme="7"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s>
  <borders count="1">
    <border>
      <left/>
      <right/>
      <top/>
      <bottom/>
      <diagonal/>
    </border>
  </borders>
  <cellStyleXfs count="6">
    <xf numFmtId="0" fontId="0" fillId="0" borderId="0"/>
    <xf numFmtId="0" fontId="1" fillId="0" borderId="0" applyNumberFormat="0" applyFill="0" applyBorder="0" applyAlignment="0" applyProtection="0"/>
    <xf numFmtId="0" fontId="13" fillId="0" borderId="0"/>
    <xf numFmtId="0" fontId="14" fillId="0" borderId="0"/>
    <xf numFmtId="0" fontId="18" fillId="0" borderId="0"/>
    <xf numFmtId="0" fontId="15" fillId="0" borderId="0" applyNumberFormat="0" applyFill="0" applyBorder="0" applyAlignment="0" applyProtection="0">
      <alignment vertical="top"/>
      <protection locked="0"/>
    </xf>
  </cellStyleXfs>
  <cellXfs count="40">
    <xf numFmtId="0" fontId="0" fillId="0" borderId="0" xfId="0"/>
    <xf numFmtId="0" fontId="0" fillId="0" borderId="0" xfId="0" quotePrefix="1"/>
    <xf numFmtId="0" fontId="3" fillId="0" borderId="0" xfId="0" applyNumberFormat="1" applyFont="1" applyAlignment="1"/>
    <xf numFmtId="0" fontId="3" fillId="0" borderId="0" xfId="0" applyNumberFormat="1" applyFont="1" applyAlignment="1">
      <alignment horizontal="right"/>
    </xf>
    <xf numFmtId="0" fontId="4" fillId="0" borderId="0" xfId="0" applyFont="1"/>
    <xf numFmtId="0" fontId="5" fillId="2" borderId="0" xfId="0" applyNumberFormat="1" applyFont="1" applyFill="1" applyAlignment="1"/>
    <xf numFmtId="0" fontId="6" fillId="2" borderId="0" xfId="0" applyNumberFormat="1" applyFont="1" applyFill="1" applyAlignment="1">
      <alignment horizontal="right"/>
    </xf>
    <xf numFmtId="0" fontId="5" fillId="2" borderId="0" xfId="0" applyNumberFormat="1" applyFont="1" applyFill="1" applyAlignment="1">
      <alignment horizontal="right"/>
    </xf>
    <xf numFmtId="0" fontId="7" fillId="0" borderId="0" xfId="0" applyNumberFormat="1" applyFont="1" applyAlignment="1"/>
    <xf numFmtId="14" fontId="7" fillId="0" borderId="0" xfId="0" applyNumberFormat="1" applyFont="1" applyAlignment="1">
      <alignment horizontal="right"/>
    </xf>
    <xf numFmtId="0" fontId="7" fillId="0" borderId="0" xfId="0" applyNumberFormat="1" applyFont="1" applyAlignment="1">
      <alignment horizontal="right"/>
    </xf>
    <xf numFmtId="0" fontId="8" fillId="3" borderId="0" xfId="0" applyFont="1" applyFill="1"/>
    <xf numFmtId="0" fontId="9" fillId="3" borderId="0" xfId="0" applyFont="1" applyFill="1"/>
    <xf numFmtId="44" fontId="4" fillId="0" borderId="0" xfId="0" applyNumberFormat="1" applyFont="1"/>
    <xf numFmtId="0" fontId="10" fillId="5" borderId="0" xfId="0" applyFont="1" applyFill="1"/>
    <xf numFmtId="0" fontId="4" fillId="4" borderId="0" xfId="0" applyFont="1" applyFill="1"/>
    <xf numFmtId="0" fontId="11" fillId="0" borderId="0" xfId="0" applyFont="1"/>
    <xf numFmtId="0" fontId="12" fillId="0" borderId="0" xfId="1" applyFont="1" applyAlignment="1">
      <alignment horizontal="left"/>
    </xf>
    <xf numFmtId="0" fontId="2" fillId="6" borderId="0" xfId="0" applyFont="1" applyFill="1"/>
    <xf numFmtId="0" fontId="4" fillId="6" borderId="0" xfId="0" applyFont="1" applyFill="1"/>
    <xf numFmtId="0" fontId="4" fillId="7" borderId="0" xfId="0" applyFont="1" applyFill="1"/>
    <xf numFmtId="0" fontId="4" fillId="0" borderId="0" xfId="0" applyFont="1" applyAlignment="1">
      <alignment horizontal="right"/>
    </xf>
    <xf numFmtId="0" fontId="8" fillId="3" borderId="0" xfId="0" applyFont="1" applyFill="1" applyAlignment="1">
      <alignment horizontal="right"/>
    </xf>
    <xf numFmtId="0" fontId="8" fillId="3" borderId="0" xfId="0" applyFont="1" applyFill="1" applyAlignment="1">
      <alignment horizontal="left"/>
    </xf>
    <xf numFmtId="0" fontId="16" fillId="5" borderId="0" xfId="0" applyFont="1" applyFill="1"/>
    <xf numFmtId="44" fontId="16" fillId="5" borderId="0" xfId="0" applyNumberFormat="1" applyFont="1" applyFill="1"/>
    <xf numFmtId="0" fontId="17" fillId="4" borderId="0" xfId="0" applyFont="1" applyFill="1"/>
    <xf numFmtId="44" fontId="17" fillId="4" borderId="0" xfId="0" applyNumberFormat="1" applyFont="1" applyFill="1"/>
    <xf numFmtId="164" fontId="4" fillId="0" borderId="0" xfId="0" applyNumberFormat="1" applyFont="1"/>
    <xf numFmtId="0" fontId="2" fillId="0" borderId="0" xfId="0" applyFont="1"/>
    <xf numFmtId="0" fontId="2" fillId="0" borderId="0" xfId="0" applyFont="1" applyAlignment="1">
      <alignment vertical="top"/>
    </xf>
    <xf numFmtId="0" fontId="2" fillId="0" borderId="0" xfId="0" applyFont="1" applyAlignment="1">
      <alignment vertical="top" wrapText="1"/>
    </xf>
    <xf numFmtId="0" fontId="19" fillId="0" borderId="0" xfId="0" applyFont="1" applyAlignment="1">
      <alignment vertical="top"/>
    </xf>
    <xf numFmtId="0" fontId="20" fillId="0" borderId="0" xfId="0" applyFont="1" applyAlignment="1">
      <alignment vertical="top"/>
    </xf>
    <xf numFmtId="0" fontId="21" fillId="0" borderId="0" xfId="0" applyFont="1" applyAlignment="1">
      <alignment vertical="top"/>
    </xf>
    <xf numFmtId="0" fontId="2" fillId="0" borderId="0" xfId="4" applyFont="1" applyAlignment="1">
      <alignment vertical="top" wrapText="1"/>
    </xf>
    <xf numFmtId="0" fontId="15" fillId="0" borderId="0" xfId="5" applyAlignment="1" applyProtection="1">
      <alignment vertical="top"/>
    </xf>
    <xf numFmtId="14" fontId="11" fillId="0" borderId="0" xfId="0" applyNumberFormat="1" applyFont="1"/>
    <xf numFmtId="14" fontId="4" fillId="6" borderId="0" xfId="0" applyNumberFormat="1" applyFont="1" applyFill="1"/>
    <xf numFmtId="0" fontId="4" fillId="0" borderId="0" xfId="0" applyNumberFormat="1" applyFont="1"/>
  </cellXfs>
  <cellStyles count="6">
    <cellStyle name="Hyperlink 3" xfId="5"/>
    <cellStyle name="Normal" xfId="0" builtinId="0"/>
    <cellStyle name="Normal 2" xfId="2"/>
    <cellStyle name="Normal 2 2" xfId="3"/>
    <cellStyle name="Normal 3 22" xfId="4"/>
    <cellStyle name="Title" xfId="1"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workbookViewId="0"/>
  </sheetViews>
  <sheetFormatPr defaultColWidth="9.140625" defaultRowHeight="14.25" x14ac:dyDescent="0.25"/>
  <cols>
    <col min="1" max="1" width="3.42578125" style="29" hidden="1" customWidth="1"/>
    <col min="2" max="2" width="10.28515625" style="29" customWidth="1"/>
    <col min="3" max="3" width="27.140625" style="30" customWidth="1"/>
    <col min="4" max="4" width="77.28515625" style="31" customWidth="1"/>
    <col min="5" max="5" width="36.42578125" style="29" customWidth="1"/>
    <col min="6" max="16384" width="9.140625" style="29"/>
  </cols>
  <sheetData>
    <row r="1" spans="1:5" hidden="1" x14ac:dyDescent="0.25">
      <c r="A1" s="29" t="s">
        <v>177</v>
      </c>
    </row>
    <row r="7" spans="1:5" ht="30.75" x14ac:dyDescent="0.25">
      <c r="C7" s="32" t="s">
        <v>20</v>
      </c>
    </row>
    <row r="9" spans="1:5" x14ac:dyDescent="0.25">
      <c r="C9" s="33"/>
    </row>
    <row r="10" spans="1:5" x14ac:dyDescent="0.25">
      <c r="C10" s="34" t="s">
        <v>21</v>
      </c>
      <c r="D10" s="35" t="s">
        <v>196</v>
      </c>
    </row>
    <row r="11" spans="1:5" x14ac:dyDescent="0.25">
      <c r="C11" s="34"/>
    </row>
    <row r="12" spans="1:5" x14ac:dyDescent="0.25">
      <c r="C12" s="34" t="s">
        <v>178</v>
      </c>
      <c r="D12" s="31" t="s">
        <v>179</v>
      </c>
    </row>
    <row r="13" spans="1:5" x14ac:dyDescent="0.25">
      <c r="C13" s="34"/>
    </row>
    <row r="14" spans="1:5" ht="57" x14ac:dyDescent="0.25">
      <c r="C14" s="34" t="s">
        <v>22</v>
      </c>
      <c r="D14" s="31" t="s">
        <v>180</v>
      </c>
      <c r="E14" s="36" t="s">
        <v>181</v>
      </c>
    </row>
    <row r="15" spans="1:5" x14ac:dyDescent="0.25">
      <c r="C15" s="34"/>
      <c r="E15" s="30"/>
    </row>
    <row r="16" spans="1:5" ht="28.5" x14ac:dyDescent="0.25">
      <c r="C16" s="34" t="s">
        <v>182</v>
      </c>
      <c r="D16" s="31" t="s">
        <v>183</v>
      </c>
      <c r="E16" s="36" t="s">
        <v>184</v>
      </c>
    </row>
    <row r="17" spans="3:5" x14ac:dyDescent="0.25">
      <c r="C17" s="34"/>
      <c r="E17" s="30"/>
    </row>
    <row r="18" spans="3:5" ht="57" x14ac:dyDescent="0.25">
      <c r="C18" s="34" t="s">
        <v>185</v>
      </c>
      <c r="D18" s="31" t="s">
        <v>186</v>
      </c>
      <c r="E18" s="36" t="s">
        <v>187</v>
      </c>
    </row>
    <row r="19" spans="3:5" x14ac:dyDescent="0.25">
      <c r="C19" s="34"/>
      <c r="E19" s="30"/>
    </row>
    <row r="20" spans="3:5" ht="30.75" customHeight="1" x14ac:dyDescent="0.25">
      <c r="C20" s="34" t="s">
        <v>23</v>
      </c>
      <c r="D20" s="31" t="s">
        <v>188</v>
      </c>
      <c r="E20" s="36" t="s">
        <v>189</v>
      </c>
    </row>
    <row r="21" spans="3:5" x14ac:dyDescent="0.25">
      <c r="C21" s="34"/>
      <c r="E21" s="30"/>
    </row>
    <row r="22" spans="3:5" ht="14.25" customHeight="1" x14ac:dyDescent="0.25">
      <c r="C22" s="34" t="s">
        <v>24</v>
      </c>
      <c r="D22" s="31" t="s">
        <v>190</v>
      </c>
      <c r="E22" s="36" t="s">
        <v>191</v>
      </c>
    </row>
    <row r="23" spans="3:5" x14ac:dyDescent="0.25">
      <c r="C23" s="34"/>
      <c r="E23" s="30"/>
    </row>
    <row r="24" spans="3:5" ht="15" customHeight="1" x14ac:dyDescent="0.25">
      <c r="C24" s="34" t="s">
        <v>25</v>
      </c>
      <c r="D24" s="31" t="s">
        <v>192</v>
      </c>
      <c r="E24" s="36" t="s">
        <v>193</v>
      </c>
    </row>
    <row r="25" spans="3:5" x14ac:dyDescent="0.25">
      <c r="C25" s="34"/>
    </row>
    <row r="26" spans="3:5" ht="71.25" x14ac:dyDescent="0.25">
      <c r="C26" s="34" t="s">
        <v>26</v>
      </c>
      <c r="D26" s="31" t="s">
        <v>194</v>
      </c>
    </row>
    <row r="27" spans="3:5" x14ac:dyDescent="0.25">
      <c r="C27" s="34"/>
    </row>
    <row r="28" spans="3:5" ht="17.25" customHeight="1" x14ac:dyDescent="0.25">
      <c r="C28" s="34" t="s">
        <v>27</v>
      </c>
      <c r="D28" s="31" t="s">
        <v>195</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election activeCell="E7" sqref="E7"/>
    </sheetView>
  </sheetViews>
  <sheetFormatPr defaultColWidth="9.140625" defaultRowHeight="16.5" x14ac:dyDescent="0.3"/>
  <cols>
    <col min="1" max="1" width="9.140625" style="4" hidden="1" customWidth="1"/>
    <col min="2" max="2" width="6.5703125" style="4" customWidth="1"/>
    <col min="3" max="3" width="42.42578125" style="4" bestFit="1" customWidth="1"/>
    <col min="4" max="4" width="23.5703125" style="4" customWidth="1"/>
    <col min="5" max="5" width="14" style="4" customWidth="1"/>
    <col min="6" max="6" width="24.5703125" style="4" bestFit="1" customWidth="1"/>
    <col min="7" max="16384" width="9.140625" style="4"/>
  </cols>
  <sheetData>
    <row r="1" spans="1:6" hidden="1" x14ac:dyDescent="0.3">
      <c r="A1" s="2" t="s">
        <v>596</v>
      </c>
      <c r="C1" s="2" t="s">
        <v>6</v>
      </c>
      <c r="D1" s="3" t="s">
        <v>7</v>
      </c>
      <c r="E1" s="3" t="s">
        <v>8</v>
      </c>
      <c r="F1" s="2" t="s">
        <v>30</v>
      </c>
    </row>
    <row r="2" spans="1:6" x14ac:dyDescent="0.3">
      <c r="A2" s="2"/>
      <c r="C2" s="2"/>
      <c r="D2" s="3"/>
      <c r="E2" s="3"/>
      <c r="F2" s="2"/>
    </row>
    <row r="3" spans="1:6" x14ac:dyDescent="0.3">
      <c r="A3" s="2"/>
      <c r="C3" s="2"/>
      <c r="D3" s="3"/>
      <c r="E3" s="3"/>
      <c r="F3" s="2"/>
    </row>
    <row r="4" spans="1:6" x14ac:dyDescent="0.3">
      <c r="A4" s="2"/>
      <c r="C4" s="5"/>
      <c r="D4" s="6" t="s">
        <v>9</v>
      </c>
      <c r="E4" s="7"/>
    </row>
    <row r="5" spans="1:6" x14ac:dyDescent="0.3">
      <c r="A5" s="2" t="s">
        <v>10</v>
      </c>
      <c r="C5" s="8" t="s">
        <v>19</v>
      </c>
      <c r="D5" s="9" t="str">
        <f>"01/01/16..03/03/16"</f>
        <v>01/01/16..03/03/16</v>
      </c>
      <c r="E5" s="10" t="str">
        <f>"Lookup"</f>
        <v>Lookup</v>
      </c>
    </row>
    <row r="6" spans="1:6" x14ac:dyDescent="0.3">
      <c r="A6" s="2" t="s">
        <v>10</v>
      </c>
      <c r="C6" s="8" t="s">
        <v>0</v>
      </c>
      <c r="D6" s="9" t="str">
        <f>"*"</f>
        <v>*</v>
      </c>
      <c r="E6" s="10" t="str">
        <f>"Lookup"</f>
        <v>Lookup</v>
      </c>
    </row>
    <row r="7" spans="1:6" x14ac:dyDescent="0.3">
      <c r="A7" s="2" t="s">
        <v>10</v>
      </c>
      <c r="C7" s="8" t="s">
        <v>47</v>
      </c>
      <c r="D7" s="10" t="str">
        <f>"INV|RTN"</f>
        <v>INV|RTN</v>
      </c>
      <c r="E7" s="10" t="str">
        <f>"Lookup"</f>
        <v>Lookup</v>
      </c>
      <c r="F7" s="4" t="s">
        <v>55</v>
      </c>
    </row>
    <row r="8" spans="1:6" x14ac:dyDescent="0.3">
      <c r="A8" s="2" t="s">
        <v>10</v>
      </c>
      <c r="C8" s="4" t="s">
        <v>29</v>
      </c>
      <c r="D8" s="4" t="str">
        <f>"No"</f>
        <v>No</v>
      </c>
      <c r="E8" s="10" t="str">
        <f>"Lookup"</f>
        <v>Lookup</v>
      </c>
      <c r="F8" s="4" t="s">
        <v>31</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7"/>
  <sheetViews>
    <sheetView showGridLines="0" topLeftCell="C6" zoomScale="90" zoomScaleNormal="90" workbookViewId="0"/>
  </sheetViews>
  <sheetFormatPr defaultColWidth="9.140625" defaultRowHeight="16.5" x14ac:dyDescent="0.3"/>
  <cols>
    <col min="1" max="1" width="9.140625" style="4" hidden="1" customWidth="1"/>
    <col min="2" max="2" width="36.42578125" style="4" hidden="1" customWidth="1"/>
    <col min="3" max="3" width="9.140625" style="4"/>
    <col min="4" max="4" width="51.28515625" style="4" bestFit="1" customWidth="1"/>
    <col min="5" max="5" width="24.42578125" style="4" customWidth="1"/>
    <col min="6" max="6" width="9.85546875" style="4" hidden="1" customWidth="1"/>
    <col min="7" max="7" width="21.7109375" style="4" bestFit="1" customWidth="1"/>
    <col min="8" max="8" width="24.42578125" style="4" bestFit="1" customWidth="1"/>
    <col min="9" max="9" width="22" style="4" customWidth="1"/>
    <col min="10" max="10" width="21.7109375" style="4" bestFit="1" customWidth="1"/>
    <col min="11" max="11" width="9.140625" style="4" hidden="1" customWidth="1"/>
    <col min="12" max="16384" width="9.140625" style="4"/>
  </cols>
  <sheetData>
    <row r="1" spans="1:13" hidden="1" x14ac:dyDescent="0.3">
      <c r="A1" s="18" t="s">
        <v>598</v>
      </c>
      <c r="B1" s="18" t="s">
        <v>32</v>
      </c>
      <c r="C1" s="19"/>
      <c r="D1" s="19" t="s">
        <v>14</v>
      </c>
      <c r="E1" s="19"/>
      <c r="F1" s="19" t="s">
        <v>17</v>
      </c>
      <c r="G1" s="19" t="s">
        <v>14</v>
      </c>
      <c r="H1" s="19" t="s">
        <v>14</v>
      </c>
      <c r="I1" s="19"/>
      <c r="J1" s="19" t="s">
        <v>15</v>
      </c>
      <c r="K1" s="19" t="s">
        <v>17</v>
      </c>
      <c r="L1" s="19"/>
      <c r="M1" s="19"/>
    </row>
    <row r="2" spans="1:13" hidden="1" x14ac:dyDescent="0.3">
      <c r="A2" s="18" t="s">
        <v>32</v>
      </c>
      <c r="B2" s="19" t="s">
        <v>33</v>
      </c>
      <c r="C2" s="38" t="str">
        <f>Options!$D$6</f>
        <v>*</v>
      </c>
      <c r="D2" s="19"/>
      <c r="E2" s="19"/>
      <c r="F2" s="19"/>
      <c r="G2" s="19" t="s">
        <v>40</v>
      </c>
      <c r="H2" s="19" t="s">
        <v>40</v>
      </c>
      <c r="I2" s="19"/>
      <c r="J2" s="19" t="s">
        <v>40</v>
      </c>
      <c r="K2" s="19"/>
      <c r="L2" s="19"/>
      <c r="M2" s="19"/>
    </row>
    <row r="3" spans="1:13" hidden="1" x14ac:dyDescent="0.3">
      <c r="A3" s="18" t="s">
        <v>32</v>
      </c>
      <c r="B3" s="19" t="str">
        <f>"Display each customer on a separate sheet"</f>
        <v>Display each customer on a separate sheet</v>
      </c>
      <c r="C3" s="19" t="str">
        <f>Options!$D$8</f>
        <v>No</v>
      </c>
      <c r="D3" s="19"/>
      <c r="E3" s="19"/>
      <c r="F3" s="19"/>
      <c r="G3" s="19"/>
      <c r="H3" s="19"/>
      <c r="I3" s="19"/>
      <c r="J3" s="19"/>
      <c r="K3" s="19"/>
      <c r="L3" s="19"/>
      <c r="M3" s="19"/>
    </row>
    <row r="4" spans="1:13" hidden="1" x14ac:dyDescent="0.3">
      <c r="A4" s="18" t="s">
        <v>17</v>
      </c>
      <c r="B4" s="19" t="s">
        <v>34</v>
      </c>
      <c r="C4" s="19" t="str">
        <f>"Customer Transactions"</f>
        <v>Customer Transactions</v>
      </c>
      <c r="D4" s="19"/>
      <c r="E4" s="19"/>
      <c r="F4" s="19"/>
      <c r="G4" s="19"/>
      <c r="H4" s="19"/>
      <c r="I4" s="19"/>
      <c r="J4" s="19"/>
      <c r="K4" s="19"/>
      <c r="L4" s="19"/>
      <c r="M4" s="19"/>
    </row>
    <row r="5" spans="1:13" hidden="1" x14ac:dyDescent="0.3">
      <c r="A5" s="18" t="s">
        <v>17</v>
      </c>
      <c r="B5" s="19" t="s">
        <v>16</v>
      </c>
      <c r="C5" s="19" t="str">
        <f>"||""Filter"",""SOP40300"",""SOPTYPE"",""DOCTYABR"",""INV|RTN"","""","""","""","""","""","""","""","""","""","""","""","""","""","""","""","""","""","""""</f>
        <v>||"Filter","SOP40300","SOPTYPE","DOCTYABR","INV|RTN","","","","","","","","","","","","","","","","","",""</v>
      </c>
      <c r="D5" s="19"/>
      <c r="E5" s="19"/>
      <c r="F5" s="19"/>
      <c r="G5" s="19"/>
      <c r="H5" s="19"/>
      <c r="I5" s="19"/>
      <c r="J5" s="19"/>
      <c r="K5" s="19"/>
      <c r="L5" s="19"/>
      <c r="M5" s="19"/>
    </row>
    <row r="6" spans="1:13" x14ac:dyDescent="0.3">
      <c r="A6" s="18"/>
      <c r="B6" s="19"/>
    </row>
    <row r="7" spans="1:13" ht="26.25" x14ac:dyDescent="0.45">
      <c r="A7" s="19"/>
      <c r="B7" s="19"/>
      <c r="D7" s="17" t="s">
        <v>56</v>
      </c>
    </row>
    <row r="8" spans="1:13" ht="16.5" customHeight="1" x14ac:dyDescent="0.3">
      <c r="A8" s="19"/>
      <c r="B8" s="19"/>
      <c r="D8" s="16" t="s">
        <v>19</v>
      </c>
      <c r="E8" s="37" t="str">
        <f>Options!$D$5</f>
        <v>01/01/16..03/03/16</v>
      </c>
    </row>
    <row r="9" spans="1:13" ht="16.5" customHeight="1" x14ac:dyDescent="0.3">
      <c r="A9" s="19"/>
      <c r="B9" s="19"/>
      <c r="D9" s="16" t="s">
        <v>0</v>
      </c>
      <c r="E9" s="4" t="str">
        <f>IF(C3="yes",C4,C2)</f>
        <v>*</v>
      </c>
    </row>
    <row r="10" spans="1:13" ht="16.5" customHeight="1" x14ac:dyDescent="0.3">
      <c r="A10" s="19"/>
      <c r="B10" s="19"/>
      <c r="D10" s="16" t="s">
        <v>47</v>
      </c>
      <c r="E10" s="16" t="str">
        <f>Options!$D$7</f>
        <v>INV|RTN</v>
      </c>
    </row>
    <row r="11" spans="1:13" ht="16.5" customHeight="1" x14ac:dyDescent="0.3">
      <c r="A11" s="19"/>
      <c r="B11" s="19"/>
    </row>
    <row r="12" spans="1:13" ht="17.25" x14ac:dyDescent="0.3">
      <c r="A12" s="19"/>
      <c r="B12" s="19"/>
      <c r="D12" s="11" t="s">
        <v>0</v>
      </c>
      <c r="E12" s="11" t="s">
        <v>1</v>
      </c>
      <c r="F12" s="12" t="s">
        <v>2</v>
      </c>
      <c r="G12" s="22" t="s">
        <v>3</v>
      </c>
      <c r="H12" s="23" t="s">
        <v>4</v>
      </c>
      <c r="I12" s="22" t="s">
        <v>47</v>
      </c>
      <c r="J12" s="22" t="s">
        <v>5</v>
      </c>
      <c r="K12" s="4" t="s">
        <v>367</v>
      </c>
    </row>
    <row r="13" spans="1:13" x14ac:dyDescent="0.3">
      <c r="A13" s="19"/>
      <c r="B13" s="19" t="str">
        <f>D13</f>
        <v>AARONFIT0001</v>
      </c>
      <c r="D13" s="4" t="str">
        <f>"AARONFIT0001"</f>
        <v>AARONFIT0001</v>
      </c>
      <c r="E13" s="4" t="str">
        <f>"Aaron Fitz Electrical"</f>
        <v>Aaron Fitz Electrical</v>
      </c>
    </row>
    <row r="14" spans="1:13" x14ac:dyDescent="0.3">
      <c r="A14" s="19"/>
      <c r="B14" s="19" t="str">
        <f>B13</f>
        <v>AARONFIT0001</v>
      </c>
      <c r="F14" s="20" t="str">
        <f>"""GP Direct"",""Fabrikam, Inc."",""SOP30200"",""SOPTYPE"",""3"",""SOPNUMBE"",""STDINV2002"""</f>
        <v>"GP Direct","Fabrikam, Inc.","SOP30200","SOPTYPE","3","SOPNUMBE","STDINV2002"</v>
      </c>
      <c r="G14" s="28">
        <v>42372</v>
      </c>
      <c r="H14" s="4" t="str">
        <f>"STDINV2002"</f>
        <v>STDINV2002</v>
      </c>
      <c r="I14" s="21" t="str">
        <f>"INV"</f>
        <v>INV</v>
      </c>
      <c r="J14" s="13">
        <v>1139.7</v>
      </c>
      <c r="K14" s="39">
        <f>IF(I14="RTN",-1,1)</f>
        <v>1</v>
      </c>
    </row>
    <row r="15" spans="1:13" x14ac:dyDescent="0.3">
      <c r="A15" s="19" t="s">
        <v>11</v>
      </c>
      <c r="B15" s="19" t="str">
        <f>B14</f>
        <v>AARONFIT0001</v>
      </c>
      <c r="F15" s="20" t="str">
        <f>"""GP Direct"",""Fabrikam, Inc."",""SOP30200"",""SOPTYPE"",""3"",""SOPNUMBE"",""STDINV2005"""</f>
        <v>"GP Direct","Fabrikam, Inc.","SOP30200","SOPTYPE","3","SOPNUMBE","STDINV2005"</v>
      </c>
      <c r="G15" s="28">
        <v>42374</v>
      </c>
      <c r="H15" s="4" t="str">
        <f>"STDINV2005"</f>
        <v>STDINV2005</v>
      </c>
      <c r="I15" s="21" t="str">
        <f>"INV"</f>
        <v>INV</v>
      </c>
      <c r="J15" s="13">
        <v>959.95</v>
      </c>
      <c r="K15" s="39">
        <f t="shared" ref="K15:K29" si="0">IF(I15="RTN",-1,1)</f>
        <v>1</v>
      </c>
    </row>
    <row r="16" spans="1:13" x14ac:dyDescent="0.3">
      <c r="A16" s="19" t="s">
        <v>11</v>
      </c>
      <c r="B16" s="19" t="str">
        <f>B15</f>
        <v>AARONFIT0001</v>
      </c>
      <c r="F16" s="20" t="str">
        <f>"""GP Direct"",""Fabrikam, Inc."",""SOP30200"",""SOPTYPE"",""3"",""SOPNUMBE"",""STDINV2006"""</f>
        <v>"GP Direct","Fabrikam, Inc.","SOP30200","SOPTYPE","3","SOPNUMBE","STDINV2006"</v>
      </c>
      <c r="G16" s="28">
        <v>42374</v>
      </c>
      <c r="H16" s="4" t="str">
        <f>"STDINV2006"</f>
        <v>STDINV2006</v>
      </c>
      <c r="I16" s="21" t="str">
        <f>"INV"</f>
        <v>INV</v>
      </c>
      <c r="J16" s="13">
        <v>399.75</v>
      </c>
      <c r="K16" s="39">
        <f t="shared" si="0"/>
        <v>1</v>
      </c>
    </row>
    <row r="17" spans="1:11" x14ac:dyDescent="0.3">
      <c r="A17" s="19" t="s">
        <v>11</v>
      </c>
      <c r="B17" s="19" t="str">
        <f>B16</f>
        <v>AARONFIT0001</v>
      </c>
      <c r="F17" s="20" t="str">
        <f>"""GP Direct"",""Fabrikam, Inc."",""SOP30200"",""SOPTYPE"",""3"",""SOPNUMBE"",""STDINV2010"""</f>
        <v>"GP Direct","Fabrikam, Inc.","SOP30200","SOPTYPE","3","SOPNUMBE","STDINV2010"</v>
      </c>
      <c r="G17" s="28">
        <v>42376</v>
      </c>
      <c r="H17" s="4" t="str">
        <f>"STDINV2010"</f>
        <v>STDINV2010</v>
      </c>
      <c r="I17" s="21" t="str">
        <f>"INV"</f>
        <v>INV</v>
      </c>
      <c r="J17" s="13">
        <v>379.9</v>
      </c>
      <c r="K17" s="39">
        <f t="shared" si="0"/>
        <v>1</v>
      </c>
    </row>
    <row r="18" spans="1:11" x14ac:dyDescent="0.3">
      <c r="A18" s="19" t="s">
        <v>11</v>
      </c>
      <c r="B18" s="19" t="str">
        <f>B17</f>
        <v>AARONFIT0001</v>
      </c>
      <c r="F18" s="20" t="str">
        <f>"""GP Direct"",""Fabrikam, Inc."",""SOP30200"",""SOPTYPE"",""3"",""SOPNUMBE"",""STDINV2011"""</f>
        <v>"GP Direct","Fabrikam, Inc.","SOP30200","SOPTYPE","3","SOPNUMBE","STDINV2011"</v>
      </c>
      <c r="G18" s="28">
        <v>42377</v>
      </c>
      <c r="H18" s="4" t="str">
        <f>"STDINV2011"</f>
        <v>STDINV2011</v>
      </c>
      <c r="I18" s="21" t="str">
        <f>"INV"</f>
        <v>INV</v>
      </c>
      <c r="J18" s="13">
        <v>53.24</v>
      </c>
      <c r="K18" s="39">
        <f t="shared" si="0"/>
        <v>1</v>
      </c>
    </row>
    <row r="19" spans="1:11" x14ac:dyDescent="0.3">
      <c r="A19" s="19" t="s">
        <v>11</v>
      </c>
      <c r="B19" s="19" t="str">
        <f>B18</f>
        <v>AARONFIT0001</v>
      </c>
      <c r="F19" s="20" t="str">
        <f>"""GP Direct"",""Fabrikam, Inc."",""SOP30200"",""SOPTYPE"",""3"",""SOPNUMBE"",""STDINV2012"""</f>
        <v>"GP Direct","Fabrikam, Inc.","SOP30200","SOPTYPE","3","SOPNUMBE","STDINV2012"</v>
      </c>
      <c r="G19" s="28">
        <v>42377</v>
      </c>
      <c r="H19" s="4" t="str">
        <f>"STDINV2012"</f>
        <v>STDINV2012</v>
      </c>
      <c r="I19" s="21" t="str">
        <f>"INV"</f>
        <v>INV</v>
      </c>
      <c r="J19" s="13">
        <v>53.24</v>
      </c>
      <c r="K19" s="39">
        <f t="shared" si="0"/>
        <v>1</v>
      </c>
    </row>
    <row r="20" spans="1:11" x14ac:dyDescent="0.3">
      <c r="A20" s="19" t="s">
        <v>11</v>
      </c>
      <c r="B20" s="19" t="str">
        <f>B19</f>
        <v>AARONFIT0001</v>
      </c>
      <c r="F20" s="20" t="str">
        <f>"""GP Direct"",""Fabrikam, Inc."",""SOP30200"",""SOPTYPE"",""3"",""SOPNUMBE"",""STDINV2026"""</f>
        <v>"GP Direct","Fabrikam, Inc.","SOP30200","SOPTYPE","3","SOPNUMBE","STDINV2026"</v>
      </c>
      <c r="G20" s="28">
        <v>42392</v>
      </c>
      <c r="H20" s="4" t="str">
        <f>"STDINV2026"</f>
        <v>STDINV2026</v>
      </c>
      <c r="I20" s="21" t="str">
        <f>"INV"</f>
        <v>INV</v>
      </c>
      <c r="J20" s="13">
        <v>128.35</v>
      </c>
      <c r="K20" s="39">
        <f t="shared" si="0"/>
        <v>1</v>
      </c>
    </row>
    <row r="21" spans="1:11" x14ac:dyDescent="0.3">
      <c r="A21" s="19" t="s">
        <v>11</v>
      </c>
      <c r="B21" s="19" t="str">
        <f>B20</f>
        <v>AARONFIT0001</v>
      </c>
      <c r="F21" s="20" t="str">
        <f>"""GP Direct"",""Fabrikam, Inc."",""SOP30200"",""SOPTYPE"",""3"",""SOPNUMBE"",""STDINV2027"""</f>
        <v>"GP Direct","Fabrikam, Inc.","SOP30200","SOPTYPE","3","SOPNUMBE","STDINV2027"</v>
      </c>
      <c r="G21" s="28">
        <v>42393</v>
      </c>
      <c r="H21" s="4" t="str">
        <f>"STDINV2027"</f>
        <v>STDINV2027</v>
      </c>
      <c r="I21" s="21" t="str">
        <f>"INV"</f>
        <v>INV</v>
      </c>
      <c r="J21" s="13">
        <v>117.65</v>
      </c>
      <c r="K21" s="39">
        <f t="shared" si="0"/>
        <v>1</v>
      </c>
    </row>
    <row r="22" spans="1:11" x14ac:dyDescent="0.3">
      <c r="A22" s="19" t="s">
        <v>11</v>
      </c>
      <c r="B22" s="19" t="str">
        <f>B21</f>
        <v>AARONFIT0001</v>
      </c>
      <c r="F22" s="20" t="str">
        <f>"""GP Direct"",""Fabrikam, Inc."",""SOP30200"",""SOPTYPE"",""3"",""SOPNUMBE"",""STDINV2029"""</f>
        <v>"GP Direct","Fabrikam, Inc.","SOP30200","SOPTYPE","3","SOPNUMBE","STDINV2029"</v>
      </c>
      <c r="G22" s="28">
        <v>42395</v>
      </c>
      <c r="H22" s="4" t="str">
        <f>"STDINV2029"</f>
        <v>STDINV2029</v>
      </c>
      <c r="I22" s="21" t="str">
        <f>"INV"</f>
        <v>INV</v>
      </c>
      <c r="J22" s="13">
        <v>641.47</v>
      </c>
      <c r="K22" s="39">
        <f t="shared" si="0"/>
        <v>1</v>
      </c>
    </row>
    <row r="23" spans="1:11" x14ac:dyDescent="0.3">
      <c r="A23" s="19" t="s">
        <v>11</v>
      </c>
      <c r="B23" s="19" t="str">
        <f>B22</f>
        <v>AARONFIT0001</v>
      </c>
      <c r="F23" s="20" t="str">
        <f>"""GP Direct"",""Fabrikam, Inc."",""SOP30200"",""SOPTYPE"",""3"",""SOPNUMBE"",""STDINV2030"""</f>
        <v>"GP Direct","Fabrikam, Inc.","SOP30200","SOPTYPE","3","SOPNUMBE","STDINV2030"</v>
      </c>
      <c r="G23" s="28">
        <v>42396</v>
      </c>
      <c r="H23" s="4" t="str">
        <f>"STDINV2030"</f>
        <v>STDINV2030</v>
      </c>
      <c r="I23" s="21" t="str">
        <f>"INV"</f>
        <v>INV</v>
      </c>
      <c r="J23" s="13">
        <v>128.30000000000001</v>
      </c>
      <c r="K23" s="39">
        <f t="shared" si="0"/>
        <v>1</v>
      </c>
    </row>
    <row r="24" spans="1:11" x14ac:dyDescent="0.3">
      <c r="A24" s="19" t="s">
        <v>11</v>
      </c>
      <c r="B24" s="19" t="str">
        <f>B23</f>
        <v>AARONFIT0001</v>
      </c>
      <c r="F24" s="20" t="str">
        <f>"""GP Direct"",""Fabrikam, Inc."",""SOP30200"",""SOPTYPE"",""3"",""SOPNUMBE"",""STDINV2044"""</f>
        <v>"GP Direct","Fabrikam, Inc.","SOP30200","SOPTYPE","3","SOPNUMBE","STDINV2044"</v>
      </c>
      <c r="G24" s="28">
        <v>42407</v>
      </c>
      <c r="H24" s="4" t="str">
        <f>"STDINV2044"</f>
        <v>STDINV2044</v>
      </c>
      <c r="I24" s="21" t="str">
        <f>"INV"</f>
        <v>INV</v>
      </c>
      <c r="J24" s="13">
        <v>320.74</v>
      </c>
      <c r="K24" s="39">
        <f t="shared" si="0"/>
        <v>1</v>
      </c>
    </row>
    <row r="25" spans="1:11" x14ac:dyDescent="0.3">
      <c r="A25" s="19" t="s">
        <v>11</v>
      </c>
      <c r="B25" s="19" t="str">
        <f>B24</f>
        <v>AARONFIT0001</v>
      </c>
      <c r="F25" s="20" t="str">
        <f>"""GP Direct"",""Fabrikam, Inc."",""SOP30200"",""SOPTYPE"",""3"",""SOPNUMBE"",""STDINV2057"""</f>
        <v>"GP Direct","Fabrikam, Inc.","SOP30200","SOPTYPE","3","SOPNUMBE","STDINV2057"</v>
      </c>
      <c r="G25" s="28">
        <v>42419</v>
      </c>
      <c r="H25" s="4" t="str">
        <f>"STDINV2057"</f>
        <v>STDINV2057</v>
      </c>
      <c r="I25" s="21" t="str">
        <f>"INV"</f>
        <v>INV</v>
      </c>
      <c r="J25" s="13">
        <v>2567.9499999999998</v>
      </c>
      <c r="K25" s="39">
        <f t="shared" si="0"/>
        <v>1</v>
      </c>
    </row>
    <row r="26" spans="1:11" x14ac:dyDescent="0.3">
      <c r="A26" s="19" t="s">
        <v>11</v>
      </c>
      <c r="B26" s="19" t="str">
        <f>B25</f>
        <v>AARONFIT0001</v>
      </c>
      <c r="F26" s="20" t="str">
        <f>"""GP Direct"",""Fabrikam, Inc."",""SOP30200"",""SOPTYPE"",""3"",""SOPNUMBE"",""STDINV2058"""</f>
        <v>"GP Direct","Fabrikam, Inc.","SOP30200","SOPTYPE","3","SOPNUMBE","STDINV2058"</v>
      </c>
      <c r="G26" s="28">
        <v>42419</v>
      </c>
      <c r="H26" s="4" t="str">
        <f>"STDINV2058"</f>
        <v>STDINV2058</v>
      </c>
      <c r="I26" s="21" t="str">
        <f>"INV"</f>
        <v>INV</v>
      </c>
      <c r="J26" s="13">
        <v>342.19</v>
      </c>
      <c r="K26" s="39">
        <f t="shared" si="0"/>
        <v>1</v>
      </c>
    </row>
    <row r="27" spans="1:11" x14ac:dyDescent="0.3">
      <c r="A27" s="19" t="s">
        <v>11</v>
      </c>
      <c r="B27" s="19" t="str">
        <f>B26</f>
        <v>AARONFIT0001</v>
      </c>
      <c r="F27" s="20" t="str">
        <f>"""GP Direct"",""Fabrikam, Inc."",""SOP30200"",""SOPTYPE"",""3"",""SOPNUMBE"",""STDINV2166"""</f>
        <v>"GP Direct","Fabrikam, Inc.","SOP30200","SOPTYPE","3","SOPNUMBE","STDINV2166"</v>
      </c>
      <c r="G27" s="28">
        <v>42419</v>
      </c>
      <c r="H27" s="4" t="str">
        <f>"STDINV2166"</f>
        <v>STDINV2166</v>
      </c>
      <c r="I27" s="21" t="str">
        <f>"INV"</f>
        <v>INV</v>
      </c>
      <c r="J27" s="13">
        <v>2910.14</v>
      </c>
      <c r="K27" s="39">
        <f t="shared" si="0"/>
        <v>1</v>
      </c>
    </row>
    <row r="28" spans="1:11" x14ac:dyDescent="0.3">
      <c r="A28" s="19" t="s">
        <v>11</v>
      </c>
      <c r="B28" s="19" t="str">
        <f>B27</f>
        <v>AARONFIT0001</v>
      </c>
      <c r="F28" s="20" t="str">
        <f>"""GP Direct"",""Fabrikam, Inc."",""SOP30200"",""SOPTYPE"",""3"",""SOPNUMBE"",""STDINV2069"""</f>
        <v>"GP Direct","Fabrikam, Inc.","SOP30200","SOPTYPE","3","SOPNUMBE","STDINV2069"</v>
      </c>
      <c r="G28" s="28">
        <v>42425</v>
      </c>
      <c r="H28" s="4" t="str">
        <f>"STDINV2069"</f>
        <v>STDINV2069</v>
      </c>
      <c r="I28" s="21" t="str">
        <f>"INV"</f>
        <v>INV</v>
      </c>
      <c r="J28" s="13">
        <v>406.5</v>
      </c>
      <c r="K28" s="39">
        <f t="shared" si="0"/>
        <v>1</v>
      </c>
    </row>
    <row r="29" spans="1:11" x14ac:dyDescent="0.3">
      <c r="A29" s="19" t="s">
        <v>11</v>
      </c>
      <c r="B29" s="19" t="str">
        <f>B28</f>
        <v>AARONFIT0001</v>
      </c>
      <c r="F29" s="20" t="str">
        <f>"""GP Direct"",""Fabrikam, Inc."",""SOP30200"",""SOPTYPE"",""3"",""SOPNUMBE"",""STDINV2176"""</f>
        <v>"GP Direct","Fabrikam, Inc.","SOP30200","SOPTYPE","3","SOPNUMBE","STDINV2176"</v>
      </c>
      <c r="G29" s="28">
        <v>42425</v>
      </c>
      <c r="H29" s="4" t="str">
        <f>"STDINV2176"</f>
        <v>STDINV2176</v>
      </c>
      <c r="I29" s="21" t="str">
        <f>"INV"</f>
        <v>INV</v>
      </c>
      <c r="J29" s="13">
        <v>406.5</v>
      </c>
      <c r="K29" s="39">
        <f t="shared" si="0"/>
        <v>1</v>
      </c>
    </row>
    <row r="30" spans="1:11" x14ac:dyDescent="0.3">
      <c r="A30" s="19"/>
      <c r="B30" s="19"/>
    </row>
    <row r="31" spans="1:11" x14ac:dyDescent="0.3">
      <c r="A31" s="19"/>
      <c r="B31" s="19"/>
      <c r="D31" s="14"/>
      <c r="E31" s="14"/>
      <c r="F31" s="14"/>
      <c r="G31" s="14"/>
      <c r="H31" s="24" t="str">
        <f>D13 &amp; "Total"</f>
        <v>AARONFIT0001Total</v>
      </c>
      <c r="I31" s="24"/>
      <c r="J31" s="25">
        <f>SUBTOTAL(9,J14:J30)</f>
        <v>10955.57</v>
      </c>
    </row>
    <row r="32" spans="1:11" hidden="1" x14ac:dyDescent="0.3">
      <c r="A32" s="19" t="s">
        <v>17</v>
      </c>
      <c r="B32" s="19"/>
    </row>
    <row r="33" spans="1:11" x14ac:dyDescent="0.3">
      <c r="A33" s="19" t="s">
        <v>11</v>
      </c>
      <c r="B33" s="19" t="str">
        <f>D33</f>
        <v>ADAMPARK0001</v>
      </c>
      <c r="D33" s="4" t="str">
        <f>"ADAMPARK0001"</f>
        <v>ADAMPARK0001</v>
      </c>
      <c r="E33" s="4" t="str">
        <f>"Adam Park Resort"</f>
        <v>Adam Park Resort</v>
      </c>
    </row>
    <row r="34" spans="1:11" x14ac:dyDescent="0.3">
      <c r="A34" s="19" t="s">
        <v>11</v>
      </c>
      <c r="B34" s="19" t="str">
        <f>B33</f>
        <v>ADAMPARK0001</v>
      </c>
      <c r="F34" s="20" t="str">
        <f>"""GP Direct"",""Fabrikam, Inc."",""SOP30200"",""SOPTYPE"",""3"",""SOPNUMBE"",""STDINV2028"""</f>
        <v>"GP Direct","Fabrikam, Inc.","SOP30200","SOPTYPE","3","SOPNUMBE","STDINV2028"</v>
      </c>
      <c r="G34" s="28">
        <v>42394</v>
      </c>
      <c r="H34" s="4" t="str">
        <f>"STDINV2028"</f>
        <v>STDINV2028</v>
      </c>
      <c r="I34" s="21" t="str">
        <f>"INV"</f>
        <v>INV</v>
      </c>
      <c r="J34" s="13">
        <v>641.47</v>
      </c>
      <c r="K34" s="39">
        <f t="shared" ref="K34" si="1">IF(I34="RTN",-1,1)</f>
        <v>1</v>
      </c>
    </row>
    <row r="35" spans="1:11" x14ac:dyDescent="0.3">
      <c r="A35" s="19" t="s">
        <v>11</v>
      </c>
      <c r="B35" s="19"/>
    </row>
    <row r="36" spans="1:11" x14ac:dyDescent="0.3">
      <c r="A36" s="19" t="s">
        <v>11</v>
      </c>
      <c r="B36" s="19"/>
      <c r="D36" s="14"/>
      <c r="E36" s="14"/>
      <c r="F36" s="14"/>
      <c r="G36" s="14"/>
      <c r="H36" s="24" t="str">
        <f>D33 &amp; "Total"</f>
        <v>ADAMPARK0001Total</v>
      </c>
      <c r="I36" s="24"/>
      <c r="J36" s="25">
        <f>SUBTOTAL(9,J34:J35)</f>
        <v>641.47</v>
      </c>
    </row>
    <row r="37" spans="1:11" hidden="1" x14ac:dyDescent="0.3">
      <c r="A37" s="19" t="s">
        <v>176</v>
      </c>
      <c r="B37" s="19"/>
    </row>
    <row r="38" spans="1:11" x14ac:dyDescent="0.3">
      <c r="A38" s="19" t="s">
        <v>11</v>
      </c>
      <c r="B38" s="19" t="str">
        <f>D38</f>
        <v>ADVANCED0001</v>
      </c>
      <c r="D38" s="4" t="str">
        <f>"ADVANCED0001"</f>
        <v>ADVANCED0001</v>
      </c>
      <c r="E38" s="4" t="str">
        <f>"Advanced Paper Co."</f>
        <v>Advanced Paper Co.</v>
      </c>
    </row>
    <row r="39" spans="1:11" x14ac:dyDescent="0.3">
      <c r="A39" s="19" t="s">
        <v>11</v>
      </c>
      <c r="B39" s="19" t="str">
        <f>B38</f>
        <v>ADVANCED0001</v>
      </c>
      <c r="F39" s="20" t="str">
        <f>"""GP Direct"",""Fabrikam, Inc."",""SOP30200"",""SOPTYPE"",""3"",""SOPNUMBE"",""STDINV2003"""</f>
        <v>"GP Direct","Fabrikam, Inc.","SOP30200","SOPTYPE","3","SOPNUMBE","STDINV2003"</v>
      </c>
      <c r="G39" s="28">
        <v>42372</v>
      </c>
      <c r="H39" s="4" t="str">
        <f>"STDINV2003"</f>
        <v>STDINV2003</v>
      </c>
      <c r="I39" s="21" t="str">
        <f>"INV"</f>
        <v>INV</v>
      </c>
      <c r="J39" s="13">
        <v>479.8</v>
      </c>
      <c r="K39" s="39">
        <f t="shared" ref="K39" si="2">IF(I39="RTN",-1,1)</f>
        <v>1</v>
      </c>
    </row>
    <row r="40" spans="1:11" x14ac:dyDescent="0.3">
      <c r="A40" s="19" t="s">
        <v>11</v>
      </c>
      <c r="B40" s="19"/>
    </row>
    <row r="41" spans="1:11" x14ac:dyDescent="0.3">
      <c r="A41" s="19" t="s">
        <v>11</v>
      </c>
      <c r="B41" s="19"/>
      <c r="D41" s="14"/>
      <c r="E41" s="14"/>
      <c r="F41" s="14"/>
      <c r="G41" s="14"/>
      <c r="H41" s="24" t="str">
        <f>D38 &amp; "Total"</f>
        <v>ADVANCED0001Total</v>
      </c>
      <c r="I41" s="24"/>
      <c r="J41" s="25">
        <f>SUBTOTAL(9,J39:J40)</f>
        <v>479.8</v>
      </c>
    </row>
    <row r="42" spans="1:11" hidden="1" x14ac:dyDescent="0.3">
      <c r="A42" s="19" t="s">
        <v>176</v>
      </c>
      <c r="B42" s="19"/>
    </row>
    <row r="43" spans="1:11" x14ac:dyDescent="0.3">
      <c r="A43" s="19" t="s">
        <v>11</v>
      </c>
      <c r="B43" s="19" t="str">
        <f>D43</f>
        <v>AMERICAN0001</v>
      </c>
      <c r="D43" s="4" t="str">
        <f>"AMERICAN0001"</f>
        <v>AMERICAN0001</v>
      </c>
      <c r="E43" s="4" t="str">
        <f>"American Science Museum"</f>
        <v>American Science Museum</v>
      </c>
    </row>
    <row r="44" spans="1:11" x14ac:dyDescent="0.3">
      <c r="A44" s="19" t="s">
        <v>11</v>
      </c>
      <c r="B44" s="19" t="str">
        <f>B43</f>
        <v>AMERICAN0001</v>
      </c>
      <c r="F44" s="20" t="str">
        <f>"""GP Direct"",""Fabrikam, Inc."",""SOP30200"",""SOPTYPE"",""3"",""SOPNUMBE"",""STDINV2001"""</f>
        <v>"GP Direct","Fabrikam, Inc.","SOP30200","SOPTYPE","3","SOPNUMBE","STDINV2001"</v>
      </c>
      <c r="G44" s="28">
        <v>42371</v>
      </c>
      <c r="H44" s="4" t="str">
        <f>"STDINV2001"</f>
        <v>STDINV2001</v>
      </c>
      <c r="I44" s="21" t="str">
        <f>"INV"</f>
        <v>INV</v>
      </c>
      <c r="J44" s="13">
        <v>1139.7</v>
      </c>
      <c r="K44" s="39">
        <f t="shared" ref="K44" si="3">IF(I44="RTN",-1,1)</f>
        <v>1</v>
      </c>
    </row>
    <row r="45" spans="1:11" x14ac:dyDescent="0.3">
      <c r="A45" s="19" t="s">
        <v>11</v>
      </c>
      <c r="B45" s="19"/>
    </row>
    <row r="46" spans="1:11" x14ac:dyDescent="0.3">
      <c r="A46" s="19" t="s">
        <v>11</v>
      </c>
      <c r="B46" s="19"/>
      <c r="D46" s="14"/>
      <c r="E46" s="14"/>
      <c r="F46" s="14"/>
      <c r="G46" s="14"/>
      <c r="H46" s="24" t="str">
        <f>D43 &amp; "Total"</f>
        <v>AMERICAN0001Total</v>
      </c>
      <c r="I46" s="24"/>
      <c r="J46" s="25">
        <f>SUBTOTAL(9,J44:J45)</f>
        <v>1139.7</v>
      </c>
    </row>
    <row r="47" spans="1:11" hidden="1" x14ac:dyDescent="0.3">
      <c r="A47" s="19" t="s">
        <v>176</v>
      </c>
      <c r="B47" s="19"/>
    </row>
    <row r="48" spans="1:11" x14ac:dyDescent="0.3">
      <c r="A48" s="19" t="s">
        <v>11</v>
      </c>
      <c r="B48" s="19" t="str">
        <f>D48</f>
        <v>ASTORSUI0001</v>
      </c>
      <c r="D48" s="4" t="str">
        <f>"ASTORSUI0001"</f>
        <v>ASTORSUI0001</v>
      </c>
      <c r="E48" s="4" t="str">
        <f>"Astor Suites"</f>
        <v>Astor Suites</v>
      </c>
    </row>
    <row r="49" spans="1:11" x14ac:dyDescent="0.3">
      <c r="A49" s="19" t="s">
        <v>11</v>
      </c>
      <c r="B49" s="19" t="str">
        <f>B48</f>
        <v>ASTORSUI0001</v>
      </c>
      <c r="F49" s="20" t="str">
        <f>"""GP Direct"",""Fabrikam, Inc."",""SOP30200"",""SOPTYPE"",""3"",""SOPNUMBE"",""STDINV2023"""</f>
        <v>"GP Direct","Fabrikam, Inc.","SOP30200","SOPTYPE","3","SOPNUMBE","STDINV2023"</v>
      </c>
      <c r="G49" s="28">
        <v>42388</v>
      </c>
      <c r="H49" s="4" t="str">
        <f>"STDINV2023"</f>
        <v>STDINV2023</v>
      </c>
      <c r="I49" s="21" t="str">
        <f>"INV"</f>
        <v>INV</v>
      </c>
      <c r="J49" s="13">
        <v>31.95</v>
      </c>
      <c r="K49" s="39">
        <f t="shared" ref="K49" si="4">IF(I49="RTN",-1,1)</f>
        <v>1</v>
      </c>
    </row>
    <row r="50" spans="1:11" x14ac:dyDescent="0.3">
      <c r="A50" s="19" t="s">
        <v>11</v>
      </c>
      <c r="B50" s="19" t="str">
        <f>B49</f>
        <v>ASTORSUI0001</v>
      </c>
      <c r="F50" s="20" t="str">
        <f>"""GP Direct"",""Fabrikam, Inc."",""SOP30200"",""SOPTYPE"",""3"",""SOPNUMBE"",""STDINV2041"""</f>
        <v>"GP Direct","Fabrikam, Inc.","SOP30200","SOPTYPE","3","SOPNUMBE","STDINV2041"</v>
      </c>
      <c r="G50" s="28">
        <v>42404</v>
      </c>
      <c r="H50" s="4" t="str">
        <f>"STDINV2041"</f>
        <v>STDINV2041</v>
      </c>
      <c r="I50" s="21" t="str">
        <f>"INV"</f>
        <v>INV</v>
      </c>
      <c r="J50" s="13">
        <v>10.65</v>
      </c>
      <c r="K50" s="39">
        <f t="shared" ref="K50:K54" si="5">IF(I50="RTN",-1,1)</f>
        <v>1</v>
      </c>
    </row>
    <row r="51" spans="1:11" x14ac:dyDescent="0.3">
      <c r="A51" s="19" t="s">
        <v>11</v>
      </c>
      <c r="B51" s="19" t="str">
        <f>B50</f>
        <v>ASTORSUI0001</v>
      </c>
      <c r="F51" s="20" t="str">
        <f>"""GP Direct"",""Fabrikam, Inc."",""SOP30200"",""SOPTYPE"",""3"",""SOPNUMBE"",""STDINV2054"""</f>
        <v>"GP Direct","Fabrikam, Inc.","SOP30200","SOPTYPE","3","SOPNUMBE","STDINV2054"</v>
      </c>
      <c r="G51" s="28">
        <v>42417</v>
      </c>
      <c r="H51" s="4" t="str">
        <f>"STDINV2054"</f>
        <v>STDINV2054</v>
      </c>
      <c r="I51" s="21" t="str">
        <f>"INV"</f>
        <v>INV</v>
      </c>
      <c r="J51" s="13">
        <v>10.65</v>
      </c>
      <c r="K51" s="39">
        <f t="shared" si="5"/>
        <v>1</v>
      </c>
    </row>
    <row r="52" spans="1:11" x14ac:dyDescent="0.3">
      <c r="A52" s="19" t="s">
        <v>11</v>
      </c>
      <c r="B52" s="19" t="str">
        <f>B51</f>
        <v>ASTORSUI0001</v>
      </c>
      <c r="F52" s="20" t="str">
        <f>"""GP Direct"",""Fabrikam, Inc."",""SOP30200"",""SOPTYPE"",""3"",""SOPNUMBE"",""STDINV2064"""</f>
        <v>"GP Direct","Fabrikam, Inc.","SOP30200","SOPTYPE","3","SOPNUMBE","STDINV2064"</v>
      </c>
      <c r="G52" s="28">
        <v>42422</v>
      </c>
      <c r="H52" s="4" t="str">
        <f>"STDINV2064"</f>
        <v>STDINV2064</v>
      </c>
      <c r="I52" s="21" t="str">
        <f>"INV"</f>
        <v>INV</v>
      </c>
      <c r="J52" s="13">
        <v>1433.75</v>
      </c>
      <c r="K52" s="39">
        <f t="shared" si="5"/>
        <v>1</v>
      </c>
    </row>
    <row r="53" spans="1:11" x14ac:dyDescent="0.3">
      <c r="A53" s="19" t="s">
        <v>11</v>
      </c>
      <c r="B53" s="19" t="str">
        <f>B52</f>
        <v>ASTORSUI0001</v>
      </c>
      <c r="F53" s="20" t="str">
        <f>"""GP Direct"",""Fabrikam, Inc."",""SOP30200"",""SOPTYPE"",""3"",""SOPNUMBE"",""STDINV2171"""</f>
        <v>"GP Direct","Fabrikam, Inc.","SOP30200","SOPTYPE","3","SOPNUMBE","STDINV2171"</v>
      </c>
      <c r="G53" s="28">
        <v>42422</v>
      </c>
      <c r="H53" s="4" t="str">
        <f>"STDINV2171"</f>
        <v>STDINV2171</v>
      </c>
      <c r="I53" s="21" t="str">
        <f>"INV"</f>
        <v>INV</v>
      </c>
      <c r="J53" s="13">
        <v>1433.75</v>
      </c>
      <c r="K53" s="39">
        <f t="shared" si="5"/>
        <v>1</v>
      </c>
    </row>
    <row r="54" spans="1:11" x14ac:dyDescent="0.3">
      <c r="A54" s="19" t="s">
        <v>11</v>
      </c>
      <c r="B54" s="19" t="str">
        <f>B53</f>
        <v>ASTORSUI0001</v>
      </c>
      <c r="F54" s="20" t="str">
        <f>"""GP Direct"",""Fabrikam, Inc."",""SOP30200"",""SOPTYPE"",""3"",""SOPNUMBE"",""STDINV2079"""</f>
        <v>"GP Direct","Fabrikam, Inc.","SOP30200","SOPTYPE","3","SOPNUMBE","STDINV2079"</v>
      </c>
      <c r="G54" s="28">
        <v>42432</v>
      </c>
      <c r="H54" s="4" t="str">
        <f>"STDINV2079"</f>
        <v>STDINV2079</v>
      </c>
      <c r="I54" s="21" t="str">
        <f>"INV"</f>
        <v>INV</v>
      </c>
      <c r="J54" s="13">
        <v>49.75</v>
      </c>
      <c r="K54" s="39">
        <f t="shared" si="5"/>
        <v>1</v>
      </c>
    </row>
    <row r="55" spans="1:11" x14ac:dyDescent="0.3">
      <c r="A55" s="19" t="s">
        <v>11</v>
      </c>
      <c r="B55" s="19"/>
    </row>
    <row r="56" spans="1:11" x14ac:dyDescent="0.3">
      <c r="A56" s="19" t="s">
        <v>11</v>
      </c>
      <c r="B56" s="19"/>
      <c r="D56" s="14"/>
      <c r="E56" s="14"/>
      <c r="F56" s="14"/>
      <c r="G56" s="14"/>
      <c r="H56" s="24" t="str">
        <f>D48 &amp; "Total"</f>
        <v>ASTORSUI0001Total</v>
      </c>
      <c r="I56" s="24"/>
      <c r="J56" s="25">
        <f>SUBTOTAL(9,J49:J55)</f>
        <v>2970.5</v>
      </c>
    </row>
    <row r="57" spans="1:11" hidden="1" x14ac:dyDescent="0.3">
      <c r="A57" s="19" t="s">
        <v>176</v>
      </c>
      <c r="B57" s="19"/>
    </row>
    <row r="58" spans="1:11" x14ac:dyDescent="0.3">
      <c r="A58" s="19" t="s">
        <v>11</v>
      </c>
      <c r="B58" s="19" t="str">
        <f>D58</f>
        <v>BLUEYOND0001</v>
      </c>
      <c r="D58" s="4" t="str">
        <f>"BLUEYOND0001"</f>
        <v>BLUEYOND0001</v>
      </c>
      <c r="E58" s="4" t="str">
        <f>"Blue Yonder Airlines"</f>
        <v>Blue Yonder Airlines</v>
      </c>
    </row>
    <row r="59" spans="1:11" x14ac:dyDescent="0.3">
      <c r="A59" s="19" t="s">
        <v>11</v>
      </c>
      <c r="B59" s="19" t="str">
        <f>B58</f>
        <v>BLUEYOND0001</v>
      </c>
      <c r="F59" s="20" t="str">
        <f>"""GP Direct"",""Fabrikam, Inc."",""SOP30200"",""SOPTYPE"",""3"",""SOPNUMBE"",""STDINV2022"""</f>
        <v>"GP Direct","Fabrikam, Inc.","SOP30200","SOPTYPE","3","SOPNUMBE","STDINV2022"</v>
      </c>
      <c r="G59" s="28">
        <v>42387</v>
      </c>
      <c r="H59" s="4" t="str">
        <f>"STDINV2022"</f>
        <v>STDINV2022</v>
      </c>
      <c r="I59" s="21" t="str">
        <f>"INV"</f>
        <v>INV</v>
      </c>
      <c r="J59" s="13">
        <v>1349.95</v>
      </c>
      <c r="K59" s="39">
        <f t="shared" ref="K59" si="6">IF(I59="RTN",-1,1)</f>
        <v>1</v>
      </c>
    </row>
    <row r="60" spans="1:11" x14ac:dyDescent="0.3">
      <c r="A60" s="19" t="s">
        <v>11</v>
      </c>
      <c r="B60" s="19" t="str">
        <f>B59</f>
        <v>BLUEYOND0001</v>
      </c>
      <c r="F60" s="20" t="str">
        <f>"""GP Direct"",""Fabrikam, Inc."",""SOP30200"",""SOPTYPE"",""3"",""SOPNUMBE"",""STDINV2040"""</f>
        <v>"GP Direct","Fabrikam, Inc.","SOP30200","SOPTYPE","3","SOPNUMBE","STDINV2040"</v>
      </c>
      <c r="G60" s="28">
        <v>42403</v>
      </c>
      <c r="H60" s="4" t="str">
        <f>"STDINV2040"</f>
        <v>STDINV2040</v>
      </c>
      <c r="I60" s="21" t="str">
        <f>"INV"</f>
        <v>INV</v>
      </c>
      <c r="J60" s="13">
        <v>19.899999999999999</v>
      </c>
      <c r="K60" s="39">
        <f t="shared" ref="K60:K63" si="7">IF(I60="RTN",-1,1)</f>
        <v>1</v>
      </c>
    </row>
    <row r="61" spans="1:11" x14ac:dyDescent="0.3">
      <c r="A61" s="19" t="s">
        <v>11</v>
      </c>
      <c r="B61" s="19" t="str">
        <f>B60</f>
        <v>BLUEYOND0001</v>
      </c>
      <c r="F61" s="20" t="str">
        <f>"""GP Direct"",""Fabrikam, Inc."",""SOP30200"",""SOPTYPE"",""3"",""SOPNUMBE"",""STDINV2053"""</f>
        <v>"GP Direct","Fabrikam, Inc.","SOP30200","SOPTYPE","3","SOPNUMBE","STDINV2053"</v>
      </c>
      <c r="G61" s="28">
        <v>42417</v>
      </c>
      <c r="H61" s="4" t="str">
        <f>"STDINV2053"</f>
        <v>STDINV2053</v>
      </c>
      <c r="I61" s="21" t="str">
        <f>"INV"</f>
        <v>INV</v>
      </c>
      <c r="J61" s="13">
        <v>2399.9499999999998</v>
      </c>
      <c r="K61" s="39">
        <f t="shared" si="7"/>
        <v>1</v>
      </c>
    </row>
    <row r="62" spans="1:11" x14ac:dyDescent="0.3">
      <c r="A62" s="19" t="s">
        <v>11</v>
      </c>
      <c r="B62" s="19" t="str">
        <f>B61</f>
        <v>BLUEYOND0001</v>
      </c>
      <c r="F62" s="20" t="str">
        <f>"""GP Direct"",""Fabrikam, Inc."",""SOP30200"",""SOPTYPE"",""3"",""SOPNUMBE"",""STDINV2162"""</f>
        <v>"GP Direct","Fabrikam, Inc.","SOP30200","SOPTYPE","3","SOPNUMBE","STDINV2162"</v>
      </c>
      <c r="G62" s="28">
        <v>42417</v>
      </c>
      <c r="H62" s="4" t="str">
        <f>"STDINV2162"</f>
        <v>STDINV2162</v>
      </c>
      <c r="I62" s="21" t="str">
        <f>"INV"</f>
        <v>INV</v>
      </c>
      <c r="J62" s="13">
        <v>2399.9499999999998</v>
      </c>
      <c r="K62" s="39">
        <f t="shared" si="7"/>
        <v>1</v>
      </c>
    </row>
    <row r="63" spans="1:11" x14ac:dyDescent="0.3">
      <c r="A63" s="19" t="s">
        <v>11</v>
      </c>
      <c r="B63" s="19" t="str">
        <f>B62</f>
        <v>BLUEYOND0001</v>
      </c>
      <c r="F63" s="20" t="str">
        <f>"""GP Direct"",""Fabrikam, Inc."",""SOP30200"",""SOPTYPE"",""3"",""SOPNUMBE"",""STDINV2078"""</f>
        <v>"GP Direct","Fabrikam, Inc.","SOP30200","SOPTYPE","3","SOPNUMBE","STDINV2078"</v>
      </c>
      <c r="G63" s="28">
        <v>42432</v>
      </c>
      <c r="H63" s="4" t="str">
        <f>"STDINV2078"</f>
        <v>STDINV2078</v>
      </c>
      <c r="I63" s="21" t="str">
        <f>"INV"</f>
        <v>INV</v>
      </c>
      <c r="J63" s="13">
        <v>109.95</v>
      </c>
      <c r="K63" s="39">
        <f t="shared" si="7"/>
        <v>1</v>
      </c>
    </row>
    <row r="64" spans="1:11" x14ac:dyDescent="0.3">
      <c r="A64" s="19" t="s">
        <v>11</v>
      </c>
      <c r="B64" s="19"/>
    </row>
    <row r="65" spans="1:11" x14ac:dyDescent="0.3">
      <c r="A65" s="19" t="s">
        <v>11</v>
      </c>
      <c r="B65" s="19"/>
      <c r="D65" s="14"/>
      <c r="E65" s="14"/>
      <c r="F65" s="14"/>
      <c r="G65" s="14"/>
      <c r="H65" s="24" t="str">
        <f>D58 &amp; "Total"</f>
        <v>BLUEYOND0001Total</v>
      </c>
      <c r="I65" s="24"/>
      <c r="J65" s="25">
        <f>SUBTOTAL(9,J59:J64)</f>
        <v>6279.7</v>
      </c>
    </row>
    <row r="66" spans="1:11" hidden="1" x14ac:dyDescent="0.3">
      <c r="A66" s="19" t="s">
        <v>176</v>
      </c>
      <c r="B66" s="19"/>
    </row>
    <row r="67" spans="1:11" x14ac:dyDescent="0.3">
      <c r="A67" s="19" t="s">
        <v>11</v>
      </c>
      <c r="B67" s="19" t="str">
        <f>D67</f>
        <v>BREAKTHR0001</v>
      </c>
      <c r="D67" s="4" t="str">
        <f>"BREAKTHR0001"</f>
        <v>BREAKTHR0001</v>
      </c>
      <c r="E67" s="4" t="str">
        <f>"Breakthrough Telemarketing"</f>
        <v>Breakthrough Telemarketing</v>
      </c>
    </row>
    <row r="68" spans="1:11" x14ac:dyDescent="0.3">
      <c r="A68" s="19" t="s">
        <v>11</v>
      </c>
      <c r="B68" s="19" t="str">
        <f>B67</f>
        <v>BREAKTHR0001</v>
      </c>
      <c r="F68" s="20" t="str">
        <f>"""GP Direct"",""Fabrikam, Inc."",""SOP30200"",""SOPTYPE"",""3"",""SOPNUMBE"",""STDINV2067"""</f>
        <v>"GP Direct","Fabrikam, Inc.","SOP30200","SOPTYPE","3","SOPNUMBE","STDINV2067"</v>
      </c>
      <c r="G68" s="28">
        <v>42423</v>
      </c>
      <c r="H68" s="4" t="str">
        <f>"STDINV2067"</f>
        <v>STDINV2067</v>
      </c>
      <c r="I68" s="21" t="str">
        <f>"INV"</f>
        <v>INV</v>
      </c>
      <c r="J68" s="13">
        <v>21.3</v>
      </c>
      <c r="K68" s="39">
        <f t="shared" ref="K68" si="8">IF(I68="RTN",-1,1)</f>
        <v>1</v>
      </c>
    </row>
    <row r="69" spans="1:11" x14ac:dyDescent="0.3">
      <c r="A69" s="19" t="s">
        <v>11</v>
      </c>
      <c r="B69" s="19" t="str">
        <f>B68</f>
        <v>BREAKTHR0001</v>
      </c>
      <c r="F69" s="20" t="str">
        <f>"""GP Direct"",""Fabrikam, Inc."",""SOP30200"",""SOPTYPE"",""3"",""SOPNUMBE"",""STDINV2174"""</f>
        <v>"GP Direct","Fabrikam, Inc.","SOP30200","SOPTYPE","3","SOPNUMBE","STDINV2174"</v>
      </c>
      <c r="G69" s="28">
        <v>42423</v>
      </c>
      <c r="H69" s="4" t="str">
        <f>"STDINV2174"</f>
        <v>STDINV2174</v>
      </c>
      <c r="I69" s="21" t="str">
        <f>"INV"</f>
        <v>INV</v>
      </c>
      <c r="J69" s="13">
        <v>21.3</v>
      </c>
      <c r="K69" s="39">
        <f t="shared" ref="K69" si="9">IF(I69="RTN",-1,1)</f>
        <v>1</v>
      </c>
    </row>
    <row r="70" spans="1:11" x14ac:dyDescent="0.3">
      <c r="A70" s="19" t="s">
        <v>11</v>
      </c>
      <c r="B70" s="19"/>
    </row>
    <row r="71" spans="1:11" x14ac:dyDescent="0.3">
      <c r="A71" s="19" t="s">
        <v>11</v>
      </c>
      <c r="B71" s="19"/>
      <c r="D71" s="14"/>
      <c r="E71" s="14"/>
      <c r="F71" s="14"/>
      <c r="G71" s="14"/>
      <c r="H71" s="24" t="str">
        <f>D67 &amp; "Total"</f>
        <v>BREAKTHR0001Total</v>
      </c>
      <c r="I71" s="24"/>
      <c r="J71" s="25">
        <f>SUBTOTAL(9,J68:J70)</f>
        <v>42.6</v>
      </c>
    </row>
    <row r="72" spans="1:11" hidden="1" x14ac:dyDescent="0.3">
      <c r="A72" s="19" t="s">
        <v>176</v>
      </c>
      <c r="B72" s="19"/>
    </row>
    <row r="73" spans="1:11" x14ac:dyDescent="0.3">
      <c r="A73" s="19" t="s">
        <v>11</v>
      </c>
      <c r="B73" s="19" t="str">
        <f>D73</f>
        <v>CENTRALC0001</v>
      </c>
      <c r="D73" s="4" t="str">
        <f>"CENTRALC0001"</f>
        <v>CENTRALC0001</v>
      </c>
      <c r="E73" s="4" t="str">
        <f>"Central Communications LTD"</f>
        <v>Central Communications LTD</v>
      </c>
    </row>
    <row r="74" spans="1:11" x14ac:dyDescent="0.3">
      <c r="A74" s="19" t="s">
        <v>11</v>
      </c>
      <c r="B74" s="19" t="str">
        <f>B73</f>
        <v>CENTRALC0001</v>
      </c>
      <c r="F74" s="20" t="str">
        <f>"""GP Direct"",""Fabrikam, Inc."",""SOP30200"",""SOPTYPE"",""3"",""SOPNUMBE"",""STDINV2017"""</f>
        <v>"GP Direct","Fabrikam, Inc.","SOP30200","SOPTYPE","3","SOPNUMBE","STDINV2017"</v>
      </c>
      <c r="G74" s="28">
        <v>42382</v>
      </c>
      <c r="H74" s="4" t="str">
        <f>"STDINV2017"</f>
        <v>STDINV2017</v>
      </c>
      <c r="I74" s="21" t="str">
        <f>"INV"</f>
        <v>INV</v>
      </c>
      <c r="J74" s="13">
        <v>31.95</v>
      </c>
      <c r="K74" s="39">
        <f t="shared" ref="K74" si="10">IF(I74="RTN",-1,1)</f>
        <v>1</v>
      </c>
    </row>
    <row r="75" spans="1:11" x14ac:dyDescent="0.3">
      <c r="A75" s="19" t="s">
        <v>11</v>
      </c>
      <c r="B75" s="19" t="str">
        <f>B74</f>
        <v>CENTRALC0001</v>
      </c>
      <c r="F75" s="20" t="str">
        <f>"""GP Direct"",""Fabrikam, Inc."",""SOP30200"",""SOPTYPE"",""3"",""SOPNUMBE"",""STDINV2034"""</f>
        <v>"GP Direct","Fabrikam, Inc.","SOP30200","SOPTYPE","3","SOPNUMBE","STDINV2034"</v>
      </c>
      <c r="G75" s="28">
        <v>42400</v>
      </c>
      <c r="H75" s="4" t="str">
        <f>"STDINV2034"</f>
        <v>STDINV2034</v>
      </c>
      <c r="I75" s="21" t="str">
        <f>"INV"</f>
        <v>INV</v>
      </c>
      <c r="J75" s="13">
        <v>320.74</v>
      </c>
      <c r="K75" s="39">
        <f t="shared" ref="K75:K80" si="11">IF(I75="RTN",-1,1)</f>
        <v>1</v>
      </c>
    </row>
    <row r="76" spans="1:11" x14ac:dyDescent="0.3">
      <c r="A76" s="19" t="s">
        <v>11</v>
      </c>
      <c r="B76" s="19" t="str">
        <f>B75</f>
        <v>CENTRALC0001</v>
      </c>
      <c r="F76" s="20" t="str">
        <f>"""GP Direct"",""Fabrikam, Inc."",""SOP30200"",""SOPTYPE"",""3"",""SOPNUMBE"",""STDINV2048"""</f>
        <v>"GP Direct","Fabrikam, Inc.","SOP30200","SOPTYPE","3","SOPNUMBE","STDINV2048"</v>
      </c>
      <c r="G76" s="28">
        <v>42410</v>
      </c>
      <c r="H76" s="4" t="str">
        <f>"STDINV2048"</f>
        <v>STDINV2048</v>
      </c>
      <c r="I76" s="21" t="str">
        <f>"INV"</f>
        <v>INV</v>
      </c>
      <c r="J76" s="13">
        <v>5135.8999999999996</v>
      </c>
      <c r="K76" s="39">
        <f t="shared" si="11"/>
        <v>1</v>
      </c>
    </row>
    <row r="77" spans="1:11" x14ac:dyDescent="0.3">
      <c r="A77" s="19" t="s">
        <v>11</v>
      </c>
      <c r="B77" s="19" t="str">
        <f>B76</f>
        <v>CENTRALC0001</v>
      </c>
      <c r="F77" s="20" t="str">
        <f>"""GP Direct"",""Fabrikam, Inc."",""SOP30200"",""SOPTYPE"",""3"",""SOPNUMBE"",""STDINV2060"""</f>
        <v>"GP Direct","Fabrikam, Inc.","SOP30200","SOPTYPE","3","SOPNUMBE","STDINV2060"</v>
      </c>
      <c r="G77" s="28">
        <v>42420</v>
      </c>
      <c r="H77" s="4" t="str">
        <f>"STDINV2060"</f>
        <v>STDINV2060</v>
      </c>
      <c r="I77" s="21" t="str">
        <f>"INV"</f>
        <v>INV</v>
      </c>
      <c r="J77" s="13">
        <v>2567.9499999999998</v>
      </c>
      <c r="K77" s="39">
        <f t="shared" si="11"/>
        <v>1</v>
      </c>
    </row>
    <row r="78" spans="1:11" x14ac:dyDescent="0.3">
      <c r="A78" s="19" t="s">
        <v>11</v>
      </c>
      <c r="B78" s="19" t="str">
        <f>B77</f>
        <v>CENTRALC0001</v>
      </c>
      <c r="F78" s="20" t="str">
        <f>"""GP Direct"",""Fabrikam, Inc."",""SOP30200"",""SOPTYPE"",""3"",""SOPNUMBE"",""STDINV2168"""</f>
        <v>"GP Direct","Fabrikam, Inc.","SOP30200","SOPTYPE","3","SOPNUMBE","STDINV2168"</v>
      </c>
      <c r="G78" s="28">
        <v>42420</v>
      </c>
      <c r="H78" s="4" t="str">
        <f>"STDINV2168"</f>
        <v>STDINV2168</v>
      </c>
      <c r="I78" s="21" t="str">
        <f>"INV"</f>
        <v>INV</v>
      </c>
      <c r="J78" s="13">
        <v>2567.9499999999998</v>
      </c>
      <c r="K78" s="39">
        <f t="shared" si="11"/>
        <v>1</v>
      </c>
    </row>
    <row r="79" spans="1:11" x14ac:dyDescent="0.3">
      <c r="A79" s="19" t="s">
        <v>11</v>
      </c>
      <c r="B79" s="19" t="str">
        <f>B78</f>
        <v>CENTRALC0001</v>
      </c>
      <c r="F79" s="20" t="str">
        <f>"""GP Direct"",""Fabrikam, Inc."",""SOP30200"",""SOPTYPE"",""3"",""SOPNUMBE"",""STDINV2073"""</f>
        <v>"GP Direct","Fabrikam, Inc.","SOP30200","SOPTYPE","3","SOPNUMBE","STDINV2073"</v>
      </c>
      <c r="G79" s="28">
        <v>42428</v>
      </c>
      <c r="H79" s="4" t="str">
        <f>"STDINV2073"</f>
        <v>STDINV2073</v>
      </c>
      <c r="I79" s="21" t="str">
        <f>"INV"</f>
        <v>INV</v>
      </c>
      <c r="J79" s="13">
        <v>1219.49</v>
      </c>
      <c r="K79" s="39">
        <f t="shared" si="11"/>
        <v>1</v>
      </c>
    </row>
    <row r="80" spans="1:11" x14ac:dyDescent="0.3">
      <c r="A80" s="19" t="s">
        <v>11</v>
      </c>
      <c r="B80" s="19" t="str">
        <f>B79</f>
        <v>CENTRALC0001</v>
      </c>
      <c r="F80" s="20" t="str">
        <f>"""GP Direct"",""Fabrikam, Inc."",""SOP30200"",""SOPTYPE"",""3"",""SOPNUMBE"",""STDINV2180"""</f>
        <v>"GP Direct","Fabrikam, Inc.","SOP30200","SOPTYPE","3","SOPNUMBE","STDINV2180"</v>
      </c>
      <c r="G80" s="28">
        <v>42428</v>
      </c>
      <c r="H80" s="4" t="str">
        <f>"STDINV2180"</f>
        <v>STDINV2180</v>
      </c>
      <c r="I80" s="21" t="str">
        <f>"INV"</f>
        <v>INV</v>
      </c>
      <c r="J80" s="13">
        <v>1219.49</v>
      </c>
      <c r="K80" s="39">
        <f t="shared" si="11"/>
        <v>1</v>
      </c>
    </row>
    <row r="81" spans="1:11" x14ac:dyDescent="0.3">
      <c r="A81" s="19" t="s">
        <v>11</v>
      </c>
      <c r="B81" s="19"/>
    </row>
    <row r="82" spans="1:11" x14ac:dyDescent="0.3">
      <c r="A82" s="19" t="s">
        <v>11</v>
      </c>
      <c r="B82" s="19"/>
      <c r="D82" s="14"/>
      <c r="E82" s="14"/>
      <c r="F82" s="14"/>
      <c r="G82" s="14"/>
      <c r="H82" s="24" t="str">
        <f>D73 &amp; "Total"</f>
        <v>CENTRALC0001Total</v>
      </c>
      <c r="I82" s="24"/>
      <c r="J82" s="25">
        <f>SUBTOTAL(9,J74:J81)</f>
        <v>13063.469999999998</v>
      </c>
    </row>
    <row r="83" spans="1:11" hidden="1" x14ac:dyDescent="0.3">
      <c r="A83" s="19" t="s">
        <v>176</v>
      </c>
      <c r="B83" s="19"/>
    </row>
    <row r="84" spans="1:11" x14ac:dyDescent="0.3">
      <c r="A84" s="19" t="s">
        <v>11</v>
      </c>
      <c r="B84" s="19" t="str">
        <f>D84</f>
        <v>CONTOSOL0001</v>
      </c>
      <c r="D84" s="4" t="str">
        <f>"CONTOSOL0001"</f>
        <v>CONTOSOL0001</v>
      </c>
      <c r="E84" s="4" t="str">
        <f>"Contoso, Ltd."</f>
        <v>Contoso, Ltd.</v>
      </c>
    </row>
    <row r="85" spans="1:11" x14ac:dyDescent="0.3">
      <c r="A85" s="19" t="s">
        <v>11</v>
      </c>
      <c r="B85" s="19" t="str">
        <f>B84</f>
        <v>CONTOSOL0001</v>
      </c>
      <c r="F85" s="20" t="str">
        <f>"""GP Direct"",""Fabrikam, Inc."",""SOP30200"",""SOPTYPE"",""3"",""SOPNUMBE"",""STDINV2000"""</f>
        <v>"GP Direct","Fabrikam, Inc.","SOP30200","SOPTYPE","3","SOPNUMBE","STDINV2000"</v>
      </c>
      <c r="G85" s="28">
        <v>42370</v>
      </c>
      <c r="H85" s="4" t="str">
        <f>"STDINV2000"</f>
        <v>STDINV2000</v>
      </c>
      <c r="I85" s="21" t="str">
        <f>"INV"</f>
        <v>INV</v>
      </c>
      <c r="J85" s="13">
        <v>3049.75</v>
      </c>
      <c r="K85" s="39">
        <f t="shared" ref="K85" si="12">IF(I85="RTN",-1,1)</f>
        <v>1</v>
      </c>
    </row>
    <row r="86" spans="1:11" x14ac:dyDescent="0.3">
      <c r="A86" s="19" t="s">
        <v>11</v>
      </c>
      <c r="B86" s="19" t="str">
        <f>B85</f>
        <v>CONTOSOL0001</v>
      </c>
      <c r="F86" s="20" t="str">
        <f>"""GP Direct"",""Fabrikam, Inc."",""SOP30200"",""SOPTYPE"",""3"",""SOPNUMBE"",""STDINV2014"""</f>
        <v>"GP Direct","Fabrikam, Inc.","SOP30200","SOPTYPE","3","SOPNUMBE","STDINV2014"</v>
      </c>
      <c r="G86" s="28">
        <v>42379</v>
      </c>
      <c r="H86" s="4" t="str">
        <f>"STDINV2014"</f>
        <v>STDINV2014</v>
      </c>
      <c r="I86" s="21" t="str">
        <f>"INV"</f>
        <v>INV</v>
      </c>
      <c r="J86" s="13">
        <v>203.25</v>
      </c>
      <c r="K86" s="39">
        <f t="shared" ref="K86:K90" si="13">IF(I86="RTN",-1,1)</f>
        <v>1</v>
      </c>
    </row>
    <row r="87" spans="1:11" x14ac:dyDescent="0.3">
      <c r="A87" s="19" t="s">
        <v>11</v>
      </c>
      <c r="B87" s="19" t="str">
        <f>B86</f>
        <v>CONTOSOL0001</v>
      </c>
      <c r="F87" s="20" t="str">
        <f>"""GP Direct"",""Fabrikam, Inc."",""SOP30200"",""SOPTYPE"",""3"",""SOPNUMBE"",""STDINV2031"""</f>
        <v>"GP Direct","Fabrikam, Inc.","SOP30200","SOPTYPE","3","SOPNUMBE","STDINV2031"</v>
      </c>
      <c r="G87" s="28">
        <v>42397</v>
      </c>
      <c r="H87" s="4" t="str">
        <f>"STDINV2031"</f>
        <v>STDINV2031</v>
      </c>
      <c r="I87" s="21" t="str">
        <f>"INV"</f>
        <v>INV</v>
      </c>
      <c r="J87" s="13">
        <v>320.74</v>
      </c>
      <c r="K87" s="39">
        <f t="shared" si="13"/>
        <v>1</v>
      </c>
    </row>
    <row r="88" spans="1:11" x14ac:dyDescent="0.3">
      <c r="A88" s="19" t="s">
        <v>11</v>
      </c>
      <c r="B88" s="19" t="str">
        <f>B87</f>
        <v>CONTOSOL0001</v>
      </c>
      <c r="F88" s="20" t="str">
        <f>"""GP Direct"",""Fabrikam, Inc."",""SOP30200"",""SOPTYPE"",""3"",""SOPNUMBE"",""STDINV2045"""</f>
        <v>"GP Direct","Fabrikam, Inc.","SOP30200","SOPTYPE","3","SOPNUMBE","STDINV2045"</v>
      </c>
      <c r="G88" s="28">
        <v>42408</v>
      </c>
      <c r="H88" s="4" t="str">
        <f>"STDINV2045"</f>
        <v>STDINV2045</v>
      </c>
      <c r="I88" s="21" t="str">
        <f>"INV"</f>
        <v>INV</v>
      </c>
      <c r="J88" s="13">
        <v>128.35</v>
      </c>
      <c r="K88" s="39">
        <f t="shared" si="13"/>
        <v>1</v>
      </c>
    </row>
    <row r="89" spans="1:11" x14ac:dyDescent="0.3">
      <c r="A89" s="19" t="s">
        <v>11</v>
      </c>
      <c r="B89" s="19" t="str">
        <f>B88</f>
        <v>CONTOSOL0001</v>
      </c>
      <c r="F89" s="20" t="str">
        <f>"""GP Direct"",""Fabrikam, Inc."",""SOP30200"",""SOPTYPE"",""3"",""SOPNUMBE"",""STDINV2070"""</f>
        <v>"GP Direct","Fabrikam, Inc.","SOP30200","SOPTYPE","3","SOPNUMBE","STDINV2070"</v>
      </c>
      <c r="G89" s="28">
        <v>42425</v>
      </c>
      <c r="H89" s="4" t="str">
        <f>"STDINV2070"</f>
        <v>STDINV2070</v>
      </c>
      <c r="I89" s="21" t="str">
        <f>"INV"</f>
        <v>INV</v>
      </c>
      <c r="J89" s="13">
        <v>652.65</v>
      </c>
      <c r="K89" s="39">
        <f t="shared" si="13"/>
        <v>1</v>
      </c>
    </row>
    <row r="90" spans="1:11" x14ac:dyDescent="0.3">
      <c r="A90" s="19" t="s">
        <v>11</v>
      </c>
      <c r="B90" s="19" t="str">
        <f>B89</f>
        <v>CONTOSOL0001</v>
      </c>
      <c r="F90" s="20" t="str">
        <f>"""GP Direct"",""Fabrikam, Inc."",""SOP30200"",""SOPTYPE"",""3"",""SOPNUMBE"",""STDINV2177"""</f>
        <v>"GP Direct","Fabrikam, Inc.","SOP30200","SOPTYPE","3","SOPNUMBE","STDINV2177"</v>
      </c>
      <c r="G90" s="28">
        <v>42425</v>
      </c>
      <c r="H90" s="4" t="str">
        <f>"STDINV2177"</f>
        <v>STDINV2177</v>
      </c>
      <c r="I90" s="21" t="str">
        <f>"INV"</f>
        <v>INV</v>
      </c>
      <c r="J90" s="13">
        <v>652.65</v>
      </c>
      <c r="K90" s="39">
        <f t="shared" si="13"/>
        <v>1</v>
      </c>
    </row>
    <row r="91" spans="1:11" x14ac:dyDescent="0.3">
      <c r="A91" s="19" t="s">
        <v>11</v>
      </c>
      <c r="B91" s="19"/>
    </row>
    <row r="92" spans="1:11" x14ac:dyDescent="0.3">
      <c r="A92" s="19" t="s">
        <v>11</v>
      </c>
      <c r="B92" s="19"/>
      <c r="D92" s="14"/>
      <c r="E92" s="14"/>
      <c r="F92" s="14"/>
      <c r="G92" s="14"/>
      <c r="H92" s="24" t="str">
        <f>D84 &amp; "Total"</f>
        <v>CONTOSOL0001Total</v>
      </c>
      <c r="I92" s="24"/>
      <c r="J92" s="25">
        <f>SUBTOTAL(9,J85:J91)</f>
        <v>5007.3899999999994</v>
      </c>
    </row>
    <row r="93" spans="1:11" hidden="1" x14ac:dyDescent="0.3">
      <c r="A93" s="19" t="s">
        <v>176</v>
      </c>
      <c r="B93" s="19"/>
    </row>
    <row r="94" spans="1:11" x14ac:dyDescent="0.3">
      <c r="A94" s="19" t="s">
        <v>11</v>
      </c>
      <c r="B94" s="19" t="str">
        <f>D94</f>
        <v>HOLLINGC0001</v>
      </c>
      <c r="D94" s="4" t="str">
        <f>"HOLLINGC0001"</f>
        <v>HOLLINGC0001</v>
      </c>
      <c r="E94" s="4" t="str">
        <f>"Holling Communications Inc."</f>
        <v>Holling Communications Inc.</v>
      </c>
    </row>
    <row r="95" spans="1:11" x14ac:dyDescent="0.3">
      <c r="A95" s="19" t="s">
        <v>11</v>
      </c>
      <c r="B95" s="19" t="str">
        <f>B94</f>
        <v>HOLLINGC0001</v>
      </c>
      <c r="F95" s="20" t="str">
        <f>"""GP Direct"",""Fabrikam, Inc."",""SOP30200"",""SOPTYPE"",""3"",""SOPNUMBE"",""STDINV2066"""</f>
        <v>"GP Direct","Fabrikam, Inc.","SOP30200","SOPTYPE","3","SOPNUMBE","STDINV2066"</v>
      </c>
      <c r="G95" s="28">
        <v>42423</v>
      </c>
      <c r="H95" s="4" t="str">
        <f>"STDINV2066"</f>
        <v>STDINV2066</v>
      </c>
      <c r="I95" s="21" t="str">
        <f>"INV"</f>
        <v>INV</v>
      </c>
      <c r="J95" s="13">
        <v>203.25</v>
      </c>
      <c r="K95" s="39">
        <f t="shared" ref="K95" si="14">IF(I95="RTN",-1,1)</f>
        <v>1</v>
      </c>
    </row>
    <row r="96" spans="1:11" x14ac:dyDescent="0.3">
      <c r="A96" s="19" t="s">
        <v>11</v>
      </c>
      <c r="B96" s="19" t="str">
        <f>B95</f>
        <v>HOLLINGC0001</v>
      </c>
      <c r="F96" s="20" t="str">
        <f>"""GP Direct"",""Fabrikam, Inc."",""SOP30200"",""SOPTYPE"",""3"",""SOPNUMBE"",""STDINV2173"""</f>
        <v>"GP Direct","Fabrikam, Inc.","SOP30200","SOPTYPE","3","SOPNUMBE","STDINV2173"</v>
      </c>
      <c r="G96" s="28">
        <v>42423</v>
      </c>
      <c r="H96" s="4" t="str">
        <f>"STDINV2173"</f>
        <v>STDINV2173</v>
      </c>
      <c r="I96" s="21" t="str">
        <f>"INV"</f>
        <v>INV</v>
      </c>
      <c r="J96" s="13">
        <v>203.25</v>
      </c>
      <c r="K96" s="39">
        <f t="shared" ref="K96:K98" si="15">IF(I96="RTN",-1,1)</f>
        <v>1</v>
      </c>
    </row>
    <row r="97" spans="1:11" x14ac:dyDescent="0.3">
      <c r="A97" s="19" t="s">
        <v>11</v>
      </c>
      <c r="B97" s="19" t="str">
        <f>B96</f>
        <v>HOLLINGC0001</v>
      </c>
      <c r="F97" s="20" t="str">
        <f>"""GP Direct"",""Fabrikam, Inc."",""SOP30200"",""SOPTYPE"",""3"",""SOPNUMBE"",""STDINV2068"""</f>
        <v>"GP Direct","Fabrikam, Inc.","SOP30200","SOPTYPE","3","SOPNUMBE","STDINV2068"</v>
      </c>
      <c r="G97" s="28">
        <v>42424</v>
      </c>
      <c r="H97" s="4" t="str">
        <f>"STDINV2068"</f>
        <v>STDINV2068</v>
      </c>
      <c r="I97" s="21" t="str">
        <f>"INV"</f>
        <v>INV</v>
      </c>
      <c r="J97" s="13">
        <v>256.58999999999997</v>
      </c>
      <c r="K97" s="39">
        <f t="shared" si="15"/>
        <v>1</v>
      </c>
    </row>
    <row r="98" spans="1:11" x14ac:dyDescent="0.3">
      <c r="A98" s="19" t="s">
        <v>11</v>
      </c>
      <c r="B98" s="19" t="str">
        <f>B97</f>
        <v>HOLLINGC0001</v>
      </c>
      <c r="F98" s="20" t="str">
        <f>"""GP Direct"",""Fabrikam, Inc."",""SOP30200"",""SOPTYPE"",""3"",""SOPNUMBE"",""STDINV2175"""</f>
        <v>"GP Direct","Fabrikam, Inc.","SOP30200","SOPTYPE","3","SOPNUMBE","STDINV2175"</v>
      </c>
      <c r="G98" s="28">
        <v>42424</v>
      </c>
      <c r="H98" s="4" t="str">
        <f>"STDINV2175"</f>
        <v>STDINV2175</v>
      </c>
      <c r="I98" s="21" t="str">
        <f>"INV"</f>
        <v>INV</v>
      </c>
      <c r="J98" s="13">
        <v>256.58999999999997</v>
      </c>
      <c r="K98" s="39">
        <f t="shared" si="15"/>
        <v>1</v>
      </c>
    </row>
    <row r="99" spans="1:11" x14ac:dyDescent="0.3">
      <c r="A99" s="19" t="s">
        <v>11</v>
      </c>
      <c r="B99" s="19"/>
    </row>
    <row r="100" spans="1:11" x14ac:dyDescent="0.3">
      <c r="A100" s="19" t="s">
        <v>11</v>
      </c>
      <c r="B100" s="19"/>
      <c r="D100" s="14"/>
      <c r="E100" s="14"/>
      <c r="F100" s="14"/>
      <c r="G100" s="14"/>
      <c r="H100" s="24" t="str">
        <f>D94 &amp; "Total"</f>
        <v>HOLLINGC0001Total</v>
      </c>
      <c r="I100" s="24"/>
      <c r="J100" s="25">
        <f>SUBTOTAL(9,J95:J99)</f>
        <v>919.67999999999984</v>
      </c>
    </row>
    <row r="101" spans="1:11" hidden="1" x14ac:dyDescent="0.3">
      <c r="A101" s="19" t="s">
        <v>176</v>
      </c>
      <c r="B101" s="19"/>
    </row>
    <row r="102" spans="1:11" x14ac:dyDescent="0.3">
      <c r="A102" s="19" t="s">
        <v>11</v>
      </c>
      <c r="B102" s="19" t="str">
        <f>D102</f>
        <v>ISNINDUS0001</v>
      </c>
      <c r="D102" s="4" t="str">
        <f>"ISNINDUS0001"</f>
        <v>ISNINDUS0001</v>
      </c>
      <c r="E102" s="4" t="str">
        <f>"ISN Industries"</f>
        <v>ISN Industries</v>
      </c>
    </row>
    <row r="103" spans="1:11" x14ac:dyDescent="0.3">
      <c r="A103" s="19" t="s">
        <v>11</v>
      </c>
      <c r="B103" s="19" t="str">
        <f>B102</f>
        <v>ISNINDUS0001</v>
      </c>
      <c r="F103" s="20" t="str">
        <f>"""GP Direct"",""Fabrikam, Inc."",""SOP30200"",""SOPTYPE"",""3"",""SOPNUMBE"",""STDINV2013"""</f>
        <v>"GP Direct","Fabrikam, Inc.","SOP30200","SOPTYPE","3","SOPNUMBE","STDINV2013"</v>
      </c>
      <c r="G103" s="28">
        <v>42378</v>
      </c>
      <c r="H103" s="4" t="str">
        <f>"STDINV2013"</f>
        <v>STDINV2013</v>
      </c>
      <c r="I103" s="21" t="str">
        <f>"INV"</f>
        <v>INV</v>
      </c>
      <c r="J103" s="13">
        <v>1444.45</v>
      </c>
      <c r="K103" s="39">
        <f t="shared" ref="K103" si="16">IF(I103="RTN",-1,1)</f>
        <v>1</v>
      </c>
    </row>
    <row r="104" spans="1:11" x14ac:dyDescent="0.3">
      <c r="A104" s="19" t="s">
        <v>11</v>
      </c>
      <c r="B104" s="19"/>
    </row>
    <row r="105" spans="1:11" x14ac:dyDescent="0.3">
      <c r="A105" s="19" t="s">
        <v>11</v>
      </c>
      <c r="B105" s="19"/>
      <c r="D105" s="14"/>
      <c r="E105" s="14"/>
      <c r="F105" s="14"/>
      <c r="G105" s="14"/>
      <c r="H105" s="24" t="str">
        <f>D102 &amp; "Total"</f>
        <v>ISNINDUS0001Total</v>
      </c>
      <c r="I105" s="24"/>
      <c r="J105" s="25">
        <f>SUBTOTAL(9,J103:J104)</f>
        <v>1444.45</v>
      </c>
    </row>
    <row r="106" spans="1:11" hidden="1" x14ac:dyDescent="0.3">
      <c r="A106" s="19" t="s">
        <v>176</v>
      </c>
      <c r="B106" s="19"/>
    </row>
    <row r="107" spans="1:11" x14ac:dyDescent="0.3">
      <c r="A107" s="19" t="s">
        <v>11</v>
      </c>
      <c r="B107" s="19" t="str">
        <f>D107</f>
        <v>LAWRENCE0001</v>
      </c>
      <c r="D107" s="4" t="str">
        <f>"LAWRENCE0001"</f>
        <v>LAWRENCE0001</v>
      </c>
      <c r="E107" s="4" t="str">
        <f>"Lawrence Telemarketing"</f>
        <v>Lawrence Telemarketing</v>
      </c>
    </row>
    <row r="108" spans="1:11" x14ac:dyDescent="0.3">
      <c r="A108" s="19" t="s">
        <v>11</v>
      </c>
      <c r="B108" s="19" t="str">
        <f>B107</f>
        <v>LAWRENCE0001</v>
      </c>
      <c r="F108" s="20" t="str">
        <f>"""GP Direct"",""Fabrikam, Inc."",""SOP30200"",""SOPTYPE"",""3"",""SOPNUMBE"",""STDINV2021"""</f>
        <v>"GP Direct","Fabrikam, Inc.","SOP30200","SOPTYPE","3","SOPNUMBE","STDINV2021"</v>
      </c>
      <c r="G108" s="28">
        <v>42386</v>
      </c>
      <c r="H108" s="4" t="str">
        <f>"STDINV2021"</f>
        <v>STDINV2021</v>
      </c>
      <c r="I108" s="21" t="str">
        <f>"INV"</f>
        <v>INV</v>
      </c>
      <c r="J108" s="13">
        <v>6419.95</v>
      </c>
      <c r="K108" s="39">
        <f t="shared" ref="K108" si="17">IF(I108="RTN",-1,1)</f>
        <v>1</v>
      </c>
    </row>
    <row r="109" spans="1:11" x14ac:dyDescent="0.3">
      <c r="A109" s="19" t="s">
        <v>11</v>
      </c>
      <c r="B109" s="19" t="str">
        <f>B108</f>
        <v>LAWRENCE0001</v>
      </c>
      <c r="F109" s="20" t="str">
        <f>"""GP Direct"",""Fabrikam, Inc."",""SOP30200"",""SOPTYPE"",""3"",""SOPNUMBE"",""STDINV2039"""</f>
        <v>"GP Direct","Fabrikam, Inc.","SOP30200","SOPTYPE","3","SOPNUMBE","STDINV2039"</v>
      </c>
      <c r="G109" s="28">
        <v>42403</v>
      </c>
      <c r="H109" s="4" t="str">
        <f>"STDINV2039"</f>
        <v>STDINV2039</v>
      </c>
      <c r="I109" s="21" t="str">
        <f>"INV"</f>
        <v>INV</v>
      </c>
      <c r="J109" s="13">
        <v>10.65</v>
      </c>
      <c r="K109" s="39">
        <f t="shared" ref="K109:K112" si="18">IF(I109="RTN",-1,1)</f>
        <v>1</v>
      </c>
    </row>
    <row r="110" spans="1:11" x14ac:dyDescent="0.3">
      <c r="A110" s="19" t="s">
        <v>11</v>
      </c>
      <c r="B110" s="19" t="str">
        <f>B109</f>
        <v>LAWRENCE0001</v>
      </c>
      <c r="F110" s="20" t="str">
        <f>"""GP Direct"",""Fabrikam, Inc."",""SOP30200"",""SOPTYPE"",""3"",""SOPNUMBE"",""STDINV2052"""</f>
        <v>"GP Direct","Fabrikam, Inc.","SOP30200","SOPTYPE","3","SOPNUMBE","STDINV2052"</v>
      </c>
      <c r="G110" s="28">
        <v>42416</v>
      </c>
      <c r="H110" s="4" t="str">
        <f>"STDINV2052"</f>
        <v>STDINV2052</v>
      </c>
      <c r="I110" s="21" t="str">
        <f>"INV"</f>
        <v>INV</v>
      </c>
      <c r="J110" s="13">
        <v>5135.8999999999996</v>
      </c>
      <c r="K110" s="39">
        <f t="shared" si="18"/>
        <v>1</v>
      </c>
    </row>
    <row r="111" spans="1:11" x14ac:dyDescent="0.3">
      <c r="A111" s="19" t="s">
        <v>11</v>
      </c>
      <c r="B111" s="19" t="str">
        <f>B110</f>
        <v>LAWRENCE0001</v>
      </c>
      <c r="F111" s="20" t="str">
        <f>"""GP Direct"",""Fabrikam, Inc."",""SOP30200"",""SOPTYPE"",""3"",""SOPNUMBE"",""STDINV2077"""</f>
        <v>"GP Direct","Fabrikam, Inc.","SOP30200","SOPTYPE","3","SOPNUMBE","STDINV2077"</v>
      </c>
      <c r="G111" s="28">
        <v>42431</v>
      </c>
      <c r="H111" s="4" t="str">
        <f>"STDINV2077"</f>
        <v>STDINV2077</v>
      </c>
      <c r="I111" s="21" t="str">
        <f>"INV"</f>
        <v>INV</v>
      </c>
      <c r="J111" s="13">
        <v>27699.9</v>
      </c>
      <c r="K111" s="39">
        <f t="shared" si="18"/>
        <v>1</v>
      </c>
    </row>
    <row r="112" spans="1:11" x14ac:dyDescent="0.3">
      <c r="A112" s="19" t="s">
        <v>11</v>
      </c>
      <c r="B112" s="19" t="str">
        <f>B111</f>
        <v>LAWRENCE0001</v>
      </c>
      <c r="F112" s="20" t="str">
        <f>"""GP Direct"",""Fabrikam, Inc."",""SOP30200"",""SOPTYPE"",""3"",""SOPNUMBE"",""STDINV2184"""</f>
        <v>"GP Direct","Fabrikam, Inc.","SOP30200","SOPTYPE","3","SOPNUMBE","STDINV2184"</v>
      </c>
      <c r="G112" s="28">
        <v>42431</v>
      </c>
      <c r="H112" s="4" t="str">
        <f>"STDINV2184"</f>
        <v>STDINV2184</v>
      </c>
      <c r="I112" s="21" t="str">
        <f>"INV"</f>
        <v>INV</v>
      </c>
      <c r="J112" s="13">
        <v>29638.9</v>
      </c>
      <c r="K112" s="39">
        <f t="shared" si="18"/>
        <v>1</v>
      </c>
    </row>
    <row r="113" spans="1:11" x14ac:dyDescent="0.3">
      <c r="A113" s="19" t="s">
        <v>11</v>
      </c>
      <c r="B113" s="19"/>
    </row>
    <row r="114" spans="1:11" x14ac:dyDescent="0.3">
      <c r="A114" s="19" t="s">
        <v>11</v>
      </c>
      <c r="B114" s="19"/>
      <c r="D114" s="14"/>
      <c r="E114" s="14"/>
      <c r="F114" s="14"/>
      <c r="G114" s="14"/>
      <c r="H114" s="24" t="str">
        <f>D107 &amp; "Total"</f>
        <v>LAWRENCE0001Total</v>
      </c>
      <c r="I114" s="24"/>
      <c r="J114" s="25">
        <f>SUBTOTAL(9,J108:J113)</f>
        <v>68905.3</v>
      </c>
    </row>
    <row r="115" spans="1:11" hidden="1" x14ac:dyDescent="0.3">
      <c r="A115" s="19" t="s">
        <v>176</v>
      </c>
      <c r="B115" s="19"/>
    </row>
    <row r="116" spans="1:11" x14ac:dyDescent="0.3">
      <c r="A116" s="19" t="s">
        <v>11</v>
      </c>
      <c r="B116" s="19" t="str">
        <f>D116</f>
        <v>LONDONBE0001</v>
      </c>
      <c r="D116" s="4" t="str">
        <f>"LONDONBE0001"</f>
        <v>LONDONBE0001</v>
      </c>
      <c r="E116" s="4" t="str">
        <f>"Londonberry Nursing Home"</f>
        <v>Londonberry Nursing Home</v>
      </c>
    </row>
    <row r="117" spans="1:11" x14ac:dyDescent="0.3">
      <c r="A117" s="19" t="s">
        <v>11</v>
      </c>
      <c r="B117" s="19" t="str">
        <f>B116</f>
        <v>LONDONBE0001</v>
      </c>
      <c r="F117" s="20" t="str">
        <f>"""GP Direct"",""Fabrikam, Inc."",""SOP30200"",""SOPTYPE"",""3"",""SOPNUMBE"",""STDINV2008"""</f>
        <v>"GP Direct","Fabrikam, Inc.","SOP30200","SOPTYPE","3","SOPNUMBE","STDINV2008"</v>
      </c>
      <c r="G117" s="28">
        <v>42375</v>
      </c>
      <c r="H117" s="4" t="str">
        <f>"STDINV2008"</f>
        <v>STDINV2008</v>
      </c>
      <c r="I117" s="21" t="str">
        <f>"INV"</f>
        <v>INV</v>
      </c>
      <c r="J117" s="13">
        <v>359.85</v>
      </c>
      <c r="K117" s="39">
        <f t="shared" ref="K117" si="19">IF(I117="RTN",-1,1)</f>
        <v>1</v>
      </c>
    </row>
    <row r="118" spans="1:11" x14ac:dyDescent="0.3">
      <c r="A118" s="19" t="s">
        <v>11</v>
      </c>
      <c r="B118" s="19"/>
    </row>
    <row r="119" spans="1:11" x14ac:dyDescent="0.3">
      <c r="A119" s="19" t="s">
        <v>11</v>
      </c>
      <c r="B119" s="19"/>
      <c r="D119" s="14"/>
      <c r="E119" s="14"/>
      <c r="F119" s="14"/>
      <c r="G119" s="14"/>
      <c r="H119" s="24" t="str">
        <f>D116 &amp; "Total"</f>
        <v>LONDONBE0001Total</v>
      </c>
      <c r="I119" s="24"/>
      <c r="J119" s="25">
        <f>SUBTOTAL(9,J117:J118)</f>
        <v>359.85</v>
      </c>
    </row>
    <row r="120" spans="1:11" hidden="1" x14ac:dyDescent="0.3">
      <c r="A120" s="19" t="s">
        <v>176</v>
      </c>
      <c r="B120" s="19"/>
    </row>
    <row r="121" spans="1:11" x14ac:dyDescent="0.3">
      <c r="A121" s="19" t="s">
        <v>11</v>
      </c>
      <c r="B121" s="19" t="str">
        <f>D121</f>
        <v>MAGNIFIC0001</v>
      </c>
      <c r="D121" s="4" t="str">
        <f>"MAGNIFIC0001"</f>
        <v>MAGNIFIC0001</v>
      </c>
      <c r="E121" s="4" t="str">
        <f>"Magnificent Office Images"</f>
        <v>Magnificent Office Images</v>
      </c>
    </row>
    <row r="122" spans="1:11" x14ac:dyDescent="0.3">
      <c r="A122" s="19" t="s">
        <v>11</v>
      </c>
      <c r="B122" s="19" t="str">
        <f>B121</f>
        <v>MAGNIFIC0001</v>
      </c>
      <c r="F122" s="20" t="str">
        <f>"""GP Direct"",""Fabrikam, Inc."",""SOP30200"",""SOPTYPE"",""3"",""SOPNUMBE"",""STDINV2018"""</f>
        <v>"GP Direct","Fabrikam, Inc.","SOP30200","SOPTYPE","3","SOPNUMBE","STDINV2018"</v>
      </c>
      <c r="G122" s="28">
        <v>42383</v>
      </c>
      <c r="H122" s="4" t="str">
        <f>"STDINV2018"</f>
        <v>STDINV2018</v>
      </c>
      <c r="I122" s="21" t="str">
        <f>"INV"</f>
        <v>INV</v>
      </c>
      <c r="J122" s="13">
        <v>770.3</v>
      </c>
      <c r="K122" s="39">
        <f t="shared" ref="K122" si="20">IF(I122="RTN",-1,1)</f>
        <v>1</v>
      </c>
    </row>
    <row r="123" spans="1:11" x14ac:dyDescent="0.3">
      <c r="A123" s="19" t="s">
        <v>11</v>
      </c>
      <c r="B123" s="19" t="str">
        <f>B122</f>
        <v>MAGNIFIC0001</v>
      </c>
      <c r="F123" s="20" t="str">
        <f>"""GP Direct"",""Fabrikam, Inc."",""SOP30200"",""SOPTYPE"",""3"",""SOPNUMBE"",""STDINV2035"""</f>
        <v>"GP Direct","Fabrikam, Inc.","SOP30200","SOPTYPE","3","SOPNUMBE","STDINV2035"</v>
      </c>
      <c r="G123" s="28">
        <v>42401</v>
      </c>
      <c r="H123" s="4" t="str">
        <f>"STDINV2035"</f>
        <v>STDINV2035</v>
      </c>
      <c r="I123" s="21" t="str">
        <f>"INV"</f>
        <v>INV</v>
      </c>
      <c r="J123" s="13">
        <v>641.47</v>
      </c>
      <c r="K123" s="39">
        <f t="shared" ref="K123:K128" si="21">IF(I123="RTN",-1,1)</f>
        <v>1</v>
      </c>
    </row>
    <row r="124" spans="1:11" x14ac:dyDescent="0.3">
      <c r="A124" s="19" t="s">
        <v>11</v>
      </c>
      <c r="B124" s="19" t="str">
        <f>B123</f>
        <v>MAGNIFIC0001</v>
      </c>
      <c r="F124" s="20" t="str">
        <f>"""GP Direct"",""Fabrikam, Inc."",""SOP30200"",""SOPTYPE"",""3"",""SOPNUMBE"",""STDINV2049"""</f>
        <v>"GP Direct","Fabrikam, Inc.","SOP30200","SOPTYPE","3","SOPNUMBE","STDINV2049"</v>
      </c>
      <c r="G124" s="28">
        <v>42411</v>
      </c>
      <c r="H124" s="4" t="str">
        <f>"STDINV2049"</f>
        <v>STDINV2049</v>
      </c>
      <c r="I124" s="21" t="str">
        <f>"INV"</f>
        <v>INV</v>
      </c>
      <c r="J124" s="13">
        <v>5135.8999999999996</v>
      </c>
      <c r="K124" s="39">
        <f t="shared" si="21"/>
        <v>1</v>
      </c>
    </row>
    <row r="125" spans="1:11" x14ac:dyDescent="0.3">
      <c r="A125" s="19" t="s">
        <v>11</v>
      </c>
      <c r="B125" s="19" t="str">
        <f>B124</f>
        <v>MAGNIFIC0001</v>
      </c>
      <c r="F125" s="20" t="str">
        <f>"""GP Direct"",""Fabrikam, Inc."",""SOP30200"",""SOPTYPE"",""3"",""SOPNUMBE"",""STDINV2061"""</f>
        <v>"GP Direct","Fabrikam, Inc.","SOP30200","SOPTYPE","3","SOPNUMBE","STDINV2061"</v>
      </c>
      <c r="G125" s="28">
        <v>42421</v>
      </c>
      <c r="H125" s="4" t="str">
        <f>"STDINV2061"</f>
        <v>STDINV2061</v>
      </c>
      <c r="I125" s="21" t="str">
        <f>"INV"</f>
        <v>INV</v>
      </c>
      <c r="J125" s="13">
        <v>256.58999999999997</v>
      </c>
      <c r="K125" s="39">
        <f t="shared" si="21"/>
        <v>1</v>
      </c>
    </row>
    <row r="126" spans="1:11" x14ac:dyDescent="0.3">
      <c r="A126" s="19" t="s">
        <v>11</v>
      </c>
      <c r="B126" s="19" t="str">
        <f>B125</f>
        <v>MAGNIFIC0001</v>
      </c>
      <c r="F126" s="20" t="str">
        <f>"""GP Direct"",""Fabrikam, Inc."",""SOP30200"",""SOPTYPE"",""3"",""SOPNUMBE"",""STDINV2169"""</f>
        <v>"GP Direct","Fabrikam, Inc.","SOP30200","SOPTYPE","3","SOPNUMBE","STDINV2169"</v>
      </c>
      <c r="G126" s="28">
        <v>42421</v>
      </c>
      <c r="H126" s="4" t="str">
        <f>"STDINV2169"</f>
        <v>STDINV2169</v>
      </c>
      <c r="I126" s="21" t="str">
        <f>"INV"</f>
        <v>INV</v>
      </c>
      <c r="J126" s="13">
        <v>256.58999999999997</v>
      </c>
      <c r="K126" s="39">
        <f t="shared" si="21"/>
        <v>1</v>
      </c>
    </row>
    <row r="127" spans="1:11" x14ac:dyDescent="0.3">
      <c r="A127" s="19" t="s">
        <v>11</v>
      </c>
      <c r="B127" s="19" t="str">
        <f>B126</f>
        <v>MAGNIFIC0001</v>
      </c>
      <c r="F127" s="20" t="str">
        <f>"""GP Direct"",""Fabrikam, Inc."",""SOP30200"",""SOPTYPE"",""3"",""SOPNUMBE"",""STDINV2074"""</f>
        <v>"GP Direct","Fabrikam, Inc.","SOP30200","SOPTYPE","3","SOPNUMBE","STDINV2074"</v>
      </c>
      <c r="G127" s="28">
        <v>42428</v>
      </c>
      <c r="H127" s="4" t="str">
        <f>"STDINV2074"</f>
        <v>STDINV2074</v>
      </c>
      <c r="I127" s="21" t="str">
        <f>"INV"</f>
        <v>INV</v>
      </c>
      <c r="J127" s="13">
        <v>812.99</v>
      </c>
      <c r="K127" s="39">
        <f t="shared" si="21"/>
        <v>1</v>
      </c>
    </row>
    <row r="128" spans="1:11" x14ac:dyDescent="0.3">
      <c r="A128" s="19" t="s">
        <v>11</v>
      </c>
      <c r="B128" s="19" t="str">
        <f>B127</f>
        <v>MAGNIFIC0001</v>
      </c>
      <c r="F128" s="20" t="str">
        <f>"""GP Direct"",""Fabrikam, Inc."",""SOP30200"",""SOPTYPE"",""3"",""SOPNUMBE"",""STDINV2181"""</f>
        <v>"GP Direct","Fabrikam, Inc.","SOP30200","SOPTYPE","3","SOPNUMBE","STDINV2181"</v>
      </c>
      <c r="G128" s="28">
        <v>42428</v>
      </c>
      <c r="H128" s="4" t="str">
        <f>"STDINV2181"</f>
        <v>STDINV2181</v>
      </c>
      <c r="I128" s="21" t="str">
        <f>"INV"</f>
        <v>INV</v>
      </c>
      <c r="J128" s="13">
        <v>812.99</v>
      </c>
      <c r="K128" s="39">
        <f t="shared" si="21"/>
        <v>1</v>
      </c>
    </row>
    <row r="129" spans="1:11" x14ac:dyDescent="0.3">
      <c r="A129" s="19" t="s">
        <v>11</v>
      </c>
      <c r="B129" s="19"/>
    </row>
    <row r="130" spans="1:11" x14ac:dyDescent="0.3">
      <c r="A130" s="19" t="s">
        <v>11</v>
      </c>
      <c r="B130" s="19"/>
      <c r="D130" s="14"/>
      <c r="E130" s="14"/>
      <c r="F130" s="14"/>
      <c r="G130" s="14"/>
      <c r="H130" s="24" t="str">
        <f>D121 &amp; "Total"</f>
        <v>MAGNIFIC0001Total</v>
      </c>
      <c r="I130" s="24"/>
      <c r="J130" s="25">
        <f>SUBTOTAL(9,J122:J129)</f>
        <v>8686.83</v>
      </c>
    </row>
    <row r="131" spans="1:11" hidden="1" x14ac:dyDescent="0.3">
      <c r="A131" s="19" t="s">
        <v>176</v>
      </c>
      <c r="B131" s="19"/>
    </row>
    <row r="132" spans="1:11" x14ac:dyDescent="0.3">
      <c r="A132" s="19" t="s">
        <v>11</v>
      </c>
      <c r="B132" s="19" t="str">
        <f>D132</f>
        <v>MAHLERST0001</v>
      </c>
      <c r="D132" s="4" t="str">
        <f>"MAHLERST0001"</f>
        <v>MAHLERST0001</v>
      </c>
      <c r="E132" s="4" t="str">
        <f>"Mahler State University"</f>
        <v>Mahler State University</v>
      </c>
    </row>
    <row r="133" spans="1:11" x14ac:dyDescent="0.3">
      <c r="A133" s="19" t="s">
        <v>11</v>
      </c>
      <c r="B133" s="19" t="str">
        <f>B132</f>
        <v>MAHLERST0001</v>
      </c>
      <c r="F133" s="20" t="str">
        <f>"""GP Direct"",""Fabrikam, Inc."",""SOP30200"",""SOPTYPE"",""3"",""SOPNUMBE"",""STDINV2020"""</f>
        <v>"GP Direct","Fabrikam, Inc.","SOP30200","SOPTYPE","3","SOPNUMBE","STDINV2020"</v>
      </c>
      <c r="G133" s="28">
        <v>42385</v>
      </c>
      <c r="H133" s="4" t="str">
        <f>"STDINV2020"</f>
        <v>STDINV2020</v>
      </c>
      <c r="I133" s="21" t="str">
        <f>"INV"</f>
        <v>INV</v>
      </c>
      <c r="J133" s="13">
        <v>11999.9</v>
      </c>
      <c r="K133" s="39">
        <f t="shared" ref="K133" si="22">IF(I133="RTN",-1,1)</f>
        <v>1</v>
      </c>
    </row>
    <row r="134" spans="1:11" x14ac:dyDescent="0.3">
      <c r="A134" s="19" t="s">
        <v>11</v>
      </c>
      <c r="B134" s="19" t="str">
        <f>B133</f>
        <v>MAHLERST0001</v>
      </c>
      <c r="F134" s="20" t="str">
        <f>"""GP Direct"",""Fabrikam, Inc."",""SOP30200"",""SOPTYPE"",""3"",""SOPNUMBE"",""STDINV2038"""</f>
        <v>"GP Direct","Fabrikam, Inc.","SOP30200","SOPTYPE","3","SOPNUMBE","STDINV2038"</v>
      </c>
      <c r="G134" s="28">
        <v>42403</v>
      </c>
      <c r="H134" s="4" t="str">
        <f>"STDINV2038"</f>
        <v>STDINV2038</v>
      </c>
      <c r="I134" s="21" t="str">
        <f>"INV"</f>
        <v>INV</v>
      </c>
      <c r="J134" s="13">
        <v>19.899999999999999</v>
      </c>
      <c r="K134" s="39">
        <f t="shared" ref="K134:K137" si="23">IF(I134="RTN",-1,1)</f>
        <v>1</v>
      </c>
    </row>
    <row r="135" spans="1:11" x14ac:dyDescent="0.3">
      <c r="A135" s="19" t="s">
        <v>11</v>
      </c>
      <c r="B135" s="19" t="str">
        <f>B134</f>
        <v>MAHLERST0001</v>
      </c>
      <c r="F135" s="20" t="str">
        <f>"""GP Direct"",""Fabrikam, Inc."",""SOP30200"",""SOPTYPE"",""3"",""SOPNUMBE"",""STDINV2051"""</f>
        <v>"GP Direct","Fabrikam, Inc.","SOP30200","SOPTYPE","3","SOPNUMBE","STDINV2051"</v>
      </c>
      <c r="G135" s="28">
        <v>42415</v>
      </c>
      <c r="H135" s="4" t="str">
        <f>"STDINV2051"</f>
        <v>STDINV2051</v>
      </c>
      <c r="I135" s="21" t="str">
        <f>"INV"</f>
        <v>INV</v>
      </c>
      <c r="J135" s="13">
        <v>2399.9499999999998</v>
      </c>
      <c r="K135" s="39">
        <f t="shared" si="23"/>
        <v>1</v>
      </c>
    </row>
    <row r="136" spans="1:11" x14ac:dyDescent="0.3">
      <c r="A136" s="19" t="s">
        <v>11</v>
      </c>
      <c r="B136" s="19" t="str">
        <f>B135</f>
        <v>MAHLERST0001</v>
      </c>
      <c r="F136" s="20" t="str">
        <f>"""GP Direct"",""Fabrikam, Inc."",""SOP30200"",""SOPTYPE"",""3"",""SOPNUMBE"",""STDINV2076"""</f>
        <v>"GP Direct","Fabrikam, Inc.","SOP30200","SOPTYPE","3","SOPNUMBE","STDINV2076"</v>
      </c>
      <c r="G136" s="28">
        <v>42431</v>
      </c>
      <c r="H136" s="4" t="str">
        <f>"STDINV2076"</f>
        <v>STDINV2076</v>
      </c>
      <c r="I136" s="21" t="str">
        <f>"INV"</f>
        <v>INV</v>
      </c>
      <c r="J136" s="13">
        <v>359.85</v>
      </c>
      <c r="K136" s="39">
        <f t="shared" si="23"/>
        <v>1</v>
      </c>
    </row>
    <row r="137" spans="1:11" x14ac:dyDescent="0.3">
      <c r="A137" s="19" t="s">
        <v>11</v>
      </c>
      <c r="B137" s="19" t="str">
        <f>B136</f>
        <v>MAHLERST0001</v>
      </c>
      <c r="F137" s="20" t="str">
        <f>"""GP Direct"",""Fabrikam, Inc."",""SOP30200"",""SOPTYPE"",""3"",""SOPNUMBE"",""STDINV2183"""</f>
        <v>"GP Direct","Fabrikam, Inc.","SOP30200","SOPTYPE","3","SOPNUMBE","STDINV2183"</v>
      </c>
      <c r="G137" s="28">
        <v>42431</v>
      </c>
      <c r="H137" s="4" t="str">
        <f>"STDINV2183"</f>
        <v>STDINV2183</v>
      </c>
      <c r="I137" s="21" t="str">
        <f>"INV"</f>
        <v>INV</v>
      </c>
      <c r="J137" s="13">
        <v>359.85</v>
      </c>
      <c r="K137" s="39">
        <f t="shared" si="23"/>
        <v>1</v>
      </c>
    </row>
    <row r="138" spans="1:11" x14ac:dyDescent="0.3">
      <c r="A138" s="19" t="s">
        <v>11</v>
      </c>
      <c r="B138" s="19"/>
    </row>
    <row r="139" spans="1:11" x14ac:dyDescent="0.3">
      <c r="A139" s="19" t="s">
        <v>11</v>
      </c>
      <c r="B139" s="19"/>
      <c r="D139" s="14"/>
      <c r="E139" s="14"/>
      <c r="F139" s="14"/>
      <c r="G139" s="14"/>
      <c r="H139" s="24" t="str">
        <f>D132 &amp; "Total"</f>
        <v>MAHLERST0001Total</v>
      </c>
      <c r="I139" s="24"/>
      <c r="J139" s="25">
        <f>SUBTOTAL(9,J133:J138)</f>
        <v>15139.45</v>
      </c>
    </row>
    <row r="140" spans="1:11" hidden="1" x14ac:dyDescent="0.3">
      <c r="A140" s="19" t="s">
        <v>176</v>
      </c>
      <c r="B140" s="19"/>
    </row>
    <row r="141" spans="1:11" x14ac:dyDescent="0.3">
      <c r="A141" s="19" t="s">
        <v>11</v>
      </c>
      <c r="B141" s="19" t="str">
        <f>D141</f>
        <v>METROPOL0001</v>
      </c>
      <c r="D141" s="4" t="str">
        <f>"METROPOL0001"</f>
        <v>METROPOL0001</v>
      </c>
      <c r="E141" s="4" t="str">
        <f>"Metropolitan Fiber Systems"</f>
        <v>Metropolitan Fiber Systems</v>
      </c>
    </row>
    <row r="142" spans="1:11" x14ac:dyDescent="0.3">
      <c r="A142" s="19" t="s">
        <v>11</v>
      </c>
      <c r="B142" s="19" t="str">
        <f>B141</f>
        <v>METROPOL0001</v>
      </c>
      <c r="F142" s="20" t="str">
        <f>"""GP Direct"",""Fabrikam, Inc."",""SOP30200"",""SOPTYPE"",""3"",""SOPNUMBE"",""STDINV2019"""</f>
        <v>"GP Direct","Fabrikam, Inc.","SOP30200","SOPTYPE","3","SOPNUMBE","STDINV2019"</v>
      </c>
      <c r="G142" s="28">
        <v>42384</v>
      </c>
      <c r="H142" s="4" t="str">
        <f>"STDINV2019"</f>
        <v>STDINV2019</v>
      </c>
      <c r="I142" s="21" t="str">
        <f>"INV"</f>
        <v>INV</v>
      </c>
      <c r="J142" s="13">
        <v>31.95</v>
      </c>
      <c r="K142" s="39">
        <f t="shared" ref="K142" si="24">IF(I142="RTN",-1,1)</f>
        <v>1</v>
      </c>
    </row>
    <row r="143" spans="1:11" x14ac:dyDescent="0.3">
      <c r="A143" s="19" t="s">
        <v>11</v>
      </c>
      <c r="B143" s="19" t="str">
        <f>B142</f>
        <v>METROPOL0001</v>
      </c>
      <c r="F143" s="20" t="str">
        <f>"""GP Direct"",""Fabrikam, Inc."",""SOP30200"",""SOPTYPE"",""3"",""SOPNUMBE"",""STDINV2036"""</f>
        <v>"GP Direct","Fabrikam, Inc.","SOP30200","SOPTYPE","3","SOPNUMBE","STDINV2036"</v>
      </c>
      <c r="G143" s="28">
        <v>42402</v>
      </c>
      <c r="H143" s="4" t="str">
        <f>"STDINV2036"</f>
        <v>STDINV2036</v>
      </c>
      <c r="I143" s="21" t="str">
        <f>"INV"</f>
        <v>INV</v>
      </c>
      <c r="J143" s="13">
        <v>53.24</v>
      </c>
      <c r="K143" s="39">
        <f t="shared" ref="K143:K147" si="25">IF(I143="RTN",-1,1)</f>
        <v>1</v>
      </c>
    </row>
    <row r="144" spans="1:11" x14ac:dyDescent="0.3">
      <c r="A144" s="19" t="s">
        <v>11</v>
      </c>
      <c r="B144" s="19" t="str">
        <f>B143</f>
        <v>METROPOL0001</v>
      </c>
      <c r="F144" s="20" t="str">
        <f>"""GP Direct"",""Fabrikam, Inc."",""SOP30200"",""SOPTYPE"",""3"",""SOPNUMBE"",""STDINV2050"""</f>
        <v>"GP Direct","Fabrikam, Inc.","SOP30200","SOPTYPE","3","SOPNUMBE","STDINV2050"</v>
      </c>
      <c r="G144" s="28">
        <v>42414</v>
      </c>
      <c r="H144" s="4" t="str">
        <f>"STDINV2050"</f>
        <v>STDINV2050</v>
      </c>
      <c r="I144" s="21" t="str">
        <f>"INV"</f>
        <v>INV</v>
      </c>
      <c r="J144" s="13">
        <v>2567.9499999999998</v>
      </c>
      <c r="K144" s="39">
        <f t="shared" si="25"/>
        <v>1</v>
      </c>
    </row>
    <row r="145" spans="1:11" x14ac:dyDescent="0.3">
      <c r="A145" s="19" t="s">
        <v>11</v>
      </c>
      <c r="B145" s="19" t="str">
        <f>B144</f>
        <v>METROPOL0001</v>
      </c>
      <c r="F145" s="20" t="str">
        <f>"""GP Direct"",""Fabrikam, Inc."",""SOP30200"",""SOPTYPE"",""3"",""SOPNUMBE"",""STDINV2062"""</f>
        <v>"GP Direct","Fabrikam, Inc.","SOP30200","SOPTYPE","3","SOPNUMBE","STDINV2062"</v>
      </c>
      <c r="G145" s="28">
        <v>42422</v>
      </c>
      <c r="H145" s="4" t="str">
        <f>"STDINV2062"</f>
        <v>STDINV2062</v>
      </c>
      <c r="I145" s="21" t="str">
        <f>"INV"</f>
        <v>INV</v>
      </c>
      <c r="J145" s="13">
        <v>64.150000000000006</v>
      </c>
      <c r="K145" s="39">
        <f t="shared" si="25"/>
        <v>1</v>
      </c>
    </row>
    <row r="146" spans="1:11" x14ac:dyDescent="0.3">
      <c r="A146" s="19" t="s">
        <v>11</v>
      </c>
      <c r="B146" s="19" t="str">
        <f>B145</f>
        <v>METROPOL0001</v>
      </c>
      <c r="F146" s="20" t="str">
        <f>"""GP Direct"",""Fabrikam, Inc."",""SOP30200"",""SOPTYPE"",""3"",""SOPNUMBE"",""STDINV2170"""</f>
        <v>"GP Direct","Fabrikam, Inc.","SOP30200","SOPTYPE","3","SOPNUMBE","STDINV2170"</v>
      </c>
      <c r="G146" s="28">
        <v>42422</v>
      </c>
      <c r="H146" s="4" t="str">
        <f>"STDINV2170"</f>
        <v>STDINV2170</v>
      </c>
      <c r="I146" s="21" t="str">
        <f>"INV"</f>
        <v>INV</v>
      </c>
      <c r="J146" s="13">
        <v>64.150000000000006</v>
      </c>
      <c r="K146" s="39">
        <f t="shared" si="25"/>
        <v>1</v>
      </c>
    </row>
    <row r="147" spans="1:11" x14ac:dyDescent="0.3">
      <c r="A147" s="19" t="s">
        <v>11</v>
      </c>
      <c r="B147" s="19" t="str">
        <f>B146</f>
        <v>METROPOL0001</v>
      </c>
      <c r="F147" s="20" t="str">
        <f>"""GP Direct"",""Fabrikam, Inc."",""SOP30200"",""SOPTYPE"",""3"",""SOPNUMBE"",""STDINV2075"""</f>
        <v>"GP Direct","Fabrikam, Inc.","SOP30200","SOPTYPE","3","SOPNUMBE","STDINV2075"</v>
      </c>
      <c r="G147" s="28">
        <v>42430</v>
      </c>
      <c r="H147" s="4" t="str">
        <f>"STDINV2075"</f>
        <v>STDINV2075</v>
      </c>
      <c r="I147" s="21" t="str">
        <f>"INV"</f>
        <v>INV</v>
      </c>
      <c r="J147" s="13">
        <v>1919.9</v>
      </c>
      <c r="K147" s="39">
        <f t="shared" si="25"/>
        <v>1</v>
      </c>
    </row>
    <row r="148" spans="1:11" x14ac:dyDescent="0.3">
      <c r="A148" s="19" t="s">
        <v>11</v>
      </c>
      <c r="B148" s="19"/>
    </row>
    <row r="149" spans="1:11" x14ac:dyDescent="0.3">
      <c r="A149" s="19" t="s">
        <v>11</v>
      </c>
      <c r="B149" s="19"/>
      <c r="D149" s="14"/>
      <c r="E149" s="14"/>
      <c r="F149" s="14"/>
      <c r="G149" s="14"/>
      <c r="H149" s="24" t="str">
        <f>D141 &amp; "Total"</f>
        <v>METROPOL0001Total</v>
      </c>
      <c r="I149" s="24"/>
      <c r="J149" s="25">
        <f>SUBTOTAL(9,J142:J148)</f>
        <v>4701.34</v>
      </c>
    </row>
    <row r="150" spans="1:11" hidden="1" x14ac:dyDescent="0.3">
      <c r="A150" s="19" t="s">
        <v>176</v>
      </c>
      <c r="B150" s="19"/>
    </row>
    <row r="151" spans="1:11" x14ac:dyDescent="0.3">
      <c r="A151" s="19" t="s">
        <v>11</v>
      </c>
      <c r="B151" s="19" t="str">
        <f>D151</f>
        <v>MIDLANDC0001</v>
      </c>
      <c r="D151" s="4" t="str">
        <f>"MIDLANDC0001"</f>
        <v>MIDLANDC0001</v>
      </c>
      <c r="E151" s="4" t="str">
        <f>"Midland Construction"</f>
        <v>Midland Construction</v>
      </c>
    </row>
    <row r="152" spans="1:11" x14ac:dyDescent="0.3">
      <c r="A152" s="19" t="s">
        <v>11</v>
      </c>
      <c r="B152" s="19" t="str">
        <f>B151</f>
        <v>MIDLANDC0001</v>
      </c>
      <c r="F152" s="20" t="str">
        <f>"""GP Direct"",""Fabrikam, Inc."",""SOP30200"",""SOPTYPE"",""3"",""SOPNUMBE"",""STDINV2009"""</f>
        <v>"GP Direct","Fabrikam, Inc.","SOP30200","SOPTYPE","3","SOPNUMBE","STDINV2009"</v>
      </c>
      <c r="G152" s="28">
        <v>42376</v>
      </c>
      <c r="H152" s="4" t="str">
        <f>"STDINV2009"</f>
        <v>STDINV2009</v>
      </c>
      <c r="I152" s="21" t="str">
        <f>"INV"</f>
        <v>INV</v>
      </c>
      <c r="J152" s="13">
        <v>39.9</v>
      </c>
      <c r="K152" s="39">
        <f t="shared" ref="K152" si="26">IF(I152="RTN",-1,1)</f>
        <v>1</v>
      </c>
    </row>
    <row r="153" spans="1:11" x14ac:dyDescent="0.3">
      <c r="A153" s="19" t="s">
        <v>11</v>
      </c>
      <c r="B153" s="19"/>
    </row>
    <row r="154" spans="1:11" x14ac:dyDescent="0.3">
      <c r="A154" s="19" t="s">
        <v>11</v>
      </c>
      <c r="B154" s="19"/>
      <c r="D154" s="14"/>
      <c r="E154" s="14"/>
      <c r="F154" s="14"/>
      <c r="G154" s="14"/>
      <c r="H154" s="24" t="str">
        <f>D151 &amp; "Total"</f>
        <v>MIDLANDC0001Total</v>
      </c>
      <c r="I154" s="24"/>
      <c r="J154" s="25">
        <f>SUBTOTAL(9,J152:J153)</f>
        <v>39.9</v>
      </c>
    </row>
    <row r="155" spans="1:11" hidden="1" x14ac:dyDescent="0.3">
      <c r="A155" s="19" t="s">
        <v>176</v>
      </c>
      <c r="B155" s="19"/>
    </row>
    <row r="156" spans="1:11" x14ac:dyDescent="0.3">
      <c r="A156" s="19" t="s">
        <v>11</v>
      </c>
      <c r="B156" s="19" t="str">
        <f>D156</f>
        <v>PLAZAONE0001</v>
      </c>
      <c r="D156" s="4" t="str">
        <f>"PLAZAONE0001"</f>
        <v>PLAZAONE0001</v>
      </c>
      <c r="E156" s="4" t="str">
        <f>"Plaza One"</f>
        <v>Plaza One</v>
      </c>
    </row>
    <row r="157" spans="1:11" x14ac:dyDescent="0.3">
      <c r="A157" s="19" t="s">
        <v>11</v>
      </c>
      <c r="B157" s="19" t="str">
        <f>B156</f>
        <v>PLAZAONE0001</v>
      </c>
      <c r="F157" s="20" t="str">
        <f>"""GP Direct"",""Fabrikam, Inc."",""SOP30200"",""SOPTYPE"",""3"",""SOPNUMBE"",""STDINV2007"""</f>
        <v>"GP Direct","Fabrikam, Inc.","SOP30200","SOPTYPE","3","SOPNUMBE","STDINV2007"</v>
      </c>
      <c r="G157" s="28">
        <v>42375</v>
      </c>
      <c r="H157" s="4" t="str">
        <f>"STDINV2007"</f>
        <v>STDINV2007</v>
      </c>
      <c r="I157" s="21" t="str">
        <f>"INV"</f>
        <v>INV</v>
      </c>
      <c r="J157" s="13">
        <v>299.89999999999998</v>
      </c>
      <c r="K157" s="39">
        <f t="shared" ref="K157" si="27">IF(I157="RTN",-1,1)</f>
        <v>1</v>
      </c>
    </row>
    <row r="158" spans="1:11" x14ac:dyDescent="0.3">
      <c r="A158" s="19" t="s">
        <v>11</v>
      </c>
      <c r="B158" s="19" t="str">
        <f>B157</f>
        <v>PLAZAONE0001</v>
      </c>
      <c r="F158" s="20" t="str">
        <f>"""GP Direct"",""Fabrikam, Inc."",""SOP30200"",""SOPTYPE"",""3"",""SOPNUMBE"",""STDINV2016"""</f>
        <v>"GP Direct","Fabrikam, Inc.","SOP30200","SOPTYPE","3","SOPNUMBE","STDINV2016"</v>
      </c>
      <c r="G158" s="28">
        <v>42381</v>
      </c>
      <c r="H158" s="4" t="str">
        <f>"STDINV2016"</f>
        <v>STDINV2016</v>
      </c>
      <c r="I158" s="21" t="str">
        <f>"INV"</f>
        <v>INV</v>
      </c>
      <c r="J158" s="13">
        <v>1016.24</v>
      </c>
      <c r="K158" s="39">
        <f t="shared" ref="K158:K169" si="28">IF(I158="RTN",-1,1)</f>
        <v>1</v>
      </c>
    </row>
    <row r="159" spans="1:11" x14ac:dyDescent="0.3">
      <c r="A159" s="19" t="s">
        <v>11</v>
      </c>
      <c r="B159" s="19" t="str">
        <f>B158</f>
        <v>PLAZAONE0001</v>
      </c>
      <c r="F159" s="20" t="str">
        <f>"""GP Direct"",""Fabrikam, Inc."",""SOP30200"",""SOPTYPE"",""3"",""SOPNUMBE"",""STDINV2024"""</f>
        <v>"GP Direct","Fabrikam, Inc.","SOP30200","SOPTYPE","3","SOPNUMBE","STDINV2024"</v>
      </c>
      <c r="G159" s="28">
        <v>42390</v>
      </c>
      <c r="H159" s="4" t="str">
        <f>"STDINV2024"</f>
        <v>STDINV2024</v>
      </c>
      <c r="I159" s="21" t="str">
        <f>"INV"</f>
        <v>INV</v>
      </c>
      <c r="J159" s="13">
        <v>812.99</v>
      </c>
      <c r="K159" s="39">
        <f t="shared" si="28"/>
        <v>1</v>
      </c>
    </row>
    <row r="160" spans="1:11" x14ac:dyDescent="0.3">
      <c r="A160" s="19" t="s">
        <v>11</v>
      </c>
      <c r="B160" s="19" t="str">
        <f>B159</f>
        <v>PLAZAONE0001</v>
      </c>
      <c r="F160" s="20" t="str">
        <f>"""GP Direct"",""Fabrikam, Inc."",""SOP30200"",""SOPTYPE"",""3"",""SOPNUMBE"",""STDINV2033"""</f>
        <v>"GP Direct","Fabrikam, Inc.","SOP30200","SOPTYPE","3","SOPNUMBE","STDINV2033"</v>
      </c>
      <c r="G160" s="28">
        <v>42399</v>
      </c>
      <c r="H160" s="4" t="str">
        <f>"STDINV2033"</f>
        <v>STDINV2033</v>
      </c>
      <c r="I160" s="21" t="str">
        <f>"INV"</f>
        <v>INV</v>
      </c>
      <c r="J160" s="13">
        <v>256.7</v>
      </c>
      <c r="K160" s="39">
        <f t="shared" si="28"/>
        <v>1</v>
      </c>
    </row>
    <row r="161" spans="1:11" x14ac:dyDescent="0.3">
      <c r="A161" s="19" t="s">
        <v>11</v>
      </c>
      <c r="B161" s="19" t="str">
        <f>B160</f>
        <v>PLAZAONE0001</v>
      </c>
      <c r="F161" s="20" t="str">
        <f>"""GP Direct"",""Fabrikam, Inc."",""SOP30200"",""SOPTYPE"",""3"",""SOPNUMBE"",""STDINV2042"""</f>
        <v>"GP Direct","Fabrikam, Inc.","SOP30200","SOPTYPE","3","SOPNUMBE","STDINV2042"</v>
      </c>
      <c r="G161" s="28">
        <v>42405</v>
      </c>
      <c r="H161" s="4" t="str">
        <f>"STDINV2042"</f>
        <v>STDINV2042</v>
      </c>
      <c r="I161" s="21" t="str">
        <f>"INV"</f>
        <v>INV</v>
      </c>
      <c r="J161" s="13">
        <v>10.65</v>
      </c>
      <c r="K161" s="39">
        <f t="shared" si="28"/>
        <v>1</v>
      </c>
    </row>
    <row r="162" spans="1:11" x14ac:dyDescent="0.3">
      <c r="A162" s="19" t="s">
        <v>11</v>
      </c>
      <c r="B162" s="19" t="str">
        <f>B161</f>
        <v>PLAZAONE0001</v>
      </c>
      <c r="F162" s="20" t="str">
        <f>"""GP Direct"",""Fabrikam, Inc."",""SOP30200"",""SOPTYPE"",""3"",""SOPNUMBE"",""STDINV2047"""</f>
        <v>"GP Direct","Fabrikam, Inc.","SOP30200","SOPTYPE","3","SOPNUMBE","STDINV2047"</v>
      </c>
      <c r="G162" s="28">
        <v>42409</v>
      </c>
      <c r="H162" s="4" t="str">
        <f>"STDINV2047"</f>
        <v>STDINV2047</v>
      </c>
      <c r="I162" s="21" t="str">
        <f>"INV"</f>
        <v>INV</v>
      </c>
      <c r="J162" s="13">
        <v>2567.9499999999998</v>
      </c>
      <c r="K162" s="39">
        <f t="shared" si="28"/>
        <v>1</v>
      </c>
    </row>
    <row r="163" spans="1:11" x14ac:dyDescent="0.3">
      <c r="A163" s="19" t="s">
        <v>11</v>
      </c>
      <c r="B163" s="19" t="str">
        <f>B162</f>
        <v>PLAZAONE0001</v>
      </c>
      <c r="F163" s="20" t="str">
        <f>"""GP Direct"",""Fabrikam, Inc."",""SOP30200"",""SOPTYPE"",""3"",""SOPNUMBE"",""STDINV2055"""</f>
        <v>"GP Direct","Fabrikam, Inc.","SOP30200","SOPTYPE","3","SOPNUMBE","STDINV2055"</v>
      </c>
      <c r="G163" s="28">
        <v>42418</v>
      </c>
      <c r="H163" s="4" t="str">
        <f>"STDINV2055"</f>
        <v>STDINV2055</v>
      </c>
      <c r="I163" s="21" t="str">
        <f>"INV"</f>
        <v>INV</v>
      </c>
      <c r="J163" s="13">
        <v>2567.9499999999998</v>
      </c>
      <c r="K163" s="39">
        <f t="shared" si="28"/>
        <v>1</v>
      </c>
    </row>
    <row r="164" spans="1:11" x14ac:dyDescent="0.3">
      <c r="A164" s="19" t="s">
        <v>11</v>
      </c>
      <c r="B164" s="19" t="str">
        <f>B163</f>
        <v>PLAZAONE0001</v>
      </c>
      <c r="F164" s="20" t="str">
        <f>"""GP Direct"",""Fabrikam, Inc."",""SOP30200"",""SOPTYPE"",""3"",""SOPNUMBE"",""STDINV2164"""</f>
        <v>"GP Direct","Fabrikam, Inc.","SOP30200","SOPTYPE","3","SOPNUMBE","STDINV2164"</v>
      </c>
      <c r="G164" s="28">
        <v>42418</v>
      </c>
      <c r="H164" s="4" t="str">
        <f>"STDINV2164"</f>
        <v>STDINV2164</v>
      </c>
      <c r="I164" s="21" t="str">
        <f>"INV"</f>
        <v>INV</v>
      </c>
      <c r="J164" s="13">
        <v>2567.9499999999998</v>
      </c>
      <c r="K164" s="39">
        <f t="shared" si="28"/>
        <v>1</v>
      </c>
    </row>
    <row r="165" spans="1:11" x14ac:dyDescent="0.3">
      <c r="A165" s="19" t="s">
        <v>11</v>
      </c>
      <c r="B165" s="19" t="str">
        <f>B164</f>
        <v>PLAZAONE0001</v>
      </c>
      <c r="F165" s="20" t="str">
        <f>"""GP Direct"",""Fabrikam, Inc."",""SOP30200"",""SOPTYPE"",""3"",""SOPNUMBE"",""STDINV2059"""</f>
        <v>"GP Direct","Fabrikam, Inc.","SOP30200","SOPTYPE","3","SOPNUMBE","STDINV2059"</v>
      </c>
      <c r="G165" s="28">
        <v>42420</v>
      </c>
      <c r="H165" s="4" t="str">
        <f>"STDINV2059"</f>
        <v>STDINV2059</v>
      </c>
      <c r="I165" s="21" t="str">
        <f>"INV"</f>
        <v>INV</v>
      </c>
      <c r="J165" s="13">
        <v>2567.9499999999998</v>
      </c>
      <c r="K165" s="39">
        <f t="shared" si="28"/>
        <v>1</v>
      </c>
    </row>
    <row r="166" spans="1:11" x14ac:dyDescent="0.3">
      <c r="A166" s="19" t="s">
        <v>11</v>
      </c>
      <c r="B166" s="19" t="str">
        <f>B165</f>
        <v>PLAZAONE0001</v>
      </c>
      <c r="F166" s="20" t="str">
        <f>"""GP Direct"",""Fabrikam, Inc."",""SOP30200"",""SOPTYPE"",""3"",""SOPNUMBE"",""STDINV2167"""</f>
        <v>"GP Direct","Fabrikam, Inc.","SOP30200","SOPTYPE","3","SOPNUMBE","STDINV2167"</v>
      </c>
      <c r="G166" s="28">
        <v>42420</v>
      </c>
      <c r="H166" s="4" t="str">
        <f>"STDINV2167"</f>
        <v>STDINV2167</v>
      </c>
      <c r="I166" s="21" t="str">
        <f>"INV"</f>
        <v>INV</v>
      </c>
      <c r="J166" s="13">
        <v>2567.9499999999998</v>
      </c>
      <c r="K166" s="39">
        <f t="shared" si="28"/>
        <v>1</v>
      </c>
    </row>
    <row r="167" spans="1:11" x14ac:dyDescent="0.3">
      <c r="A167" s="19" t="s">
        <v>11</v>
      </c>
      <c r="B167" s="19" t="str">
        <f>B166</f>
        <v>PLAZAONE0001</v>
      </c>
      <c r="F167" s="20" t="str">
        <f>"""GP Direct"",""Fabrikam, Inc."",""SOP30200"",""SOPTYPE"",""3"",""SOPNUMBE"",""STDINV2065"""</f>
        <v>"GP Direct","Fabrikam, Inc.","SOP30200","SOPTYPE","3","SOPNUMBE","STDINV2065"</v>
      </c>
      <c r="G167" s="28">
        <v>42422</v>
      </c>
      <c r="H167" s="4" t="str">
        <f>"STDINV2065"</f>
        <v>STDINV2065</v>
      </c>
      <c r="I167" s="21" t="str">
        <f>"INV"</f>
        <v>INV</v>
      </c>
      <c r="J167" s="13">
        <v>205.7</v>
      </c>
      <c r="K167" s="39">
        <f t="shared" si="28"/>
        <v>1</v>
      </c>
    </row>
    <row r="168" spans="1:11" x14ac:dyDescent="0.3">
      <c r="A168" s="19" t="s">
        <v>11</v>
      </c>
      <c r="B168" s="19" t="str">
        <f>B167</f>
        <v>PLAZAONE0001</v>
      </c>
      <c r="F168" s="20" t="str">
        <f>"""GP Direct"",""Fabrikam, Inc."",""SOP30200"",""SOPTYPE"",""3"",""SOPNUMBE"",""STDINV2172"""</f>
        <v>"GP Direct","Fabrikam, Inc.","SOP30200","SOPTYPE","3","SOPNUMBE","STDINV2172"</v>
      </c>
      <c r="G168" s="28">
        <v>42422</v>
      </c>
      <c r="H168" s="4" t="str">
        <f>"STDINV2172"</f>
        <v>STDINV2172</v>
      </c>
      <c r="I168" s="21" t="str">
        <f>"INV"</f>
        <v>INV</v>
      </c>
      <c r="J168" s="13">
        <v>205.7</v>
      </c>
      <c r="K168" s="39">
        <f t="shared" si="28"/>
        <v>1</v>
      </c>
    </row>
    <row r="169" spans="1:11" x14ac:dyDescent="0.3">
      <c r="A169" s="19" t="s">
        <v>11</v>
      </c>
      <c r="B169" s="19" t="str">
        <f>B168</f>
        <v>PLAZAONE0001</v>
      </c>
      <c r="F169" s="20" t="str">
        <f>"""GP Direct"",""Fabrikam, Inc."",""SOP30200"",""SOPTYPE"",""3"",""SOPNUMBE"",""STDINV2072"""</f>
        <v>"GP Direct","Fabrikam, Inc.","SOP30200","SOPTYPE","3","SOPNUMBE","STDINV2072"</v>
      </c>
      <c r="G169" s="28">
        <v>42427</v>
      </c>
      <c r="H169" s="4" t="str">
        <f>"STDINV2072"</f>
        <v>STDINV2072</v>
      </c>
      <c r="I169" s="21" t="str">
        <f>"INV"</f>
        <v>INV</v>
      </c>
      <c r="J169" s="13">
        <v>609.75</v>
      </c>
      <c r="K169" s="39">
        <f t="shared" si="28"/>
        <v>1</v>
      </c>
    </row>
    <row r="170" spans="1:11" x14ac:dyDescent="0.3">
      <c r="A170" s="19" t="s">
        <v>11</v>
      </c>
      <c r="B170" s="19"/>
    </row>
    <row r="171" spans="1:11" x14ac:dyDescent="0.3">
      <c r="A171" s="19" t="s">
        <v>11</v>
      </c>
      <c r="B171" s="19"/>
      <c r="D171" s="14"/>
      <c r="E171" s="14"/>
      <c r="F171" s="14"/>
      <c r="G171" s="14"/>
      <c r="H171" s="24" t="str">
        <f>D156 &amp; "Total"</f>
        <v>PLAZAONE0001Total</v>
      </c>
      <c r="I171" s="24"/>
      <c r="J171" s="25">
        <f>SUBTOTAL(9,J157:J170)</f>
        <v>16257.380000000001</v>
      </c>
    </row>
    <row r="172" spans="1:11" hidden="1" x14ac:dyDescent="0.3">
      <c r="A172" s="19" t="s">
        <v>176</v>
      </c>
      <c r="B172" s="19"/>
    </row>
    <row r="173" spans="1:11" x14ac:dyDescent="0.3">
      <c r="A173" s="19" t="s">
        <v>11</v>
      </c>
      <c r="B173" s="19" t="str">
        <f>D173</f>
        <v>RIVERSID0001</v>
      </c>
      <c r="D173" s="4" t="str">
        <f>"RIVERSID0001"</f>
        <v>RIVERSID0001</v>
      </c>
      <c r="E173" s="4" t="str">
        <f>"Riverside University"</f>
        <v>Riverside University</v>
      </c>
    </row>
    <row r="174" spans="1:11" x14ac:dyDescent="0.3">
      <c r="A174" s="19" t="s">
        <v>11</v>
      </c>
      <c r="B174" s="19" t="str">
        <f>B173</f>
        <v>RIVERSID0001</v>
      </c>
      <c r="F174" s="20" t="str">
        <f>"""GP Direct"",""Fabrikam, Inc."",""SOP30200"",""SOPTYPE"",""3"",""SOPNUMBE"",""STDINV2004"""</f>
        <v>"GP Direct","Fabrikam, Inc.","SOP30200","SOPTYPE","3","SOPNUMBE","STDINV2004"</v>
      </c>
      <c r="G174" s="28">
        <v>42373</v>
      </c>
      <c r="H174" s="4" t="str">
        <f>"STDINV2004"</f>
        <v>STDINV2004</v>
      </c>
      <c r="I174" s="21" t="str">
        <f>"INV"</f>
        <v>INV</v>
      </c>
      <c r="J174" s="13">
        <v>379.9</v>
      </c>
      <c r="K174" s="39">
        <f t="shared" ref="K174" si="29">IF(I174="RTN",-1,1)</f>
        <v>1</v>
      </c>
    </row>
    <row r="175" spans="1:11" x14ac:dyDescent="0.3">
      <c r="A175" s="19" t="s">
        <v>11</v>
      </c>
      <c r="B175" s="19"/>
    </row>
    <row r="176" spans="1:11" x14ac:dyDescent="0.3">
      <c r="A176" s="19" t="s">
        <v>11</v>
      </c>
      <c r="B176" s="19"/>
      <c r="D176" s="14"/>
      <c r="E176" s="14"/>
      <c r="F176" s="14"/>
      <c r="G176" s="14"/>
      <c r="H176" s="24" t="str">
        <f>D173 &amp; "Total"</f>
        <v>RIVERSID0001Total</v>
      </c>
      <c r="I176" s="24"/>
      <c r="J176" s="25">
        <f>SUBTOTAL(9,J174:J175)</f>
        <v>379.9</v>
      </c>
    </row>
    <row r="177" spans="1:11" hidden="1" x14ac:dyDescent="0.3">
      <c r="A177" s="19" t="s">
        <v>176</v>
      </c>
      <c r="B177" s="19"/>
    </row>
    <row r="178" spans="1:11" x14ac:dyDescent="0.3">
      <c r="A178" s="19" t="s">
        <v>11</v>
      </c>
      <c r="B178" s="19" t="str">
        <f>D178</f>
        <v>VANCOUVE0001</v>
      </c>
      <c r="D178" s="4" t="str">
        <f>"VANCOUVE0001"</f>
        <v>VANCOUVE0001</v>
      </c>
      <c r="E178" s="4" t="str">
        <f>"Vancouver Resort Hotels"</f>
        <v>Vancouver Resort Hotels</v>
      </c>
    </row>
    <row r="179" spans="1:11" x14ac:dyDescent="0.3">
      <c r="A179" s="19" t="s">
        <v>11</v>
      </c>
      <c r="B179" s="19" t="str">
        <f>B178</f>
        <v>VANCOUVE0001</v>
      </c>
      <c r="F179" s="20" t="str">
        <f>"""GP Direct"",""Fabrikam, Inc."",""SOP30200"",""SOPTYPE"",""3"",""SOPNUMBE"",""STDINV2015"""</f>
        <v>"GP Direct","Fabrikam, Inc.","SOP30200","SOPTYPE","3","SOPNUMBE","STDINV2015"</v>
      </c>
      <c r="G179" s="28">
        <v>42380</v>
      </c>
      <c r="H179" s="4" t="str">
        <f>"STDINV2015"</f>
        <v>STDINV2015</v>
      </c>
      <c r="I179" s="21" t="str">
        <f>"INV"</f>
        <v>INV</v>
      </c>
      <c r="J179" s="13">
        <v>652.65</v>
      </c>
      <c r="K179" s="39">
        <f t="shared" ref="K179" si="30">IF(I179="RTN",-1,1)</f>
        <v>1</v>
      </c>
    </row>
    <row r="180" spans="1:11" x14ac:dyDescent="0.3">
      <c r="A180" s="19" t="s">
        <v>11</v>
      </c>
      <c r="B180" s="19" t="str">
        <f>B179</f>
        <v>VANCOUVE0001</v>
      </c>
      <c r="F180" s="20" t="str">
        <f>"""GP Direct"",""Fabrikam, Inc."",""SOP30200"",""SOPTYPE"",""3"",""SOPNUMBE"",""STDINV2025"""</f>
        <v>"GP Direct","Fabrikam, Inc.","SOP30200","SOPTYPE","3","SOPNUMBE","STDINV2025"</v>
      </c>
      <c r="G180" s="28">
        <v>42391</v>
      </c>
      <c r="H180" s="4" t="str">
        <f>"STDINV2025"</f>
        <v>STDINV2025</v>
      </c>
      <c r="I180" s="21" t="str">
        <f>"INV"</f>
        <v>INV</v>
      </c>
      <c r="J180" s="13">
        <v>25679.47</v>
      </c>
      <c r="K180" s="39">
        <f t="shared" ref="K180:K187" si="31">IF(I180="RTN",-1,1)</f>
        <v>1</v>
      </c>
    </row>
    <row r="181" spans="1:11" x14ac:dyDescent="0.3">
      <c r="A181" s="19" t="s">
        <v>11</v>
      </c>
      <c r="B181" s="19" t="str">
        <f>B180</f>
        <v>VANCOUVE0001</v>
      </c>
      <c r="F181" s="20" t="str">
        <f>"""GP Direct"",""Fabrikam, Inc."",""SOP30200"",""SOPTYPE"",""3"",""SOPNUMBE"",""STDINV2032"""</f>
        <v>"GP Direct","Fabrikam, Inc.","SOP30200","SOPTYPE","3","SOPNUMBE","STDINV2032"</v>
      </c>
      <c r="G181" s="28">
        <v>42398</v>
      </c>
      <c r="H181" s="4" t="str">
        <f>"STDINV2032"</f>
        <v>STDINV2032</v>
      </c>
      <c r="I181" s="21" t="str">
        <f>"INV"</f>
        <v>INV</v>
      </c>
      <c r="J181" s="13">
        <v>64.150000000000006</v>
      </c>
      <c r="K181" s="39">
        <f t="shared" si="31"/>
        <v>1</v>
      </c>
    </row>
    <row r="182" spans="1:11" x14ac:dyDescent="0.3">
      <c r="A182" s="19" t="s">
        <v>11</v>
      </c>
      <c r="B182" s="19" t="str">
        <f>B181</f>
        <v>VANCOUVE0001</v>
      </c>
      <c r="F182" s="20" t="str">
        <f>"""GP Direct"",""Fabrikam, Inc."",""SOP30200"",""SOPTYPE"",""3"",""SOPNUMBE"",""STDINV2043"""</f>
        <v>"GP Direct","Fabrikam, Inc.","SOP30200","SOPTYPE","3","SOPNUMBE","STDINV2043"</v>
      </c>
      <c r="G182" s="28">
        <v>42406</v>
      </c>
      <c r="H182" s="4" t="str">
        <f>"STDINV2043"</f>
        <v>STDINV2043</v>
      </c>
      <c r="I182" s="21" t="str">
        <f>"INV"</f>
        <v>INV</v>
      </c>
      <c r="J182" s="13">
        <v>128.30000000000001</v>
      </c>
      <c r="K182" s="39">
        <f t="shared" si="31"/>
        <v>1</v>
      </c>
    </row>
    <row r="183" spans="1:11" x14ac:dyDescent="0.3">
      <c r="A183" s="19" t="s">
        <v>11</v>
      </c>
      <c r="B183" s="19" t="str">
        <f>B182</f>
        <v>VANCOUVE0001</v>
      </c>
      <c r="F183" s="20" t="str">
        <f>"""GP Direct"",""Fabrikam, Inc."",""SOP30200"",""SOPTYPE"",""3"",""SOPNUMBE"",""STDINV2046"""</f>
        <v>"GP Direct","Fabrikam, Inc.","SOP30200","SOPTYPE","3","SOPNUMBE","STDINV2046"</v>
      </c>
      <c r="G183" s="28">
        <v>42409</v>
      </c>
      <c r="H183" s="4" t="str">
        <f>"STDINV2046"</f>
        <v>STDINV2046</v>
      </c>
      <c r="I183" s="21" t="str">
        <f>"INV"</f>
        <v>INV</v>
      </c>
      <c r="J183" s="13">
        <v>5135.8999999999996</v>
      </c>
      <c r="K183" s="39">
        <f t="shared" si="31"/>
        <v>1</v>
      </c>
    </row>
    <row r="184" spans="1:11" x14ac:dyDescent="0.3">
      <c r="A184" s="19" t="s">
        <v>11</v>
      </c>
      <c r="B184" s="19" t="str">
        <f>B183</f>
        <v>VANCOUVE0001</v>
      </c>
      <c r="F184" s="20" t="str">
        <f>"""GP Direct"",""Fabrikam, Inc."",""SOP30200"",""SOPTYPE"",""3"",""SOPNUMBE"",""STDINV2056"""</f>
        <v>"GP Direct","Fabrikam, Inc.","SOP30200","SOPTYPE","3","SOPNUMBE","STDINV2056"</v>
      </c>
      <c r="G184" s="28">
        <v>42418</v>
      </c>
      <c r="H184" s="4" t="str">
        <f>"STDINV2056"</f>
        <v>STDINV2056</v>
      </c>
      <c r="I184" s="21" t="str">
        <f>"INV"</f>
        <v>INV</v>
      </c>
      <c r="J184" s="13">
        <v>171.1</v>
      </c>
      <c r="K184" s="39">
        <f t="shared" si="31"/>
        <v>1</v>
      </c>
    </row>
    <row r="185" spans="1:11" x14ac:dyDescent="0.3">
      <c r="A185" s="19" t="s">
        <v>11</v>
      </c>
      <c r="B185" s="19" t="str">
        <f>B184</f>
        <v>VANCOUVE0001</v>
      </c>
      <c r="F185" s="20" t="str">
        <f>"""GP Direct"",""Fabrikam, Inc."",""SOP30200"",""SOPTYPE"",""3"",""SOPNUMBE"",""STDINV2165"""</f>
        <v>"GP Direct","Fabrikam, Inc.","SOP30200","SOPTYPE","3","SOPNUMBE","STDINV2165"</v>
      </c>
      <c r="G185" s="28">
        <v>42418</v>
      </c>
      <c r="H185" s="4" t="str">
        <f>"STDINV2165"</f>
        <v>STDINV2165</v>
      </c>
      <c r="I185" s="21" t="str">
        <f>"INV"</f>
        <v>INV</v>
      </c>
      <c r="J185" s="13">
        <v>171.1</v>
      </c>
      <c r="K185" s="39">
        <f t="shared" si="31"/>
        <v>1</v>
      </c>
    </row>
    <row r="186" spans="1:11" x14ac:dyDescent="0.3">
      <c r="A186" s="19" t="s">
        <v>11</v>
      </c>
      <c r="B186" s="19" t="str">
        <f>B185</f>
        <v>VANCOUVE0001</v>
      </c>
      <c r="F186" s="20" t="str">
        <f>"""GP Direct"",""Fabrikam, Inc."",""SOP30200"",""SOPTYPE"",""3"",""SOPNUMBE"",""STDINV2071"""</f>
        <v>"GP Direct","Fabrikam, Inc.","SOP30200","SOPTYPE","3","SOPNUMBE","STDINV2071"</v>
      </c>
      <c r="G186" s="28">
        <v>42426</v>
      </c>
      <c r="H186" s="4" t="str">
        <f>"STDINV2071"</f>
        <v>STDINV2071</v>
      </c>
      <c r="I186" s="21" t="str">
        <f>"INV"</f>
        <v>INV</v>
      </c>
      <c r="J186" s="13">
        <v>117.65</v>
      </c>
      <c r="K186" s="39">
        <f t="shared" si="31"/>
        <v>1</v>
      </c>
    </row>
    <row r="187" spans="1:11" x14ac:dyDescent="0.3">
      <c r="A187" s="19" t="s">
        <v>11</v>
      </c>
      <c r="B187" s="19" t="str">
        <f>B186</f>
        <v>VANCOUVE0001</v>
      </c>
      <c r="F187" s="20" t="str">
        <f>"""GP Direct"",""Fabrikam, Inc."",""SOP30200"",""SOPTYPE"",""3"",""SOPNUMBE"",""STDINV2178"""</f>
        <v>"GP Direct","Fabrikam, Inc.","SOP30200","SOPTYPE","3","SOPNUMBE","STDINV2178"</v>
      </c>
      <c r="G187" s="28">
        <v>42426</v>
      </c>
      <c r="H187" s="4" t="str">
        <f>"STDINV2178"</f>
        <v>STDINV2178</v>
      </c>
      <c r="I187" s="21" t="str">
        <f>"INV"</f>
        <v>INV</v>
      </c>
      <c r="J187" s="13">
        <v>117.65</v>
      </c>
      <c r="K187" s="39">
        <f t="shared" si="31"/>
        <v>1</v>
      </c>
    </row>
    <row r="188" spans="1:11" x14ac:dyDescent="0.3">
      <c r="A188" s="19" t="s">
        <v>11</v>
      </c>
      <c r="B188" s="19"/>
    </row>
    <row r="189" spans="1:11" x14ac:dyDescent="0.3">
      <c r="A189" s="19" t="s">
        <v>11</v>
      </c>
      <c r="B189" s="19"/>
      <c r="D189" s="14"/>
      <c r="E189" s="14"/>
      <c r="F189" s="14"/>
      <c r="G189" s="14"/>
      <c r="H189" s="24" t="str">
        <f t="shared" ref="H189" si="32">D178 &amp; "Total"</f>
        <v>VANCOUVE0001Total</v>
      </c>
      <c r="I189" s="24"/>
      <c r="J189" s="25">
        <f t="shared" ref="J189" si="33">SUBTOTAL(9,J179:J188)</f>
        <v>32237.97</v>
      </c>
    </row>
    <row r="190" spans="1:11" hidden="1" x14ac:dyDescent="0.3">
      <c r="A190" s="19" t="s">
        <v>176</v>
      </c>
      <c r="B190" s="19"/>
    </row>
    <row r="191" spans="1:11" x14ac:dyDescent="0.3">
      <c r="A191" s="19"/>
      <c r="B191" s="19"/>
    </row>
    <row r="192" spans="1:11" ht="17.25" x14ac:dyDescent="0.3">
      <c r="A192" s="19"/>
      <c r="B192" s="19"/>
      <c r="D192" s="15"/>
      <c r="E192" s="15"/>
      <c r="F192" s="15"/>
      <c r="G192" s="15"/>
      <c r="H192" s="26" t="s">
        <v>18</v>
      </c>
      <c r="I192" s="26"/>
      <c r="J192" s="27">
        <f>SUBTOTAL(9,J31:J191)</f>
        <v>178696.68000000002</v>
      </c>
    </row>
    <row r="193" spans="1:2" x14ac:dyDescent="0.3">
      <c r="A193" s="19"/>
      <c r="B193" s="19"/>
    </row>
    <row r="194" spans="1:2" x14ac:dyDescent="0.3">
      <c r="A194" s="19"/>
      <c r="B194" s="19"/>
    </row>
    <row r="195" spans="1:2" x14ac:dyDescent="0.3">
      <c r="A195" s="19"/>
      <c r="B195" s="19"/>
    </row>
    <row r="196" spans="1:2" x14ac:dyDescent="0.3">
      <c r="A196" s="19"/>
      <c r="B196" s="19"/>
    </row>
    <row r="197" spans="1:2" x14ac:dyDescent="0.3">
      <c r="A197" s="19"/>
      <c r="B197" s="19"/>
    </row>
    <row r="198" spans="1:2" x14ac:dyDescent="0.3">
      <c r="A198" s="19"/>
      <c r="B198" s="19"/>
    </row>
    <row r="199" spans="1:2" x14ac:dyDescent="0.3">
      <c r="A199" s="19"/>
      <c r="B199" s="19"/>
    </row>
    <row r="200" spans="1:2" x14ac:dyDescent="0.3">
      <c r="A200" s="19"/>
      <c r="B200" s="19"/>
    </row>
    <row r="201" spans="1:2" x14ac:dyDescent="0.3">
      <c r="A201" s="19"/>
      <c r="B201" s="19"/>
    </row>
    <row r="202" spans="1:2" x14ac:dyDescent="0.3">
      <c r="A202" s="19"/>
      <c r="B202" s="19"/>
    </row>
    <row r="203" spans="1:2" x14ac:dyDescent="0.3">
      <c r="A203" s="19"/>
      <c r="B203" s="19"/>
    </row>
    <row r="204" spans="1:2" x14ac:dyDescent="0.3">
      <c r="A204" s="19"/>
      <c r="B204" s="19"/>
    </row>
    <row r="205" spans="1:2" x14ac:dyDescent="0.3">
      <c r="A205" s="19"/>
      <c r="B205" s="19"/>
    </row>
    <row r="206" spans="1:2" x14ac:dyDescent="0.3">
      <c r="A206" s="19"/>
      <c r="B206" s="19"/>
    </row>
    <row r="207" spans="1:2" x14ac:dyDescent="0.3">
      <c r="A207" s="19"/>
      <c r="B207" s="19"/>
    </row>
  </sheetData>
  <sortState ref="D7:I91">
    <sortCondition descending="1" ref="D7"/>
  </sortState>
  <pageMargins left="0.7" right="0.7" top="0.75" bottom="0.75" header="0.3" footer="0.3"/>
  <pageSetup scale="66"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heetViews>
  <sheetFormatPr defaultRowHeight="15" x14ac:dyDescent="0.25"/>
  <sheetData>
    <row r="1" spans="1:6" x14ac:dyDescent="0.25">
      <c r="A1" s="1" t="s">
        <v>361</v>
      </c>
      <c r="C1" s="1" t="s">
        <v>6</v>
      </c>
      <c r="D1" s="1" t="s">
        <v>7</v>
      </c>
      <c r="E1" s="1" t="s">
        <v>8</v>
      </c>
      <c r="F1" s="1" t="s">
        <v>30</v>
      </c>
    </row>
    <row r="4" spans="1:6" x14ac:dyDescent="0.25">
      <c r="D4" s="1" t="s">
        <v>9</v>
      </c>
    </row>
    <row r="5" spans="1:6" x14ac:dyDescent="0.25">
      <c r="A5" s="1" t="s">
        <v>10</v>
      </c>
      <c r="C5" s="1" t="s">
        <v>19</v>
      </c>
      <c r="D5" s="1" t="s">
        <v>595</v>
      </c>
      <c r="E5" s="1" t="s">
        <v>62</v>
      </c>
    </row>
    <row r="6" spans="1:6" x14ac:dyDescent="0.25">
      <c r="A6" s="1" t="s">
        <v>10</v>
      </c>
      <c r="C6" s="1" t="s">
        <v>0</v>
      </c>
      <c r="D6" s="1" t="s">
        <v>132</v>
      </c>
      <c r="E6" s="1" t="s">
        <v>12</v>
      </c>
    </row>
    <row r="7" spans="1:6" x14ac:dyDescent="0.25">
      <c r="A7" s="1" t="s">
        <v>10</v>
      </c>
      <c r="C7" s="1" t="s">
        <v>47</v>
      </c>
      <c r="D7" s="1" t="s">
        <v>368</v>
      </c>
      <c r="E7" s="1" t="s">
        <v>54</v>
      </c>
      <c r="F7" s="1" t="s">
        <v>55</v>
      </c>
    </row>
    <row r="8" spans="1:6" x14ac:dyDescent="0.25">
      <c r="A8" s="1" t="s">
        <v>10</v>
      </c>
      <c r="C8" s="1" t="s">
        <v>29</v>
      </c>
      <c r="D8" s="1" t="s">
        <v>57</v>
      </c>
      <c r="E8" s="1" t="s">
        <v>35</v>
      </c>
      <c r="F8" s="1" t="s">
        <v>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heetViews>
  <sheetFormatPr defaultRowHeight="15" x14ac:dyDescent="0.25"/>
  <sheetData>
    <row r="1" spans="1:6" x14ac:dyDescent="0.25">
      <c r="A1" s="1" t="s">
        <v>361</v>
      </c>
      <c r="C1" s="1" t="s">
        <v>6</v>
      </c>
      <c r="D1" s="1" t="s">
        <v>7</v>
      </c>
      <c r="E1" s="1" t="s">
        <v>8</v>
      </c>
      <c r="F1" s="1" t="s">
        <v>30</v>
      </c>
    </row>
    <row r="4" spans="1:6" x14ac:dyDescent="0.25">
      <c r="D4" s="1" t="s">
        <v>9</v>
      </c>
    </row>
    <row r="5" spans="1:6" x14ac:dyDescent="0.25">
      <c r="A5" s="1" t="s">
        <v>10</v>
      </c>
      <c r="C5" s="1" t="s">
        <v>19</v>
      </c>
      <c r="D5" s="1" t="s">
        <v>595</v>
      </c>
      <c r="E5" s="1" t="s">
        <v>62</v>
      </c>
    </row>
    <row r="6" spans="1:6" x14ac:dyDescent="0.25">
      <c r="A6" s="1" t="s">
        <v>10</v>
      </c>
      <c r="C6" s="1" t="s">
        <v>0</v>
      </c>
      <c r="D6" s="1" t="s">
        <v>132</v>
      </c>
      <c r="E6" s="1" t="s">
        <v>12</v>
      </c>
    </row>
    <row r="7" spans="1:6" x14ac:dyDescent="0.25">
      <c r="A7" s="1" t="s">
        <v>10</v>
      </c>
      <c r="C7" s="1" t="s">
        <v>47</v>
      </c>
      <c r="D7" s="1" t="s">
        <v>368</v>
      </c>
      <c r="E7" s="1" t="s">
        <v>54</v>
      </c>
      <c r="F7" s="1" t="s">
        <v>55</v>
      </c>
    </row>
    <row r="8" spans="1:6" x14ac:dyDescent="0.25">
      <c r="A8" s="1" t="s">
        <v>10</v>
      </c>
      <c r="C8" s="1" t="s">
        <v>29</v>
      </c>
      <c r="D8" s="1" t="s">
        <v>57</v>
      </c>
      <c r="E8" s="1" t="s">
        <v>35</v>
      </c>
      <c r="F8" s="1" t="s">
        <v>31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heetViews>
  <sheetFormatPr defaultRowHeight="15" x14ac:dyDescent="0.25"/>
  <sheetData>
    <row r="1" spans="1:11" x14ac:dyDescent="0.25">
      <c r="A1" s="1" t="s">
        <v>366</v>
      </c>
      <c r="B1" s="1" t="s">
        <v>32</v>
      </c>
      <c r="D1" s="1" t="s">
        <v>14</v>
      </c>
      <c r="F1" s="1" t="s">
        <v>17</v>
      </c>
      <c r="G1" s="1" t="s">
        <v>14</v>
      </c>
      <c r="H1" s="1" t="s">
        <v>14</v>
      </c>
      <c r="J1" s="1" t="s">
        <v>15</v>
      </c>
      <c r="K1" s="1" t="s">
        <v>17</v>
      </c>
    </row>
    <row r="2" spans="1:11" x14ac:dyDescent="0.25">
      <c r="A2" s="1" t="s">
        <v>32</v>
      </c>
      <c r="B2" s="1" t="s">
        <v>33</v>
      </c>
      <c r="C2" s="1" t="s">
        <v>362</v>
      </c>
      <c r="G2" s="1" t="s">
        <v>40</v>
      </c>
      <c r="H2" s="1" t="s">
        <v>40</v>
      </c>
      <c r="J2" s="1" t="s">
        <v>40</v>
      </c>
    </row>
    <row r="3" spans="1:11" x14ac:dyDescent="0.25">
      <c r="A3" s="1" t="s">
        <v>32</v>
      </c>
      <c r="B3" s="1" t="s">
        <v>36</v>
      </c>
      <c r="C3" s="1" t="s">
        <v>363</v>
      </c>
    </row>
    <row r="4" spans="1:11" x14ac:dyDescent="0.25">
      <c r="A4" s="1" t="s">
        <v>17</v>
      </c>
      <c r="B4" s="1" t="s">
        <v>34</v>
      </c>
      <c r="C4" s="1" t="s">
        <v>60</v>
      </c>
    </row>
    <row r="5" spans="1:11" x14ac:dyDescent="0.25">
      <c r="A5" s="1" t="s">
        <v>17</v>
      </c>
      <c r="B5" s="1" t="s">
        <v>16</v>
      </c>
      <c r="C5" s="1" t="s">
        <v>281</v>
      </c>
    </row>
    <row r="7" spans="1:11" x14ac:dyDescent="0.25">
      <c r="D7" s="1" t="s">
        <v>56</v>
      </c>
    </row>
    <row r="8" spans="1:11" x14ac:dyDescent="0.25">
      <c r="D8" s="1" t="s">
        <v>19</v>
      </c>
      <c r="E8" s="1" t="s">
        <v>364</v>
      </c>
    </row>
    <row r="9" spans="1:11" x14ac:dyDescent="0.25">
      <c r="D9" s="1" t="s">
        <v>0</v>
      </c>
      <c r="E9" s="1" t="s">
        <v>37</v>
      </c>
    </row>
    <row r="10" spans="1:11" x14ac:dyDescent="0.25">
      <c r="D10" s="1" t="s">
        <v>47</v>
      </c>
      <c r="E10" s="1" t="s">
        <v>365</v>
      </c>
    </row>
    <row r="12" spans="1:11" x14ac:dyDescent="0.25">
      <c r="D12" s="1" t="s">
        <v>0</v>
      </c>
      <c r="E12" s="1" t="s">
        <v>1</v>
      </c>
      <c r="F12" s="1" t="s">
        <v>2</v>
      </c>
      <c r="G12" s="1" t="s">
        <v>3</v>
      </c>
      <c r="H12" s="1" t="s">
        <v>4</v>
      </c>
      <c r="I12" s="1" t="s">
        <v>47</v>
      </c>
      <c r="J12" s="1" t="s">
        <v>5</v>
      </c>
      <c r="K12" s="1" t="s">
        <v>367</v>
      </c>
    </row>
    <row r="13" spans="1:11" x14ac:dyDescent="0.25">
      <c r="B13" s="1" t="s">
        <v>282</v>
      </c>
      <c r="D13" s="1" t="s">
        <v>283</v>
      </c>
      <c r="E13" s="1" t="s">
        <v>284</v>
      </c>
    </row>
    <row r="14" spans="1:11" x14ac:dyDescent="0.25">
      <c r="B14" s="1" t="s">
        <v>285</v>
      </c>
      <c r="F14" s="1" t="s">
        <v>286</v>
      </c>
      <c r="G14" s="1" t="s">
        <v>287</v>
      </c>
      <c r="H14" s="1" t="s">
        <v>288</v>
      </c>
      <c r="I14" s="1" t="s">
        <v>289</v>
      </c>
      <c r="J14" s="1" t="s">
        <v>369</v>
      </c>
      <c r="K14" s="1" t="s">
        <v>370</v>
      </c>
    </row>
    <row r="16" spans="1:11" x14ac:dyDescent="0.25">
      <c r="H16" s="1" t="s">
        <v>290</v>
      </c>
      <c r="J16" s="1" t="s">
        <v>291</v>
      </c>
    </row>
    <row r="17" spans="1:10" x14ac:dyDescent="0.25">
      <c r="A17" s="1" t="s">
        <v>17</v>
      </c>
    </row>
    <row r="19" spans="1:10" x14ac:dyDescent="0.25">
      <c r="H19" s="1" t="s">
        <v>18</v>
      </c>
      <c r="J19" s="1" t="s">
        <v>292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heetViews>
  <sheetFormatPr defaultRowHeight="15" x14ac:dyDescent="0.25"/>
  <sheetData>
    <row r="1" spans="1:11" x14ac:dyDescent="0.25">
      <c r="A1" s="1" t="s">
        <v>366</v>
      </c>
      <c r="B1" s="1" t="s">
        <v>32</v>
      </c>
      <c r="D1" s="1" t="s">
        <v>14</v>
      </c>
      <c r="F1" s="1" t="s">
        <v>17</v>
      </c>
      <c r="G1" s="1" t="s">
        <v>14</v>
      </c>
      <c r="H1" s="1" t="s">
        <v>14</v>
      </c>
      <c r="J1" s="1" t="s">
        <v>15</v>
      </c>
      <c r="K1" s="1" t="s">
        <v>17</v>
      </c>
    </row>
    <row r="2" spans="1:11" x14ac:dyDescent="0.25">
      <c r="A2" s="1" t="s">
        <v>32</v>
      </c>
      <c r="B2" s="1" t="s">
        <v>33</v>
      </c>
      <c r="C2" s="1" t="s">
        <v>362</v>
      </c>
      <c r="G2" s="1" t="s">
        <v>40</v>
      </c>
      <c r="H2" s="1" t="s">
        <v>40</v>
      </c>
      <c r="J2" s="1" t="s">
        <v>40</v>
      </c>
    </row>
    <row r="3" spans="1:11" x14ac:dyDescent="0.25">
      <c r="A3" s="1" t="s">
        <v>32</v>
      </c>
      <c r="B3" s="1" t="s">
        <v>36</v>
      </c>
      <c r="C3" s="1" t="s">
        <v>363</v>
      </c>
    </row>
    <row r="4" spans="1:11" x14ac:dyDescent="0.25">
      <c r="A4" s="1" t="s">
        <v>17</v>
      </c>
      <c r="B4" s="1" t="s">
        <v>34</v>
      </c>
      <c r="C4" s="1" t="s">
        <v>60</v>
      </c>
    </row>
    <row r="5" spans="1:11" x14ac:dyDescent="0.25">
      <c r="A5" s="1" t="s">
        <v>17</v>
      </c>
      <c r="B5" s="1" t="s">
        <v>16</v>
      </c>
      <c r="C5" s="1" t="s">
        <v>281</v>
      </c>
    </row>
    <row r="7" spans="1:11" x14ac:dyDescent="0.25">
      <c r="D7" s="1" t="s">
        <v>56</v>
      </c>
    </row>
    <row r="8" spans="1:11" x14ac:dyDescent="0.25">
      <c r="D8" s="1" t="s">
        <v>19</v>
      </c>
      <c r="E8" s="1" t="s">
        <v>364</v>
      </c>
    </row>
    <row r="9" spans="1:11" x14ac:dyDescent="0.25">
      <c r="D9" s="1" t="s">
        <v>0</v>
      </c>
      <c r="E9" s="1" t="s">
        <v>37</v>
      </c>
    </row>
    <row r="10" spans="1:11" x14ac:dyDescent="0.25">
      <c r="D10" s="1" t="s">
        <v>47</v>
      </c>
      <c r="E10" s="1" t="s">
        <v>365</v>
      </c>
    </row>
    <row r="12" spans="1:11" x14ac:dyDescent="0.25">
      <c r="D12" s="1" t="s">
        <v>0</v>
      </c>
      <c r="E12" s="1" t="s">
        <v>1</v>
      </c>
      <c r="F12" s="1" t="s">
        <v>2</v>
      </c>
      <c r="G12" s="1" t="s">
        <v>3</v>
      </c>
      <c r="H12" s="1" t="s">
        <v>4</v>
      </c>
      <c r="I12" s="1" t="s">
        <v>47</v>
      </c>
      <c r="J12" s="1" t="s">
        <v>5</v>
      </c>
      <c r="K12" s="1" t="s">
        <v>367</v>
      </c>
    </row>
    <row r="13" spans="1:11" x14ac:dyDescent="0.25">
      <c r="B13" s="1" t="s">
        <v>282</v>
      </c>
      <c r="D13" s="1" t="s">
        <v>283</v>
      </c>
      <c r="E13" s="1" t="s">
        <v>284</v>
      </c>
    </row>
    <row r="14" spans="1:11" x14ac:dyDescent="0.25">
      <c r="B14" s="1" t="s">
        <v>285</v>
      </c>
      <c r="F14" s="1" t="s">
        <v>286</v>
      </c>
      <c r="G14" s="1" t="s">
        <v>287</v>
      </c>
      <c r="H14" s="1" t="s">
        <v>288</v>
      </c>
      <c r="I14" s="1" t="s">
        <v>289</v>
      </c>
      <c r="J14" s="1" t="s">
        <v>369</v>
      </c>
      <c r="K14" s="1" t="s">
        <v>370</v>
      </c>
    </row>
    <row r="16" spans="1:11" x14ac:dyDescent="0.25">
      <c r="H16" s="1" t="s">
        <v>290</v>
      </c>
      <c r="J16" s="1" t="s">
        <v>291</v>
      </c>
    </row>
    <row r="17" spans="1:10" x14ac:dyDescent="0.25">
      <c r="A17" s="1" t="s">
        <v>17</v>
      </c>
    </row>
    <row r="19" spans="1:10" x14ac:dyDescent="0.25">
      <c r="H19" s="1" t="s">
        <v>18</v>
      </c>
      <c r="J19" s="1" t="s">
        <v>292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heetViews>
  <sheetFormatPr defaultRowHeight="15" x14ac:dyDescent="0.25"/>
  <sheetData>
    <row r="1" spans="1:6" x14ac:dyDescent="0.25">
      <c r="A1" s="1" t="s">
        <v>597</v>
      </c>
      <c r="C1" s="1" t="s">
        <v>6</v>
      </c>
      <c r="D1" s="1" t="s">
        <v>7</v>
      </c>
      <c r="E1" s="1" t="s">
        <v>8</v>
      </c>
      <c r="F1" s="1" t="s">
        <v>30</v>
      </c>
    </row>
    <row r="4" spans="1:6" x14ac:dyDescent="0.25">
      <c r="D4" s="1" t="s">
        <v>9</v>
      </c>
    </row>
    <row r="5" spans="1:6" x14ac:dyDescent="0.25">
      <c r="A5" s="1" t="s">
        <v>10</v>
      </c>
      <c r="C5" s="1" t="s">
        <v>19</v>
      </c>
      <c r="D5" s="1" t="s">
        <v>595</v>
      </c>
      <c r="E5" s="1" t="s">
        <v>62</v>
      </c>
    </row>
    <row r="6" spans="1:6" x14ac:dyDescent="0.25">
      <c r="A6" s="1" t="s">
        <v>10</v>
      </c>
      <c r="C6" s="1" t="s">
        <v>0</v>
      </c>
      <c r="D6" s="1" t="s">
        <v>132</v>
      </c>
      <c r="E6" s="1" t="s">
        <v>12</v>
      </c>
    </row>
    <row r="7" spans="1:6" x14ac:dyDescent="0.25">
      <c r="A7" s="1" t="s">
        <v>10</v>
      </c>
      <c r="C7" s="1" t="s">
        <v>47</v>
      </c>
      <c r="D7" s="1" t="s">
        <v>368</v>
      </c>
      <c r="E7" s="1" t="s">
        <v>54</v>
      </c>
      <c r="F7" s="1" t="s">
        <v>55</v>
      </c>
    </row>
    <row r="8" spans="1:6" x14ac:dyDescent="0.25">
      <c r="A8" s="1" t="s">
        <v>10</v>
      </c>
      <c r="C8" s="1" t="s">
        <v>29</v>
      </c>
      <c r="D8" s="1" t="s">
        <v>57</v>
      </c>
      <c r="E8" s="1" t="s">
        <v>35</v>
      </c>
      <c r="F8" s="1" t="s">
        <v>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2"/>
  <sheetViews>
    <sheetView workbookViewId="0"/>
  </sheetViews>
  <sheetFormatPr defaultRowHeight="15" x14ac:dyDescent="0.25"/>
  <sheetData>
    <row r="1" spans="1:11" x14ac:dyDescent="0.25">
      <c r="A1" s="1" t="s">
        <v>868</v>
      </c>
      <c r="B1" s="1" t="s">
        <v>32</v>
      </c>
      <c r="D1" s="1" t="s">
        <v>14</v>
      </c>
      <c r="F1" s="1" t="s">
        <v>17</v>
      </c>
      <c r="G1" s="1" t="s">
        <v>14</v>
      </c>
      <c r="H1" s="1" t="s">
        <v>14</v>
      </c>
      <c r="J1" s="1" t="s">
        <v>15</v>
      </c>
      <c r="K1" s="1" t="s">
        <v>17</v>
      </c>
    </row>
    <row r="2" spans="1:11" x14ac:dyDescent="0.25">
      <c r="A2" s="1" t="s">
        <v>32</v>
      </c>
      <c r="B2" s="1" t="s">
        <v>33</v>
      </c>
      <c r="C2" s="1" t="s">
        <v>362</v>
      </c>
      <c r="G2" s="1" t="s">
        <v>40</v>
      </c>
      <c r="H2" s="1" t="s">
        <v>40</v>
      </c>
      <c r="J2" s="1" t="s">
        <v>40</v>
      </c>
    </row>
    <row r="3" spans="1:11" x14ac:dyDescent="0.25">
      <c r="A3" s="1" t="s">
        <v>32</v>
      </c>
      <c r="B3" s="1" t="s">
        <v>36</v>
      </c>
      <c r="C3" s="1" t="s">
        <v>363</v>
      </c>
    </row>
    <row r="4" spans="1:11" x14ac:dyDescent="0.25">
      <c r="A4" s="1" t="s">
        <v>17</v>
      </c>
      <c r="B4" s="1" t="s">
        <v>34</v>
      </c>
      <c r="C4" s="1" t="s">
        <v>60</v>
      </c>
    </row>
    <row r="5" spans="1:11" x14ac:dyDescent="0.25">
      <c r="A5" s="1" t="s">
        <v>17</v>
      </c>
      <c r="B5" s="1" t="s">
        <v>16</v>
      </c>
      <c r="C5" s="1" t="s">
        <v>281</v>
      </c>
    </row>
    <row r="7" spans="1:11" x14ac:dyDescent="0.25">
      <c r="D7" s="1" t="s">
        <v>56</v>
      </c>
    </row>
    <row r="8" spans="1:11" x14ac:dyDescent="0.25">
      <c r="D8" s="1" t="s">
        <v>19</v>
      </c>
      <c r="E8" s="1" t="s">
        <v>364</v>
      </c>
    </row>
    <row r="9" spans="1:11" x14ac:dyDescent="0.25">
      <c r="D9" s="1" t="s">
        <v>0</v>
      </c>
      <c r="E9" s="1" t="s">
        <v>37</v>
      </c>
    </row>
    <row r="10" spans="1:11" x14ac:dyDescent="0.25">
      <c r="D10" s="1" t="s">
        <v>47</v>
      </c>
      <c r="E10" s="1" t="s">
        <v>365</v>
      </c>
    </row>
    <row r="12" spans="1:11" x14ac:dyDescent="0.25">
      <c r="D12" s="1" t="s">
        <v>0</v>
      </c>
      <c r="E12" s="1" t="s">
        <v>1</v>
      </c>
      <c r="F12" s="1" t="s">
        <v>2</v>
      </c>
      <c r="G12" s="1" t="s">
        <v>3</v>
      </c>
      <c r="H12" s="1" t="s">
        <v>4</v>
      </c>
      <c r="I12" s="1" t="s">
        <v>47</v>
      </c>
      <c r="J12" s="1" t="s">
        <v>5</v>
      </c>
      <c r="K12" s="1" t="s">
        <v>367</v>
      </c>
    </row>
    <row r="13" spans="1:11" x14ac:dyDescent="0.25">
      <c r="B13" s="1" t="s">
        <v>282</v>
      </c>
      <c r="D13" s="1" t="s">
        <v>283</v>
      </c>
      <c r="E13" s="1" t="s">
        <v>284</v>
      </c>
    </row>
    <row r="14" spans="1:11" x14ac:dyDescent="0.25">
      <c r="B14" s="1" t="s">
        <v>285</v>
      </c>
      <c r="F14" s="1" t="s">
        <v>286</v>
      </c>
      <c r="G14" s="1" t="s">
        <v>287</v>
      </c>
      <c r="H14" s="1" t="s">
        <v>288</v>
      </c>
      <c r="I14" s="1" t="s">
        <v>289</v>
      </c>
      <c r="J14" s="1" t="s">
        <v>369</v>
      </c>
      <c r="K14" s="1" t="s">
        <v>370</v>
      </c>
    </row>
    <row r="15" spans="1:11" x14ac:dyDescent="0.25">
      <c r="A15" s="1" t="s">
        <v>11</v>
      </c>
      <c r="B15" s="1" t="s">
        <v>293</v>
      </c>
      <c r="F15" s="1" t="s">
        <v>371</v>
      </c>
      <c r="G15" s="1" t="s">
        <v>347</v>
      </c>
      <c r="H15" s="1" t="s">
        <v>348</v>
      </c>
      <c r="I15" s="1" t="s">
        <v>294</v>
      </c>
      <c r="J15" s="1" t="s">
        <v>372</v>
      </c>
      <c r="K15" s="1" t="s">
        <v>373</v>
      </c>
    </row>
    <row r="16" spans="1:11" x14ac:dyDescent="0.25">
      <c r="A16" s="1" t="s">
        <v>11</v>
      </c>
      <c r="B16" s="1" t="s">
        <v>41</v>
      </c>
      <c r="F16" s="1" t="s">
        <v>374</v>
      </c>
      <c r="G16" s="1" t="s">
        <v>38</v>
      </c>
      <c r="H16" s="1" t="s">
        <v>39</v>
      </c>
      <c r="I16" s="1" t="s">
        <v>48</v>
      </c>
      <c r="J16" s="1" t="s">
        <v>375</v>
      </c>
      <c r="K16" s="1" t="s">
        <v>376</v>
      </c>
    </row>
    <row r="17" spans="1:11" x14ac:dyDescent="0.25">
      <c r="A17" s="1" t="s">
        <v>11</v>
      </c>
      <c r="B17" s="1" t="s">
        <v>42</v>
      </c>
      <c r="F17" s="1" t="s">
        <v>377</v>
      </c>
      <c r="G17" s="1" t="s">
        <v>197</v>
      </c>
      <c r="H17" s="1" t="s">
        <v>210</v>
      </c>
      <c r="I17" s="1" t="s">
        <v>49</v>
      </c>
      <c r="J17" s="1" t="s">
        <v>378</v>
      </c>
      <c r="K17" s="1" t="s">
        <v>379</v>
      </c>
    </row>
    <row r="18" spans="1:11" x14ac:dyDescent="0.25">
      <c r="A18" s="1" t="s">
        <v>11</v>
      </c>
      <c r="B18" s="1" t="s">
        <v>133</v>
      </c>
      <c r="F18" s="1" t="s">
        <v>380</v>
      </c>
      <c r="G18" s="1" t="s">
        <v>198</v>
      </c>
      <c r="H18" s="1" t="s">
        <v>211</v>
      </c>
      <c r="I18" s="1" t="s">
        <v>134</v>
      </c>
      <c r="J18" s="1" t="s">
        <v>381</v>
      </c>
      <c r="K18" s="1" t="s">
        <v>382</v>
      </c>
    </row>
    <row r="19" spans="1:11" x14ac:dyDescent="0.25">
      <c r="A19" s="1" t="s">
        <v>11</v>
      </c>
      <c r="B19" s="1" t="s">
        <v>135</v>
      </c>
      <c r="F19" s="1" t="s">
        <v>383</v>
      </c>
      <c r="G19" s="1" t="s">
        <v>199</v>
      </c>
      <c r="H19" s="1" t="s">
        <v>212</v>
      </c>
      <c r="I19" s="1" t="s">
        <v>136</v>
      </c>
      <c r="J19" s="1" t="s">
        <v>384</v>
      </c>
      <c r="K19" s="1" t="s">
        <v>385</v>
      </c>
    </row>
    <row r="20" spans="1:11" x14ac:dyDescent="0.25">
      <c r="A20" s="1" t="s">
        <v>11</v>
      </c>
      <c r="B20" s="1" t="s">
        <v>137</v>
      </c>
      <c r="F20" s="1" t="s">
        <v>386</v>
      </c>
      <c r="G20" s="1" t="s">
        <v>200</v>
      </c>
      <c r="H20" s="1" t="s">
        <v>213</v>
      </c>
      <c r="I20" s="1" t="s">
        <v>138</v>
      </c>
      <c r="J20" s="1" t="s">
        <v>387</v>
      </c>
      <c r="K20" s="1" t="s">
        <v>388</v>
      </c>
    </row>
    <row r="21" spans="1:11" x14ac:dyDescent="0.25">
      <c r="A21" s="1" t="s">
        <v>11</v>
      </c>
      <c r="B21" s="1" t="s">
        <v>139</v>
      </c>
      <c r="F21" s="1" t="s">
        <v>389</v>
      </c>
      <c r="G21" s="1" t="s">
        <v>201</v>
      </c>
      <c r="H21" s="1" t="s">
        <v>214</v>
      </c>
      <c r="I21" s="1" t="s">
        <v>140</v>
      </c>
      <c r="J21" s="1" t="s">
        <v>390</v>
      </c>
      <c r="K21" s="1" t="s">
        <v>391</v>
      </c>
    </row>
    <row r="22" spans="1:11" x14ac:dyDescent="0.25">
      <c r="A22" s="1" t="s">
        <v>11</v>
      </c>
      <c r="B22" s="1" t="s">
        <v>43</v>
      </c>
      <c r="F22" s="1" t="s">
        <v>392</v>
      </c>
      <c r="G22" s="1" t="s">
        <v>202</v>
      </c>
      <c r="H22" s="1" t="s">
        <v>215</v>
      </c>
      <c r="I22" s="1" t="s">
        <v>50</v>
      </c>
      <c r="J22" s="1" t="s">
        <v>393</v>
      </c>
      <c r="K22" s="1" t="s">
        <v>394</v>
      </c>
    </row>
    <row r="23" spans="1:11" x14ac:dyDescent="0.25">
      <c r="A23" s="1" t="s">
        <v>11</v>
      </c>
      <c r="B23" s="1" t="s">
        <v>44</v>
      </c>
      <c r="F23" s="1" t="s">
        <v>395</v>
      </c>
      <c r="G23" s="1" t="s">
        <v>203</v>
      </c>
      <c r="H23" s="1" t="s">
        <v>216</v>
      </c>
      <c r="I23" s="1" t="s">
        <v>51</v>
      </c>
      <c r="J23" s="1" t="s">
        <v>396</v>
      </c>
      <c r="K23" s="1" t="s">
        <v>397</v>
      </c>
    </row>
    <row r="24" spans="1:11" x14ac:dyDescent="0.25">
      <c r="A24" s="1" t="s">
        <v>11</v>
      </c>
      <c r="B24" s="1" t="s">
        <v>141</v>
      </c>
      <c r="F24" s="1" t="s">
        <v>398</v>
      </c>
      <c r="G24" s="1" t="s">
        <v>204</v>
      </c>
      <c r="H24" s="1" t="s">
        <v>217</v>
      </c>
      <c r="I24" s="1" t="s">
        <v>142</v>
      </c>
      <c r="J24" s="1" t="s">
        <v>399</v>
      </c>
      <c r="K24" s="1" t="s">
        <v>400</v>
      </c>
    </row>
    <row r="25" spans="1:11" x14ac:dyDescent="0.25">
      <c r="A25" s="1" t="s">
        <v>11</v>
      </c>
      <c r="B25" s="1" t="s">
        <v>143</v>
      </c>
      <c r="F25" s="1" t="s">
        <v>401</v>
      </c>
      <c r="G25" s="1" t="s">
        <v>205</v>
      </c>
      <c r="H25" s="1" t="s">
        <v>218</v>
      </c>
      <c r="I25" s="1" t="s">
        <v>144</v>
      </c>
      <c r="J25" s="1" t="s">
        <v>402</v>
      </c>
      <c r="K25" s="1" t="s">
        <v>403</v>
      </c>
    </row>
    <row r="26" spans="1:11" x14ac:dyDescent="0.25">
      <c r="A26" s="1" t="s">
        <v>11</v>
      </c>
      <c r="B26" s="1" t="s">
        <v>145</v>
      </c>
      <c r="F26" s="1" t="s">
        <v>404</v>
      </c>
      <c r="G26" s="1" t="s">
        <v>206</v>
      </c>
      <c r="H26" s="1" t="s">
        <v>219</v>
      </c>
      <c r="I26" s="1" t="s">
        <v>146</v>
      </c>
      <c r="J26" s="1" t="s">
        <v>405</v>
      </c>
      <c r="K26" s="1" t="s">
        <v>406</v>
      </c>
    </row>
    <row r="27" spans="1:11" x14ac:dyDescent="0.25">
      <c r="A27" s="1" t="s">
        <v>11</v>
      </c>
      <c r="B27" s="1" t="s">
        <v>147</v>
      </c>
      <c r="F27" s="1" t="s">
        <v>407</v>
      </c>
      <c r="G27" s="1" t="s">
        <v>207</v>
      </c>
      <c r="H27" s="1" t="s">
        <v>220</v>
      </c>
      <c r="I27" s="1" t="s">
        <v>148</v>
      </c>
      <c r="J27" s="1" t="s">
        <v>408</v>
      </c>
      <c r="K27" s="1" t="s">
        <v>409</v>
      </c>
    </row>
    <row r="28" spans="1:11" x14ac:dyDescent="0.25">
      <c r="A28" s="1" t="s">
        <v>11</v>
      </c>
      <c r="B28" s="1" t="s">
        <v>45</v>
      </c>
      <c r="F28" s="1" t="s">
        <v>410</v>
      </c>
      <c r="G28" s="1" t="s">
        <v>208</v>
      </c>
      <c r="H28" s="1" t="s">
        <v>221</v>
      </c>
      <c r="I28" s="1" t="s">
        <v>52</v>
      </c>
      <c r="J28" s="1" t="s">
        <v>411</v>
      </c>
      <c r="K28" s="1" t="s">
        <v>412</v>
      </c>
    </row>
    <row r="29" spans="1:11" x14ac:dyDescent="0.25">
      <c r="A29" s="1" t="s">
        <v>11</v>
      </c>
      <c r="B29" s="1" t="s">
        <v>46</v>
      </c>
      <c r="F29" s="1" t="s">
        <v>413</v>
      </c>
      <c r="G29" s="1" t="s">
        <v>209</v>
      </c>
      <c r="H29" s="1" t="s">
        <v>222</v>
      </c>
      <c r="I29" s="1" t="s">
        <v>53</v>
      </c>
      <c r="J29" s="1" t="s">
        <v>414</v>
      </c>
      <c r="K29" s="1" t="s">
        <v>415</v>
      </c>
    </row>
    <row r="31" spans="1:11" x14ac:dyDescent="0.25">
      <c r="H31" s="1" t="s">
        <v>290</v>
      </c>
      <c r="J31" s="1" t="s">
        <v>295</v>
      </c>
    </row>
    <row r="32" spans="1:11" x14ac:dyDescent="0.25">
      <c r="A32" s="1" t="s">
        <v>17</v>
      </c>
    </row>
    <row r="33" spans="1:11" x14ac:dyDescent="0.25">
      <c r="A33" s="1" t="s">
        <v>11</v>
      </c>
      <c r="B33" s="1" t="s">
        <v>296</v>
      </c>
      <c r="D33" s="1" t="s">
        <v>149</v>
      </c>
      <c r="E33" s="1" t="s">
        <v>297</v>
      </c>
    </row>
    <row r="34" spans="1:11" x14ac:dyDescent="0.25">
      <c r="A34" s="1" t="s">
        <v>11</v>
      </c>
      <c r="B34" s="1" t="s">
        <v>298</v>
      </c>
      <c r="F34" s="1" t="s">
        <v>299</v>
      </c>
      <c r="G34" s="1" t="s">
        <v>300</v>
      </c>
      <c r="H34" s="1" t="s">
        <v>301</v>
      </c>
      <c r="I34" s="1" t="s">
        <v>302</v>
      </c>
      <c r="J34" s="1" t="s">
        <v>416</v>
      </c>
      <c r="K34" s="1" t="s">
        <v>417</v>
      </c>
    </row>
    <row r="35" spans="1:11" x14ac:dyDescent="0.25">
      <c r="A35" s="1" t="s">
        <v>11</v>
      </c>
    </row>
    <row r="36" spans="1:11" x14ac:dyDescent="0.25">
      <c r="A36" s="1" t="s">
        <v>11</v>
      </c>
      <c r="H36" s="1" t="s">
        <v>303</v>
      </c>
      <c r="J36" s="1" t="s">
        <v>304</v>
      </c>
    </row>
    <row r="37" spans="1:11" x14ac:dyDescent="0.25">
      <c r="A37" s="1" t="s">
        <v>176</v>
      </c>
    </row>
    <row r="38" spans="1:11" x14ac:dyDescent="0.25">
      <c r="A38" s="1" t="s">
        <v>11</v>
      </c>
      <c r="B38" s="1" t="s">
        <v>305</v>
      </c>
      <c r="D38" s="1" t="s">
        <v>93</v>
      </c>
      <c r="E38" s="1" t="s">
        <v>306</v>
      </c>
    </row>
    <row r="39" spans="1:11" x14ac:dyDescent="0.25">
      <c r="A39" s="1" t="s">
        <v>11</v>
      </c>
      <c r="B39" s="1" t="s">
        <v>307</v>
      </c>
      <c r="F39" s="1" t="s">
        <v>308</v>
      </c>
      <c r="G39" s="1" t="s">
        <v>309</v>
      </c>
      <c r="H39" s="1" t="s">
        <v>310</v>
      </c>
      <c r="I39" s="1" t="s">
        <v>311</v>
      </c>
      <c r="J39" s="1" t="s">
        <v>418</v>
      </c>
      <c r="K39" s="1" t="s">
        <v>419</v>
      </c>
    </row>
    <row r="40" spans="1:11" x14ac:dyDescent="0.25">
      <c r="A40" s="1" t="s">
        <v>11</v>
      </c>
    </row>
    <row r="41" spans="1:11" x14ac:dyDescent="0.25">
      <c r="A41" s="1" t="s">
        <v>11</v>
      </c>
      <c r="H41" s="1" t="s">
        <v>312</v>
      </c>
      <c r="J41" s="1" t="s">
        <v>313</v>
      </c>
    </row>
    <row r="42" spans="1:11" x14ac:dyDescent="0.25">
      <c r="A42" s="1" t="s">
        <v>176</v>
      </c>
    </row>
    <row r="43" spans="1:11" x14ac:dyDescent="0.25">
      <c r="A43" s="1" t="s">
        <v>11</v>
      </c>
      <c r="B43" s="1" t="s">
        <v>314</v>
      </c>
      <c r="D43" s="1" t="s">
        <v>94</v>
      </c>
      <c r="E43" s="1" t="s">
        <v>315</v>
      </c>
    </row>
    <row r="44" spans="1:11" x14ac:dyDescent="0.25">
      <c r="A44" s="1" t="s">
        <v>11</v>
      </c>
      <c r="B44" s="1" t="s">
        <v>316</v>
      </c>
      <c r="F44" s="1" t="s">
        <v>317</v>
      </c>
      <c r="G44" s="1" t="s">
        <v>318</v>
      </c>
      <c r="H44" s="1" t="s">
        <v>319</v>
      </c>
      <c r="I44" s="1" t="s">
        <v>320</v>
      </c>
      <c r="J44" s="1" t="s">
        <v>420</v>
      </c>
      <c r="K44" s="1" t="s">
        <v>421</v>
      </c>
    </row>
    <row r="45" spans="1:11" x14ac:dyDescent="0.25">
      <c r="A45" s="1" t="s">
        <v>11</v>
      </c>
    </row>
    <row r="46" spans="1:11" x14ac:dyDescent="0.25">
      <c r="A46" s="1" t="s">
        <v>11</v>
      </c>
      <c r="H46" s="1" t="s">
        <v>321</v>
      </c>
      <c r="J46" s="1" t="s">
        <v>322</v>
      </c>
    </row>
    <row r="47" spans="1:11" x14ac:dyDescent="0.25">
      <c r="A47" s="1" t="s">
        <v>176</v>
      </c>
    </row>
    <row r="48" spans="1:11" x14ac:dyDescent="0.25">
      <c r="A48" s="1" t="s">
        <v>11</v>
      </c>
      <c r="B48" s="1" t="s">
        <v>323</v>
      </c>
      <c r="D48" s="1" t="s">
        <v>95</v>
      </c>
      <c r="E48" s="1" t="s">
        <v>324</v>
      </c>
    </row>
    <row r="49" spans="1:11" x14ac:dyDescent="0.25">
      <c r="A49" s="1" t="s">
        <v>11</v>
      </c>
      <c r="B49" s="1" t="s">
        <v>325</v>
      </c>
      <c r="F49" s="1" t="s">
        <v>326</v>
      </c>
      <c r="G49" s="1" t="s">
        <v>357</v>
      </c>
      <c r="H49" s="1" t="s">
        <v>359</v>
      </c>
      <c r="I49" s="1" t="s">
        <v>327</v>
      </c>
      <c r="J49" s="1" t="s">
        <v>422</v>
      </c>
      <c r="K49" s="1" t="s">
        <v>423</v>
      </c>
    </row>
    <row r="50" spans="1:11" x14ac:dyDescent="0.25">
      <c r="A50" s="1" t="s">
        <v>11</v>
      </c>
      <c r="B50" s="1" t="s">
        <v>328</v>
      </c>
      <c r="F50" s="1" t="s">
        <v>424</v>
      </c>
      <c r="G50" s="1" t="s">
        <v>358</v>
      </c>
      <c r="H50" s="1" t="s">
        <v>360</v>
      </c>
      <c r="I50" s="1" t="s">
        <v>329</v>
      </c>
      <c r="J50" s="1" t="s">
        <v>425</v>
      </c>
      <c r="K50" s="1" t="s">
        <v>426</v>
      </c>
    </row>
    <row r="51" spans="1:11" x14ac:dyDescent="0.25">
      <c r="A51" s="1" t="s">
        <v>11</v>
      </c>
      <c r="B51" s="1" t="s">
        <v>118</v>
      </c>
      <c r="F51" s="1" t="s">
        <v>427</v>
      </c>
      <c r="G51" s="1" t="s">
        <v>174</v>
      </c>
      <c r="H51" s="1" t="s">
        <v>175</v>
      </c>
      <c r="I51" s="1" t="s">
        <v>119</v>
      </c>
      <c r="J51" s="1" t="s">
        <v>428</v>
      </c>
      <c r="K51" s="1" t="s">
        <v>429</v>
      </c>
    </row>
    <row r="52" spans="1:11" x14ac:dyDescent="0.25">
      <c r="A52" s="1" t="s">
        <v>11</v>
      </c>
      <c r="B52" s="1" t="s">
        <v>89</v>
      </c>
      <c r="F52" s="1" t="s">
        <v>430</v>
      </c>
      <c r="G52" s="1" t="s">
        <v>277</v>
      </c>
      <c r="H52" s="1" t="s">
        <v>279</v>
      </c>
      <c r="I52" s="1" t="s">
        <v>90</v>
      </c>
      <c r="J52" s="1" t="s">
        <v>431</v>
      </c>
      <c r="K52" s="1" t="s">
        <v>432</v>
      </c>
    </row>
    <row r="53" spans="1:11" x14ac:dyDescent="0.25">
      <c r="A53" s="1" t="s">
        <v>11</v>
      </c>
      <c r="B53" s="1" t="s">
        <v>91</v>
      </c>
      <c r="F53" s="1" t="s">
        <v>433</v>
      </c>
      <c r="G53" s="1" t="s">
        <v>278</v>
      </c>
      <c r="H53" s="1" t="s">
        <v>280</v>
      </c>
      <c r="I53" s="1" t="s">
        <v>92</v>
      </c>
      <c r="J53" s="1" t="s">
        <v>434</v>
      </c>
      <c r="K53" s="1" t="s">
        <v>435</v>
      </c>
    </row>
    <row r="54" spans="1:11" x14ac:dyDescent="0.25">
      <c r="A54" s="1" t="s">
        <v>11</v>
      </c>
      <c r="B54" s="1" t="s">
        <v>599</v>
      </c>
      <c r="F54" s="1" t="s">
        <v>600</v>
      </c>
      <c r="G54" s="1" t="s">
        <v>866</v>
      </c>
      <c r="H54" s="1" t="s">
        <v>867</v>
      </c>
      <c r="I54" s="1" t="s">
        <v>601</v>
      </c>
      <c r="J54" s="1" t="s">
        <v>602</v>
      </c>
      <c r="K54" s="1" t="s">
        <v>603</v>
      </c>
    </row>
    <row r="55" spans="1:11" x14ac:dyDescent="0.25">
      <c r="A55" s="1" t="s">
        <v>11</v>
      </c>
    </row>
    <row r="56" spans="1:11" x14ac:dyDescent="0.25">
      <c r="A56" s="1" t="s">
        <v>11</v>
      </c>
      <c r="H56" s="1" t="s">
        <v>330</v>
      </c>
      <c r="J56" s="1" t="s">
        <v>604</v>
      </c>
    </row>
    <row r="57" spans="1:11" x14ac:dyDescent="0.25">
      <c r="A57" s="1" t="s">
        <v>176</v>
      </c>
    </row>
    <row r="58" spans="1:11" x14ac:dyDescent="0.25">
      <c r="A58" s="1" t="s">
        <v>11</v>
      </c>
      <c r="B58" s="1" t="s">
        <v>605</v>
      </c>
      <c r="D58" s="1" t="s">
        <v>13</v>
      </c>
      <c r="E58" s="1" t="s">
        <v>606</v>
      </c>
    </row>
    <row r="59" spans="1:11" x14ac:dyDescent="0.25">
      <c r="A59" s="1" t="s">
        <v>11</v>
      </c>
      <c r="B59" s="1" t="s">
        <v>331</v>
      </c>
      <c r="F59" s="1" t="s">
        <v>607</v>
      </c>
      <c r="G59" s="1" t="s">
        <v>355</v>
      </c>
      <c r="H59" s="1" t="s">
        <v>356</v>
      </c>
      <c r="I59" s="1" t="s">
        <v>332</v>
      </c>
      <c r="J59" s="1" t="s">
        <v>437</v>
      </c>
      <c r="K59" s="1" t="s">
        <v>438</v>
      </c>
    </row>
    <row r="60" spans="1:11" x14ac:dyDescent="0.25">
      <c r="A60" s="1" t="s">
        <v>11</v>
      </c>
      <c r="B60" s="1" t="s">
        <v>120</v>
      </c>
      <c r="F60" s="1" t="s">
        <v>436</v>
      </c>
      <c r="G60" s="1" t="s">
        <v>130</v>
      </c>
      <c r="H60" s="1" t="s">
        <v>131</v>
      </c>
      <c r="I60" s="1" t="s">
        <v>121</v>
      </c>
      <c r="J60" s="1" t="s">
        <v>440</v>
      </c>
      <c r="K60" s="1" t="s">
        <v>441</v>
      </c>
    </row>
    <row r="61" spans="1:11" x14ac:dyDescent="0.25">
      <c r="A61" s="1" t="s">
        <v>11</v>
      </c>
      <c r="B61" s="1" t="s">
        <v>122</v>
      </c>
      <c r="F61" s="1" t="s">
        <v>439</v>
      </c>
      <c r="G61" s="1" t="s">
        <v>275</v>
      </c>
      <c r="H61" s="1" t="s">
        <v>276</v>
      </c>
      <c r="I61" s="1" t="s">
        <v>123</v>
      </c>
      <c r="J61" s="1" t="s">
        <v>443</v>
      </c>
      <c r="K61" s="1" t="s">
        <v>444</v>
      </c>
    </row>
    <row r="62" spans="1:11" x14ac:dyDescent="0.25">
      <c r="A62" s="1" t="s">
        <v>11</v>
      </c>
      <c r="B62" s="1" t="s">
        <v>608</v>
      </c>
      <c r="F62" s="1" t="s">
        <v>442</v>
      </c>
      <c r="G62" s="1" t="s">
        <v>862</v>
      </c>
      <c r="H62" s="1" t="s">
        <v>864</v>
      </c>
      <c r="I62" s="1" t="s">
        <v>609</v>
      </c>
      <c r="J62" s="1" t="s">
        <v>610</v>
      </c>
      <c r="K62" s="1" t="s">
        <v>611</v>
      </c>
    </row>
    <row r="63" spans="1:11" x14ac:dyDescent="0.25">
      <c r="A63" s="1" t="s">
        <v>11</v>
      </c>
      <c r="B63" s="1" t="s">
        <v>612</v>
      </c>
      <c r="F63" s="1" t="s">
        <v>613</v>
      </c>
      <c r="G63" s="1" t="s">
        <v>863</v>
      </c>
      <c r="H63" s="1" t="s">
        <v>865</v>
      </c>
      <c r="I63" s="1" t="s">
        <v>614</v>
      </c>
      <c r="J63" s="1" t="s">
        <v>615</v>
      </c>
      <c r="K63" s="1" t="s">
        <v>616</v>
      </c>
    </row>
    <row r="64" spans="1:11" x14ac:dyDescent="0.25">
      <c r="A64" s="1" t="s">
        <v>11</v>
      </c>
    </row>
    <row r="65" spans="1:11" x14ac:dyDescent="0.25">
      <c r="A65" s="1" t="s">
        <v>11</v>
      </c>
      <c r="H65" s="1" t="s">
        <v>617</v>
      </c>
      <c r="J65" s="1" t="s">
        <v>618</v>
      </c>
    </row>
    <row r="66" spans="1:11" x14ac:dyDescent="0.25">
      <c r="A66" s="1" t="s">
        <v>176</v>
      </c>
    </row>
    <row r="67" spans="1:11" x14ac:dyDescent="0.25">
      <c r="A67" s="1" t="s">
        <v>11</v>
      </c>
      <c r="B67" s="1" t="s">
        <v>619</v>
      </c>
      <c r="D67" s="1" t="s">
        <v>63</v>
      </c>
      <c r="E67" s="1" t="s">
        <v>620</v>
      </c>
    </row>
    <row r="68" spans="1:11" x14ac:dyDescent="0.25">
      <c r="A68" s="1" t="s">
        <v>11</v>
      </c>
      <c r="B68" s="1" t="s">
        <v>621</v>
      </c>
      <c r="F68" s="1" t="s">
        <v>622</v>
      </c>
      <c r="G68" s="1" t="s">
        <v>623</v>
      </c>
      <c r="H68" s="1" t="s">
        <v>624</v>
      </c>
      <c r="I68" s="1" t="s">
        <v>625</v>
      </c>
      <c r="J68" s="1" t="s">
        <v>626</v>
      </c>
      <c r="K68" s="1" t="s">
        <v>627</v>
      </c>
    </row>
    <row r="69" spans="1:11" x14ac:dyDescent="0.25">
      <c r="A69" s="1" t="s">
        <v>11</v>
      </c>
      <c r="B69" s="1" t="s">
        <v>628</v>
      </c>
      <c r="F69" s="1" t="s">
        <v>445</v>
      </c>
      <c r="G69" s="1" t="s">
        <v>629</v>
      </c>
      <c r="H69" s="1" t="s">
        <v>630</v>
      </c>
      <c r="I69" s="1" t="s">
        <v>631</v>
      </c>
      <c r="J69" s="1" t="s">
        <v>632</v>
      </c>
      <c r="K69" s="1" t="s">
        <v>633</v>
      </c>
    </row>
    <row r="70" spans="1:11" x14ac:dyDescent="0.25">
      <c r="A70" s="1" t="s">
        <v>11</v>
      </c>
    </row>
    <row r="71" spans="1:11" x14ac:dyDescent="0.25">
      <c r="A71" s="1" t="s">
        <v>11</v>
      </c>
      <c r="H71" s="1" t="s">
        <v>634</v>
      </c>
      <c r="J71" s="1" t="s">
        <v>635</v>
      </c>
    </row>
    <row r="72" spans="1:11" x14ac:dyDescent="0.25">
      <c r="A72" s="1" t="s">
        <v>176</v>
      </c>
    </row>
    <row r="73" spans="1:11" x14ac:dyDescent="0.25">
      <c r="A73" s="1" t="s">
        <v>11</v>
      </c>
      <c r="B73" s="1" t="s">
        <v>636</v>
      </c>
      <c r="D73" s="1" t="s">
        <v>64</v>
      </c>
      <c r="E73" s="1" t="s">
        <v>637</v>
      </c>
    </row>
    <row r="74" spans="1:11" x14ac:dyDescent="0.25">
      <c r="A74" s="1" t="s">
        <v>11</v>
      </c>
      <c r="B74" s="1" t="s">
        <v>58</v>
      </c>
      <c r="F74" s="1" t="s">
        <v>638</v>
      </c>
      <c r="G74" s="1" t="s">
        <v>172</v>
      </c>
      <c r="H74" s="1" t="s">
        <v>173</v>
      </c>
      <c r="I74" s="1" t="s">
        <v>59</v>
      </c>
      <c r="J74" s="1" t="s">
        <v>448</v>
      </c>
      <c r="K74" s="1" t="s">
        <v>449</v>
      </c>
    </row>
    <row r="75" spans="1:11" x14ac:dyDescent="0.25">
      <c r="A75" s="1" t="s">
        <v>11</v>
      </c>
      <c r="B75" s="1" t="s">
        <v>66</v>
      </c>
      <c r="F75" s="1" t="s">
        <v>446</v>
      </c>
      <c r="G75" s="1" t="s">
        <v>267</v>
      </c>
      <c r="H75" s="1" t="s">
        <v>271</v>
      </c>
      <c r="I75" s="1" t="s">
        <v>67</v>
      </c>
      <c r="J75" s="1" t="s">
        <v>451</v>
      </c>
      <c r="K75" s="1" t="s">
        <v>452</v>
      </c>
    </row>
    <row r="76" spans="1:11" x14ac:dyDescent="0.25">
      <c r="A76" s="1" t="s">
        <v>11</v>
      </c>
      <c r="B76" s="1" t="s">
        <v>68</v>
      </c>
      <c r="F76" s="1" t="s">
        <v>447</v>
      </c>
      <c r="G76" s="1" t="s">
        <v>268</v>
      </c>
      <c r="H76" s="1" t="s">
        <v>272</v>
      </c>
      <c r="I76" s="1" t="s">
        <v>69</v>
      </c>
      <c r="J76" s="1" t="s">
        <v>454</v>
      </c>
      <c r="K76" s="1" t="s">
        <v>455</v>
      </c>
    </row>
    <row r="77" spans="1:11" x14ac:dyDescent="0.25">
      <c r="A77" s="1" t="s">
        <v>11</v>
      </c>
      <c r="B77" s="1" t="s">
        <v>96</v>
      </c>
      <c r="F77" s="1" t="s">
        <v>450</v>
      </c>
      <c r="G77" s="1" t="s">
        <v>269</v>
      </c>
      <c r="H77" s="1" t="s">
        <v>273</v>
      </c>
      <c r="I77" s="1" t="s">
        <v>97</v>
      </c>
      <c r="J77" s="1" t="s">
        <v>457</v>
      </c>
      <c r="K77" s="1" t="s">
        <v>458</v>
      </c>
    </row>
    <row r="78" spans="1:11" x14ac:dyDescent="0.25">
      <c r="A78" s="1" t="s">
        <v>11</v>
      </c>
      <c r="B78" s="1" t="s">
        <v>98</v>
      </c>
      <c r="F78" s="1" t="s">
        <v>453</v>
      </c>
      <c r="G78" s="1" t="s">
        <v>270</v>
      </c>
      <c r="H78" s="1" t="s">
        <v>274</v>
      </c>
      <c r="I78" s="1" t="s">
        <v>99</v>
      </c>
      <c r="J78" s="1" t="s">
        <v>460</v>
      </c>
      <c r="K78" s="1" t="s">
        <v>461</v>
      </c>
    </row>
    <row r="79" spans="1:11" x14ac:dyDescent="0.25">
      <c r="A79" s="1" t="s">
        <v>11</v>
      </c>
      <c r="B79" s="1" t="s">
        <v>639</v>
      </c>
      <c r="F79" s="1" t="s">
        <v>456</v>
      </c>
      <c r="G79" s="1" t="s">
        <v>860</v>
      </c>
      <c r="H79" s="1" t="s">
        <v>861</v>
      </c>
      <c r="I79" s="1" t="s">
        <v>640</v>
      </c>
      <c r="J79" s="1" t="s">
        <v>641</v>
      </c>
      <c r="K79" s="1" t="s">
        <v>642</v>
      </c>
    </row>
    <row r="80" spans="1:11" x14ac:dyDescent="0.25">
      <c r="A80" s="1" t="s">
        <v>11</v>
      </c>
      <c r="B80" s="1" t="s">
        <v>569</v>
      </c>
      <c r="F80" s="1" t="s">
        <v>459</v>
      </c>
      <c r="G80" s="1" t="s">
        <v>570</v>
      </c>
      <c r="H80" s="1" t="s">
        <v>571</v>
      </c>
      <c r="I80" s="1" t="s">
        <v>572</v>
      </c>
      <c r="J80" s="1" t="s">
        <v>573</v>
      </c>
      <c r="K80" s="1" t="s">
        <v>574</v>
      </c>
    </row>
    <row r="81" spans="1:11" x14ac:dyDescent="0.25">
      <c r="A81" s="1" t="s">
        <v>11</v>
      </c>
    </row>
    <row r="82" spans="1:11" x14ac:dyDescent="0.25">
      <c r="A82" s="1" t="s">
        <v>11</v>
      </c>
      <c r="H82" s="1" t="s">
        <v>643</v>
      </c>
      <c r="J82" s="1" t="s">
        <v>644</v>
      </c>
    </row>
    <row r="83" spans="1:11" x14ac:dyDescent="0.25">
      <c r="A83" s="1" t="s">
        <v>176</v>
      </c>
    </row>
    <row r="84" spans="1:11" x14ac:dyDescent="0.25">
      <c r="A84" s="1" t="s">
        <v>11</v>
      </c>
      <c r="B84" s="1" t="s">
        <v>575</v>
      </c>
      <c r="D84" s="1" t="s">
        <v>65</v>
      </c>
      <c r="E84" s="1" t="s">
        <v>576</v>
      </c>
    </row>
    <row r="85" spans="1:11" x14ac:dyDescent="0.25">
      <c r="A85" s="1" t="s">
        <v>11</v>
      </c>
      <c r="B85" s="1" t="s">
        <v>150</v>
      </c>
      <c r="F85" s="1" t="s">
        <v>577</v>
      </c>
      <c r="G85" s="1" t="s">
        <v>170</v>
      </c>
      <c r="H85" s="1" t="s">
        <v>171</v>
      </c>
      <c r="I85" s="1" t="s">
        <v>151</v>
      </c>
      <c r="J85" s="1" t="s">
        <v>464</v>
      </c>
      <c r="K85" s="1" t="s">
        <v>465</v>
      </c>
    </row>
    <row r="86" spans="1:11" x14ac:dyDescent="0.25">
      <c r="A86" s="1" t="s">
        <v>11</v>
      </c>
      <c r="B86" s="1" t="s">
        <v>70</v>
      </c>
      <c r="F86" s="1" t="s">
        <v>462</v>
      </c>
      <c r="G86" s="1" t="s">
        <v>261</v>
      </c>
      <c r="H86" s="1" t="s">
        <v>264</v>
      </c>
      <c r="I86" s="1" t="s">
        <v>71</v>
      </c>
      <c r="J86" s="1" t="s">
        <v>467</v>
      </c>
      <c r="K86" s="1" t="s">
        <v>468</v>
      </c>
    </row>
    <row r="87" spans="1:11" x14ac:dyDescent="0.25">
      <c r="A87" s="1" t="s">
        <v>11</v>
      </c>
      <c r="B87" s="1" t="s">
        <v>72</v>
      </c>
      <c r="F87" s="1" t="s">
        <v>463</v>
      </c>
      <c r="G87" s="1" t="s">
        <v>262</v>
      </c>
      <c r="H87" s="1" t="s">
        <v>265</v>
      </c>
      <c r="I87" s="1" t="s">
        <v>73</v>
      </c>
      <c r="J87" s="1" t="s">
        <v>470</v>
      </c>
      <c r="K87" s="1" t="s">
        <v>471</v>
      </c>
    </row>
    <row r="88" spans="1:11" x14ac:dyDescent="0.25">
      <c r="A88" s="1" t="s">
        <v>11</v>
      </c>
      <c r="B88" s="1" t="s">
        <v>74</v>
      </c>
      <c r="F88" s="1" t="s">
        <v>466</v>
      </c>
      <c r="G88" s="1" t="s">
        <v>263</v>
      </c>
      <c r="H88" s="1" t="s">
        <v>266</v>
      </c>
      <c r="I88" s="1" t="s">
        <v>75</v>
      </c>
      <c r="J88" s="1" t="s">
        <v>473</v>
      </c>
      <c r="K88" s="1" t="s">
        <v>474</v>
      </c>
    </row>
    <row r="89" spans="1:11" x14ac:dyDescent="0.25">
      <c r="A89" s="1" t="s">
        <v>11</v>
      </c>
      <c r="B89" s="1" t="s">
        <v>645</v>
      </c>
      <c r="F89" s="1" t="s">
        <v>469</v>
      </c>
      <c r="G89" s="1" t="s">
        <v>858</v>
      </c>
      <c r="H89" s="1" t="s">
        <v>859</v>
      </c>
      <c r="I89" s="1" t="s">
        <v>646</v>
      </c>
      <c r="J89" s="1" t="s">
        <v>647</v>
      </c>
      <c r="K89" s="1" t="s">
        <v>648</v>
      </c>
    </row>
    <row r="90" spans="1:11" x14ac:dyDescent="0.25">
      <c r="A90" s="1" t="s">
        <v>11</v>
      </c>
      <c r="B90" s="1" t="s">
        <v>579</v>
      </c>
      <c r="F90" s="1" t="s">
        <v>472</v>
      </c>
      <c r="G90" s="1" t="s">
        <v>580</v>
      </c>
      <c r="H90" s="1" t="s">
        <v>581</v>
      </c>
      <c r="I90" s="1" t="s">
        <v>582</v>
      </c>
      <c r="J90" s="1" t="s">
        <v>583</v>
      </c>
      <c r="K90" s="1" t="s">
        <v>584</v>
      </c>
    </row>
    <row r="91" spans="1:11" x14ac:dyDescent="0.25">
      <c r="A91" s="1" t="s">
        <v>11</v>
      </c>
    </row>
    <row r="92" spans="1:11" x14ac:dyDescent="0.25">
      <c r="A92" s="1" t="s">
        <v>11</v>
      </c>
      <c r="H92" s="1" t="s">
        <v>578</v>
      </c>
      <c r="J92" s="1" t="s">
        <v>649</v>
      </c>
    </row>
    <row r="93" spans="1:11" x14ac:dyDescent="0.25">
      <c r="A93" s="1" t="s">
        <v>176</v>
      </c>
    </row>
    <row r="94" spans="1:11" x14ac:dyDescent="0.25">
      <c r="A94" s="1" t="s">
        <v>11</v>
      </c>
      <c r="B94" s="1" t="s">
        <v>585</v>
      </c>
      <c r="D94" s="1" t="s">
        <v>61</v>
      </c>
      <c r="E94" s="1" t="s">
        <v>586</v>
      </c>
    </row>
    <row r="95" spans="1:11" x14ac:dyDescent="0.25">
      <c r="A95" s="1" t="s">
        <v>11</v>
      </c>
      <c r="B95" s="1" t="s">
        <v>124</v>
      </c>
      <c r="F95" s="1" t="s">
        <v>587</v>
      </c>
      <c r="G95" s="1" t="s">
        <v>168</v>
      </c>
      <c r="H95" s="1" t="s">
        <v>169</v>
      </c>
      <c r="I95" s="1" t="s">
        <v>125</v>
      </c>
      <c r="J95" s="1" t="s">
        <v>477</v>
      </c>
      <c r="K95" s="1" t="s">
        <v>478</v>
      </c>
    </row>
    <row r="96" spans="1:11" x14ac:dyDescent="0.25">
      <c r="A96" s="1" t="s">
        <v>11</v>
      </c>
      <c r="B96" s="1" t="s">
        <v>100</v>
      </c>
      <c r="F96" s="1" t="s">
        <v>475</v>
      </c>
      <c r="G96" s="1" t="s">
        <v>259</v>
      </c>
      <c r="H96" s="1" t="s">
        <v>260</v>
      </c>
      <c r="I96" s="1" t="s">
        <v>101</v>
      </c>
      <c r="J96" s="1" t="s">
        <v>480</v>
      </c>
      <c r="K96" s="1" t="s">
        <v>481</v>
      </c>
    </row>
    <row r="97" spans="1:11" x14ac:dyDescent="0.25">
      <c r="A97" s="1" t="s">
        <v>11</v>
      </c>
      <c r="B97" s="1" t="s">
        <v>650</v>
      </c>
      <c r="F97" s="1" t="s">
        <v>476</v>
      </c>
      <c r="G97" s="1" t="s">
        <v>854</v>
      </c>
      <c r="H97" s="1" t="s">
        <v>856</v>
      </c>
      <c r="I97" s="1" t="s">
        <v>651</v>
      </c>
      <c r="J97" s="1" t="s">
        <v>652</v>
      </c>
      <c r="K97" s="1" t="s">
        <v>653</v>
      </c>
    </row>
    <row r="98" spans="1:11" x14ac:dyDescent="0.25">
      <c r="A98" s="1" t="s">
        <v>11</v>
      </c>
      <c r="B98" s="1" t="s">
        <v>654</v>
      </c>
      <c r="F98" s="1" t="s">
        <v>479</v>
      </c>
      <c r="G98" s="1" t="s">
        <v>855</v>
      </c>
      <c r="H98" s="1" t="s">
        <v>857</v>
      </c>
      <c r="I98" s="1" t="s">
        <v>655</v>
      </c>
      <c r="J98" s="1" t="s">
        <v>656</v>
      </c>
      <c r="K98" s="1" t="s">
        <v>657</v>
      </c>
    </row>
    <row r="99" spans="1:11" x14ac:dyDescent="0.25">
      <c r="A99" s="1" t="s">
        <v>11</v>
      </c>
    </row>
    <row r="100" spans="1:11" x14ac:dyDescent="0.25">
      <c r="A100" s="1" t="s">
        <v>11</v>
      </c>
      <c r="H100" s="1" t="s">
        <v>588</v>
      </c>
      <c r="J100" s="1" t="s">
        <v>658</v>
      </c>
    </row>
    <row r="101" spans="1:11" x14ac:dyDescent="0.25">
      <c r="A101" s="1" t="s">
        <v>176</v>
      </c>
    </row>
    <row r="102" spans="1:11" x14ac:dyDescent="0.25">
      <c r="A102" s="1" t="s">
        <v>11</v>
      </c>
      <c r="B102" s="1" t="s">
        <v>659</v>
      </c>
      <c r="D102" s="1" t="s">
        <v>76</v>
      </c>
      <c r="E102" s="1" t="s">
        <v>660</v>
      </c>
    </row>
    <row r="103" spans="1:11" x14ac:dyDescent="0.25">
      <c r="A103" s="1" t="s">
        <v>11</v>
      </c>
      <c r="B103" s="1" t="s">
        <v>661</v>
      </c>
      <c r="F103" s="1" t="s">
        <v>662</v>
      </c>
      <c r="G103" s="1" t="s">
        <v>663</v>
      </c>
      <c r="H103" s="1" t="s">
        <v>664</v>
      </c>
      <c r="I103" s="1" t="s">
        <v>665</v>
      </c>
      <c r="J103" s="1" t="s">
        <v>666</v>
      </c>
      <c r="K103" s="1" t="s">
        <v>667</v>
      </c>
    </row>
    <row r="104" spans="1:11" x14ac:dyDescent="0.25">
      <c r="A104" s="1" t="s">
        <v>11</v>
      </c>
    </row>
    <row r="105" spans="1:11" x14ac:dyDescent="0.25">
      <c r="A105" s="1" t="s">
        <v>11</v>
      </c>
      <c r="H105" s="1" t="s">
        <v>668</v>
      </c>
      <c r="J105" s="1" t="s">
        <v>669</v>
      </c>
    </row>
    <row r="106" spans="1:11" x14ac:dyDescent="0.25">
      <c r="A106" s="1" t="s">
        <v>176</v>
      </c>
    </row>
    <row r="107" spans="1:11" x14ac:dyDescent="0.25">
      <c r="A107" s="1" t="s">
        <v>11</v>
      </c>
      <c r="B107" s="1" t="s">
        <v>670</v>
      </c>
      <c r="D107" s="1" t="s">
        <v>77</v>
      </c>
      <c r="E107" s="1" t="s">
        <v>671</v>
      </c>
    </row>
    <row r="108" spans="1:11" x14ac:dyDescent="0.25">
      <c r="A108" s="1" t="s">
        <v>11</v>
      </c>
      <c r="B108" s="1" t="s">
        <v>78</v>
      </c>
      <c r="F108" s="1" t="s">
        <v>672</v>
      </c>
      <c r="G108" s="1" t="s">
        <v>166</v>
      </c>
      <c r="H108" s="1" t="s">
        <v>167</v>
      </c>
      <c r="I108" s="1" t="s">
        <v>79</v>
      </c>
      <c r="J108" s="1" t="s">
        <v>484</v>
      </c>
      <c r="K108" s="1" t="s">
        <v>485</v>
      </c>
    </row>
    <row r="109" spans="1:11" x14ac:dyDescent="0.25">
      <c r="A109" s="1" t="s">
        <v>11</v>
      </c>
      <c r="B109" s="1" t="s">
        <v>673</v>
      </c>
      <c r="F109" s="1" t="s">
        <v>482</v>
      </c>
      <c r="G109" s="1" t="s">
        <v>848</v>
      </c>
      <c r="H109" s="1" t="s">
        <v>851</v>
      </c>
      <c r="I109" s="1" t="s">
        <v>674</v>
      </c>
      <c r="J109" s="1" t="s">
        <v>675</v>
      </c>
      <c r="K109" s="1" t="s">
        <v>676</v>
      </c>
    </row>
    <row r="110" spans="1:11" x14ac:dyDescent="0.25">
      <c r="A110" s="1" t="s">
        <v>11</v>
      </c>
      <c r="B110" s="1" t="s">
        <v>677</v>
      </c>
      <c r="F110" s="1" t="s">
        <v>483</v>
      </c>
      <c r="G110" s="1" t="s">
        <v>849</v>
      </c>
      <c r="H110" s="1" t="s">
        <v>852</v>
      </c>
      <c r="I110" s="1" t="s">
        <v>678</v>
      </c>
      <c r="J110" s="1" t="s">
        <v>679</v>
      </c>
      <c r="K110" s="1" t="s">
        <v>680</v>
      </c>
    </row>
    <row r="111" spans="1:11" x14ac:dyDescent="0.25">
      <c r="A111" s="1" t="s">
        <v>11</v>
      </c>
      <c r="B111" s="1" t="s">
        <v>589</v>
      </c>
      <c r="F111" s="1" t="s">
        <v>681</v>
      </c>
      <c r="G111" s="1" t="s">
        <v>590</v>
      </c>
      <c r="H111" s="1" t="s">
        <v>591</v>
      </c>
      <c r="I111" s="1" t="s">
        <v>592</v>
      </c>
      <c r="J111" s="1" t="s">
        <v>593</v>
      </c>
      <c r="K111" s="1" t="s">
        <v>594</v>
      </c>
    </row>
    <row r="112" spans="1:11" x14ac:dyDescent="0.25">
      <c r="A112" s="1" t="s">
        <v>11</v>
      </c>
      <c r="B112" s="1" t="s">
        <v>682</v>
      </c>
      <c r="F112" s="1" t="s">
        <v>683</v>
      </c>
      <c r="G112" s="1" t="s">
        <v>850</v>
      </c>
      <c r="H112" s="1" t="s">
        <v>853</v>
      </c>
      <c r="I112" s="1" t="s">
        <v>684</v>
      </c>
      <c r="J112" s="1" t="s">
        <v>685</v>
      </c>
      <c r="K112" s="1" t="s">
        <v>686</v>
      </c>
    </row>
    <row r="113" spans="1:11" x14ac:dyDescent="0.25">
      <c r="A113" s="1" t="s">
        <v>11</v>
      </c>
    </row>
    <row r="114" spans="1:11" x14ac:dyDescent="0.25">
      <c r="A114" s="1" t="s">
        <v>11</v>
      </c>
      <c r="H114" s="1" t="s">
        <v>687</v>
      </c>
      <c r="J114" s="1" t="s">
        <v>688</v>
      </c>
    </row>
    <row r="115" spans="1:11" x14ac:dyDescent="0.25">
      <c r="A115" s="1" t="s">
        <v>176</v>
      </c>
    </row>
    <row r="116" spans="1:11" x14ac:dyDescent="0.25">
      <c r="A116" s="1" t="s">
        <v>11</v>
      </c>
      <c r="B116" s="1" t="s">
        <v>689</v>
      </c>
      <c r="D116" s="1" t="s">
        <v>80</v>
      </c>
      <c r="E116" s="1" t="s">
        <v>690</v>
      </c>
    </row>
    <row r="117" spans="1:11" x14ac:dyDescent="0.25">
      <c r="A117" s="1" t="s">
        <v>11</v>
      </c>
      <c r="B117" s="1" t="s">
        <v>691</v>
      </c>
      <c r="F117" s="1" t="s">
        <v>692</v>
      </c>
      <c r="G117" s="1" t="s">
        <v>693</v>
      </c>
      <c r="H117" s="1" t="s">
        <v>694</v>
      </c>
      <c r="I117" s="1" t="s">
        <v>695</v>
      </c>
      <c r="J117" s="1" t="s">
        <v>696</v>
      </c>
      <c r="K117" s="1" t="s">
        <v>697</v>
      </c>
    </row>
    <row r="118" spans="1:11" x14ac:dyDescent="0.25">
      <c r="A118" s="1" t="s">
        <v>11</v>
      </c>
    </row>
    <row r="119" spans="1:11" x14ac:dyDescent="0.25">
      <c r="A119" s="1" t="s">
        <v>11</v>
      </c>
      <c r="H119" s="1" t="s">
        <v>698</v>
      </c>
      <c r="J119" s="1" t="s">
        <v>699</v>
      </c>
    </row>
    <row r="120" spans="1:11" x14ac:dyDescent="0.25">
      <c r="A120" s="1" t="s">
        <v>176</v>
      </c>
    </row>
    <row r="121" spans="1:11" x14ac:dyDescent="0.25">
      <c r="A121" s="1" t="s">
        <v>11</v>
      </c>
      <c r="B121" s="1" t="s">
        <v>700</v>
      </c>
      <c r="D121" s="1" t="s">
        <v>81</v>
      </c>
      <c r="E121" s="1" t="s">
        <v>701</v>
      </c>
    </row>
    <row r="122" spans="1:11" x14ac:dyDescent="0.25">
      <c r="A122" s="1" t="s">
        <v>11</v>
      </c>
      <c r="B122" s="1" t="s">
        <v>102</v>
      </c>
      <c r="F122" s="1" t="s">
        <v>702</v>
      </c>
      <c r="G122" s="1" t="s">
        <v>253</v>
      </c>
      <c r="H122" s="1" t="s">
        <v>256</v>
      </c>
      <c r="I122" s="1" t="s">
        <v>103</v>
      </c>
      <c r="J122" s="1" t="s">
        <v>490</v>
      </c>
      <c r="K122" s="1" t="s">
        <v>491</v>
      </c>
    </row>
    <row r="123" spans="1:11" x14ac:dyDescent="0.25">
      <c r="A123" s="1" t="s">
        <v>11</v>
      </c>
      <c r="B123" s="1" t="s">
        <v>104</v>
      </c>
      <c r="F123" s="1" t="s">
        <v>486</v>
      </c>
      <c r="G123" s="1" t="s">
        <v>254</v>
      </c>
      <c r="H123" s="1" t="s">
        <v>257</v>
      </c>
      <c r="I123" s="1" t="s">
        <v>105</v>
      </c>
      <c r="J123" s="1" t="s">
        <v>493</v>
      </c>
      <c r="K123" s="1" t="s">
        <v>494</v>
      </c>
    </row>
    <row r="124" spans="1:11" x14ac:dyDescent="0.25">
      <c r="A124" s="1" t="s">
        <v>11</v>
      </c>
      <c r="B124" s="1" t="s">
        <v>106</v>
      </c>
      <c r="F124" s="1" t="s">
        <v>487</v>
      </c>
      <c r="G124" s="1" t="s">
        <v>255</v>
      </c>
      <c r="H124" s="1" t="s">
        <v>258</v>
      </c>
      <c r="I124" s="1" t="s">
        <v>107</v>
      </c>
      <c r="J124" s="1" t="s">
        <v>496</v>
      </c>
      <c r="K124" s="1" t="s">
        <v>497</v>
      </c>
    </row>
    <row r="125" spans="1:11" x14ac:dyDescent="0.25">
      <c r="A125" s="1" t="s">
        <v>11</v>
      </c>
      <c r="B125" s="1" t="s">
        <v>703</v>
      </c>
      <c r="F125" s="1" t="s">
        <v>488</v>
      </c>
      <c r="G125" s="1" t="s">
        <v>840</v>
      </c>
      <c r="H125" s="1" t="s">
        <v>844</v>
      </c>
      <c r="I125" s="1" t="s">
        <v>704</v>
      </c>
      <c r="J125" s="1" t="s">
        <v>705</v>
      </c>
      <c r="K125" s="1" t="s">
        <v>706</v>
      </c>
    </row>
    <row r="126" spans="1:11" x14ac:dyDescent="0.25">
      <c r="A126" s="1" t="s">
        <v>11</v>
      </c>
      <c r="B126" s="1" t="s">
        <v>707</v>
      </c>
      <c r="F126" s="1" t="s">
        <v>489</v>
      </c>
      <c r="G126" s="1" t="s">
        <v>841</v>
      </c>
      <c r="H126" s="1" t="s">
        <v>845</v>
      </c>
      <c r="I126" s="1" t="s">
        <v>708</v>
      </c>
      <c r="J126" s="1" t="s">
        <v>709</v>
      </c>
      <c r="K126" s="1" t="s">
        <v>710</v>
      </c>
    </row>
    <row r="127" spans="1:11" x14ac:dyDescent="0.25">
      <c r="A127" s="1" t="s">
        <v>11</v>
      </c>
      <c r="B127" s="1" t="s">
        <v>711</v>
      </c>
      <c r="F127" s="1" t="s">
        <v>492</v>
      </c>
      <c r="G127" s="1" t="s">
        <v>842</v>
      </c>
      <c r="H127" s="1" t="s">
        <v>846</v>
      </c>
      <c r="I127" s="1" t="s">
        <v>712</v>
      </c>
      <c r="J127" s="1" t="s">
        <v>713</v>
      </c>
      <c r="K127" s="1" t="s">
        <v>714</v>
      </c>
    </row>
    <row r="128" spans="1:11" x14ac:dyDescent="0.25">
      <c r="A128" s="1" t="s">
        <v>11</v>
      </c>
      <c r="B128" s="1" t="s">
        <v>715</v>
      </c>
      <c r="F128" s="1" t="s">
        <v>495</v>
      </c>
      <c r="G128" s="1" t="s">
        <v>843</v>
      </c>
      <c r="H128" s="1" t="s">
        <v>847</v>
      </c>
      <c r="I128" s="1" t="s">
        <v>716</v>
      </c>
      <c r="J128" s="1" t="s">
        <v>717</v>
      </c>
      <c r="K128" s="1" t="s">
        <v>718</v>
      </c>
    </row>
    <row r="129" spans="1:11" x14ac:dyDescent="0.25">
      <c r="A129" s="1" t="s">
        <v>11</v>
      </c>
    </row>
    <row r="130" spans="1:11" x14ac:dyDescent="0.25">
      <c r="A130" s="1" t="s">
        <v>11</v>
      </c>
      <c r="H130" s="1" t="s">
        <v>719</v>
      </c>
      <c r="J130" s="1" t="s">
        <v>720</v>
      </c>
    </row>
    <row r="131" spans="1:11" x14ac:dyDescent="0.25">
      <c r="A131" s="1" t="s">
        <v>176</v>
      </c>
    </row>
    <row r="132" spans="1:11" x14ac:dyDescent="0.25">
      <c r="A132" s="1" t="s">
        <v>11</v>
      </c>
      <c r="B132" s="1" t="s">
        <v>721</v>
      </c>
      <c r="D132" s="1" t="s">
        <v>82</v>
      </c>
      <c r="E132" s="1" t="s">
        <v>722</v>
      </c>
    </row>
    <row r="133" spans="1:11" x14ac:dyDescent="0.25">
      <c r="A133" s="1" t="s">
        <v>11</v>
      </c>
      <c r="B133" s="1" t="s">
        <v>723</v>
      </c>
      <c r="F133" s="1" t="s">
        <v>724</v>
      </c>
      <c r="G133" s="1" t="s">
        <v>834</v>
      </c>
      <c r="H133" s="1" t="s">
        <v>837</v>
      </c>
      <c r="I133" s="1" t="s">
        <v>725</v>
      </c>
      <c r="J133" s="1" t="s">
        <v>726</v>
      </c>
      <c r="K133" s="1" t="s">
        <v>727</v>
      </c>
    </row>
    <row r="134" spans="1:11" x14ac:dyDescent="0.25">
      <c r="A134" s="1" t="s">
        <v>11</v>
      </c>
      <c r="B134" s="1" t="s">
        <v>728</v>
      </c>
      <c r="F134" s="1" t="s">
        <v>498</v>
      </c>
      <c r="G134" s="1" t="s">
        <v>835</v>
      </c>
      <c r="H134" s="1" t="s">
        <v>838</v>
      </c>
      <c r="I134" s="1" t="s">
        <v>729</v>
      </c>
      <c r="J134" s="1" t="s">
        <v>730</v>
      </c>
      <c r="K134" s="1" t="s">
        <v>731</v>
      </c>
    </row>
    <row r="135" spans="1:11" x14ac:dyDescent="0.25">
      <c r="A135" s="1" t="s">
        <v>11</v>
      </c>
      <c r="B135" s="1" t="s">
        <v>732</v>
      </c>
      <c r="F135" s="1" t="s">
        <v>499</v>
      </c>
      <c r="G135" s="1" t="s">
        <v>836</v>
      </c>
      <c r="H135" s="1" t="s">
        <v>839</v>
      </c>
      <c r="I135" s="1" t="s">
        <v>733</v>
      </c>
      <c r="J135" s="1" t="s">
        <v>734</v>
      </c>
      <c r="K135" s="1" t="s">
        <v>735</v>
      </c>
    </row>
    <row r="136" spans="1:11" x14ac:dyDescent="0.25">
      <c r="A136" s="1" t="s">
        <v>11</v>
      </c>
      <c r="B136" s="1" t="s">
        <v>333</v>
      </c>
      <c r="F136" s="1" t="s">
        <v>736</v>
      </c>
      <c r="G136" s="1" t="s">
        <v>351</v>
      </c>
      <c r="H136" s="1" t="s">
        <v>353</v>
      </c>
      <c r="I136" s="1" t="s">
        <v>334</v>
      </c>
      <c r="J136" s="1" t="s">
        <v>500</v>
      </c>
      <c r="K136" s="1" t="s">
        <v>501</v>
      </c>
    </row>
    <row r="137" spans="1:11" x14ac:dyDescent="0.25">
      <c r="A137" s="1" t="s">
        <v>11</v>
      </c>
      <c r="B137" s="1" t="s">
        <v>335</v>
      </c>
      <c r="F137" s="1" t="s">
        <v>737</v>
      </c>
      <c r="G137" s="1" t="s">
        <v>352</v>
      </c>
      <c r="H137" s="1" t="s">
        <v>354</v>
      </c>
      <c r="I137" s="1" t="s">
        <v>336</v>
      </c>
      <c r="J137" s="1" t="s">
        <v>503</v>
      </c>
      <c r="K137" s="1" t="s">
        <v>504</v>
      </c>
    </row>
    <row r="138" spans="1:11" x14ac:dyDescent="0.25">
      <c r="A138" s="1" t="s">
        <v>11</v>
      </c>
    </row>
    <row r="139" spans="1:11" x14ac:dyDescent="0.25">
      <c r="A139" s="1" t="s">
        <v>11</v>
      </c>
      <c r="H139" s="1" t="s">
        <v>738</v>
      </c>
      <c r="J139" s="1" t="s">
        <v>739</v>
      </c>
    </row>
    <row r="140" spans="1:11" x14ac:dyDescent="0.25">
      <c r="A140" s="1" t="s">
        <v>176</v>
      </c>
    </row>
    <row r="141" spans="1:11" x14ac:dyDescent="0.25">
      <c r="A141" s="1" t="s">
        <v>11</v>
      </c>
      <c r="B141" s="1" t="s">
        <v>740</v>
      </c>
      <c r="D141" s="1" t="s">
        <v>83</v>
      </c>
      <c r="E141" s="1" t="s">
        <v>741</v>
      </c>
    </row>
    <row r="142" spans="1:11" x14ac:dyDescent="0.25">
      <c r="A142" s="1" t="s">
        <v>11</v>
      </c>
      <c r="B142" s="1" t="s">
        <v>108</v>
      </c>
      <c r="F142" s="1" t="s">
        <v>742</v>
      </c>
      <c r="G142" s="1" t="s">
        <v>251</v>
      </c>
      <c r="H142" s="1" t="s">
        <v>252</v>
      </c>
      <c r="I142" s="1" t="s">
        <v>109</v>
      </c>
      <c r="J142" s="1" t="s">
        <v>743</v>
      </c>
      <c r="K142" s="1" t="s">
        <v>744</v>
      </c>
    </row>
    <row r="143" spans="1:11" x14ac:dyDescent="0.25">
      <c r="A143" s="1" t="s">
        <v>11</v>
      </c>
      <c r="B143" s="1" t="s">
        <v>745</v>
      </c>
      <c r="F143" s="1" t="s">
        <v>502</v>
      </c>
      <c r="G143" s="1" t="s">
        <v>828</v>
      </c>
      <c r="H143" s="1" t="s">
        <v>831</v>
      </c>
      <c r="I143" s="1" t="s">
        <v>746</v>
      </c>
      <c r="J143" s="1" t="s">
        <v>747</v>
      </c>
      <c r="K143" s="1" t="s">
        <v>748</v>
      </c>
    </row>
    <row r="144" spans="1:11" x14ac:dyDescent="0.25">
      <c r="A144" s="1" t="s">
        <v>11</v>
      </c>
      <c r="B144" s="1" t="s">
        <v>749</v>
      </c>
      <c r="F144" s="1" t="s">
        <v>505</v>
      </c>
      <c r="G144" s="1" t="s">
        <v>829</v>
      </c>
      <c r="H144" s="1" t="s">
        <v>832</v>
      </c>
      <c r="I144" s="1" t="s">
        <v>750</v>
      </c>
      <c r="J144" s="1" t="s">
        <v>751</v>
      </c>
      <c r="K144" s="1" t="s">
        <v>752</v>
      </c>
    </row>
    <row r="145" spans="1:11" x14ac:dyDescent="0.25">
      <c r="A145" s="1" t="s">
        <v>11</v>
      </c>
      <c r="B145" s="1" t="s">
        <v>753</v>
      </c>
      <c r="F145" s="1" t="s">
        <v>506</v>
      </c>
      <c r="G145" s="1" t="s">
        <v>830</v>
      </c>
      <c r="H145" s="1" t="s">
        <v>833</v>
      </c>
      <c r="I145" s="1" t="s">
        <v>754</v>
      </c>
      <c r="J145" s="1" t="s">
        <v>755</v>
      </c>
      <c r="K145" s="1" t="s">
        <v>756</v>
      </c>
    </row>
    <row r="146" spans="1:11" x14ac:dyDescent="0.25">
      <c r="A146" s="1" t="s">
        <v>11</v>
      </c>
      <c r="B146" s="1" t="s">
        <v>509</v>
      </c>
      <c r="F146" s="1" t="s">
        <v>507</v>
      </c>
      <c r="G146" s="1" t="s">
        <v>510</v>
      </c>
      <c r="H146" s="1" t="s">
        <v>511</v>
      </c>
      <c r="I146" s="1" t="s">
        <v>512</v>
      </c>
      <c r="J146" s="1" t="s">
        <v>513</v>
      </c>
      <c r="K146" s="1" t="s">
        <v>514</v>
      </c>
    </row>
    <row r="147" spans="1:11" x14ac:dyDescent="0.25">
      <c r="A147" s="1" t="s">
        <v>11</v>
      </c>
      <c r="B147" s="1" t="s">
        <v>337</v>
      </c>
      <c r="F147" s="1" t="s">
        <v>508</v>
      </c>
      <c r="G147" s="1" t="s">
        <v>338</v>
      </c>
      <c r="H147" s="1" t="s">
        <v>339</v>
      </c>
      <c r="I147" s="1" t="s">
        <v>340</v>
      </c>
      <c r="J147" s="1" t="s">
        <v>757</v>
      </c>
      <c r="K147" s="1" t="s">
        <v>758</v>
      </c>
    </row>
    <row r="148" spans="1:11" x14ac:dyDescent="0.25">
      <c r="A148" s="1" t="s">
        <v>11</v>
      </c>
    </row>
    <row r="149" spans="1:11" x14ac:dyDescent="0.25">
      <c r="A149" s="1" t="s">
        <v>11</v>
      </c>
      <c r="H149" s="1" t="s">
        <v>759</v>
      </c>
      <c r="J149" s="1" t="s">
        <v>760</v>
      </c>
    </row>
    <row r="150" spans="1:11" x14ac:dyDescent="0.25">
      <c r="A150" s="1" t="s">
        <v>176</v>
      </c>
    </row>
    <row r="151" spans="1:11" x14ac:dyDescent="0.25">
      <c r="A151" s="1" t="s">
        <v>11</v>
      </c>
      <c r="B151" s="1" t="s">
        <v>341</v>
      </c>
      <c r="D151" s="1" t="s">
        <v>84</v>
      </c>
      <c r="E151" s="1" t="s">
        <v>342</v>
      </c>
    </row>
    <row r="152" spans="1:11" x14ac:dyDescent="0.25">
      <c r="A152" s="1" t="s">
        <v>11</v>
      </c>
      <c r="B152" s="1" t="s">
        <v>343</v>
      </c>
      <c r="F152" s="1" t="s">
        <v>344</v>
      </c>
      <c r="G152" s="1" t="s">
        <v>349</v>
      </c>
      <c r="H152" s="1" t="s">
        <v>350</v>
      </c>
      <c r="I152" s="1" t="s">
        <v>345</v>
      </c>
      <c r="J152" s="1" t="s">
        <v>516</v>
      </c>
      <c r="K152" s="1" t="s">
        <v>517</v>
      </c>
    </row>
    <row r="153" spans="1:11" x14ac:dyDescent="0.25">
      <c r="A153" s="1" t="s">
        <v>11</v>
      </c>
    </row>
    <row r="154" spans="1:11" x14ac:dyDescent="0.25">
      <c r="A154" s="1" t="s">
        <v>11</v>
      </c>
      <c r="H154" s="1" t="s">
        <v>346</v>
      </c>
      <c r="J154" s="1" t="s">
        <v>761</v>
      </c>
    </row>
    <row r="155" spans="1:11" x14ac:dyDescent="0.25">
      <c r="A155" s="1" t="s">
        <v>176</v>
      </c>
    </row>
    <row r="156" spans="1:11" x14ac:dyDescent="0.25">
      <c r="A156" s="1" t="s">
        <v>11</v>
      </c>
      <c r="B156" s="1" t="s">
        <v>762</v>
      </c>
      <c r="D156" s="1" t="s">
        <v>85</v>
      </c>
      <c r="E156" s="1" t="s">
        <v>763</v>
      </c>
    </row>
    <row r="157" spans="1:11" x14ac:dyDescent="0.25">
      <c r="A157" s="1" t="s">
        <v>11</v>
      </c>
      <c r="B157" s="1" t="s">
        <v>110</v>
      </c>
      <c r="F157" s="1" t="s">
        <v>764</v>
      </c>
      <c r="G157" s="1" t="s">
        <v>233</v>
      </c>
      <c r="H157" s="1" t="s">
        <v>242</v>
      </c>
      <c r="I157" s="1" t="s">
        <v>111</v>
      </c>
      <c r="J157" s="1" t="s">
        <v>523</v>
      </c>
      <c r="K157" s="1" t="s">
        <v>524</v>
      </c>
    </row>
    <row r="158" spans="1:11" x14ac:dyDescent="0.25">
      <c r="A158" s="1" t="s">
        <v>11</v>
      </c>
      <c r="B158" s="1" t="s">
        <v>112</v>
      </c>
      <c r="F158" s="1" t="s">
        <v>515</v>
      </c>
      <c r="G158" s="1" t="s">
        <v>234</v>
      </c>
      <c r="H158" s="1" t="s">
        <v>243</v>
      </c>
      <c r="I158" s="1" t="s">
        <v>113</v>
      </c>
      <c r="J158" s="1" t="s">
        <v>526</v>
      </c>
      <c r="K158" s="1" t="s">
        <v>527</v>
      </c>
    </row>
    <row r="159" spans="1:11" x14ac:dyDescent="0.25">
      <c r="A159" s="1" t="s">
        <v>11</v>
      </c>
      <c r="B159" s="1" t="s">
        <v>114</v>
      </c>
      <c r="F159" s="1" t="s">
        <v>518</v>
      </c>
      <c r="G159" s="1" t="s">
        <v>235</v>
      </c>
      <c r="H159" s="1" t="s">
        <v>244</v>
      </c>
      <c r="I159" s="1" t="s">
        <v>115</v>
      </c>
      <c r="J159" s="1" t="s">
        <v>529</v>
      </c>
      <c r="K159" s="1" t="s">
        <v>530</v>
      </c>
    </row>
    <row r="160" spans="1:11" x14ac:dyDescent="0.25">
      <c r="A160" s="1" t="s">
        <v>11</v>
      </c>
      <c r="B160" s="1" t="s">
        <v>152</v>
      </c>
      <c r="F160" s="1" t="s">
        <v>519</v>
      </c>
      <c r="G160" s="1" t="s">
        <v>236</v>
      </c>
      <c r="H160" s="1" t="s">
        <v>245</v>
      </c>
      <c r="I160" s="1" t="s">
        <v>153</v>
      </c>
      <c r="J160" s="1" t="s">
        <v>532</v>
      </c>
      <c r="K160" s="1" t="s">
        <v>533</v>
      </c>
    </row>
    <row r="161" spans="1:11" x14ac:dyDescent="0.25">
      <c r="A161" s="1" t="s">
        <v>11</v>
      </c>
      <c r="B161" s="1" t="s">
        <v>154</v>
      </c>
      <c r="F161" s="1" t="s">
        <v>520</v>
      </c>
      <c r="G161" s="1" t="s">
        <v>237</v>
      </c>
      <c r="H161" s="1" t="s">
        <v>246</v>
      </c>
      <c r="I161" s="1" t="s">
        <v>155</v>
      </c>
      <c r="J161" s="1" t="s">
        <v>535</v>
      </c>
      <c r="K161" s="1" t="s">
        <v>536</v>
      </c>
    </row>
    <row r="162" spans="1:11" x14ac:dyDescent="0.25">
      <c r="A162" s="1" t="s">
        <v>11</v>
      </c>
      <c r="B162" s="1" t="s">
        <v>156</v>
      </c>
      <c r="F162" s="1" t="s">
        <v>521</v>
      </c>
      <c r="G162" s="1" t="s">
        <v>238</v>
      </c>
      <c r="H162" s="1" t="s">
        <v>247</v>
      </c>
      <c r="I162" s="1" t="s">
        <v>157</v>
      </c>
      <c r="J162" s="1" t="s">
        <v>538</v>
      </c>
      <c r="K162" s="1" t="s">
        <v>539</v>
      </c>
    </row>
    <row r="163" spans="1:11" x14ac:dyDescent="0.25">
      <c r="A163" s="1" t="s">
        <v>11</v>
      </c>
      <c r="B163" s="1" t="s">
        <v>158</v>
      </c>
      <c r="F163" s="1" t="s">
        <v>522</v>
      </c>
      <c r="G163" s="1" t="s">
        <v>239</v>
      </c>
      <c r="H163" s="1" t="s">
        <v>248</v>
      </c>
      <c r="I163" s="1" t="s">
        <v>159</v>
      </c>
      <c r="J163" s="1" t="s">
        <v>541</v>
      </c>
      <c r="K163" s="1" t="s">
        <v>542</v>
      </c>
    </row>
    <row r="164" spans="1:11" x14ac:dyDescent="0.25">
      <c r="A164" s="1" t="s">
        <v>11</v>
      </c>
      <c r="B164" s="1" t="s">
        <v>126</v>
      </c>
      <c r="F164" s="1" t="s">
        <v>525</v>
      </c>
      <c r="G164" s="1" t="s">
        <v>240</v>
      </c>
      <c r="H164" s="1" t="s">
        <v>249</v>
      </c>
      <c r="I164" s="1" t="s">
        <v>127</v>
      </c>
      <c r="J164" s="1" t="s">
        <v>765</v>
      </c>
      <c r="K164" s="1" t="s">
        <v>766</v>
      </c>
    </row>
    <row r="165" spans="1:11" x14ac:dyDescent="0.25">
      <c r="A165" s="1" t="s">
        <v>11</v>
      </c>
      <c r="B165" s="1" t="s">
        <v>128</v>
      </c>
      <c r="F165" s="1" t="s">
        <v>528</v>
      </c>
      <c r="G165" s="1" t="s">
        <v>241</v>
      </c>
      <c r="H165" s="1" t="s">
        <v>250</v>
      </c>
      <c r="I165" s="1" t="s">
        <v>129</v>
      </c>
      <c r="J165" s="1" t="s">
        <v>767</v>
      </c>
      <c r="K165" s="1" t="s">
        <v>768</v>
      </c>
    </row>
    <row r="166" spans="1:11" x14ac:dyDescent="0.25">
      <c r="A166" s="1" t="s">
        <v>11</v>
      </c>
      <c r="B166" s="1" t="s">
        <v>769</v>
      </c>
      <c r="F166" s="1" t="s">
        <v>531</v>
      </c>
      <c r="G166" s="1" t="s">
        <v>822</v>
      </c>
      <c r="H166" s="1" t="s">
        <v>825</v>
      </c>
      <c r="I166" s="1" t="s">
        <v>770</v>
      </c>
      <c r="J166" s="1" t="s">
        <v>771</v>
      </c>
      <c r="K166" s="1" t="s">
        <v>772</v>
      </c>
    </row>
    <row r="167" spans="1:11" x14ac:dyDescent="0.25">
      <c r="A167" s="1" t="s">
        <v>11</v>
      </c>
      <c r="B167" s="1" t="s">
        <v>773</v>
      </c>
      <c r="F167" s="1" t="s">
        <v>534</v>
      </c>
      <c r="G167" s="1" t="s">
        <v>823</v>
      </c>
      <c r="H167" s="1" t="s">
        <v>826</v>
      </c>
      <c r="I167" s="1" t="s">
        <v>774</v>
      </c>
      <c r="J167" s="1" t="s">
        <v>775</v>
      </c>
      <c r="K167" s="1" t="s">
        <v>776</v>
      </c>
    </row>
    <row r="168" spans="1:11" x14ac:dyDescent="0.25">
      <c r="A168" s="1" t="s">
        <v>11</v>
      </c>
      <c r="B168" s="1" t="s">
        <v>543</v>
      </c>
      <c r="F168" s="1" t="s">
        <v>537</v>
      </c>
      <c r="G168" s="1" t="s">
        <v>544</v>
      </c>
      <c r="H168" s="1" t="s">
        <v>545</v>
      </c>
      <c r="I168" s="1" t="s">
        <v>546</v>
      </c>
      <c r="J168" s="1" t="s">
        <v>547</v>
      </c>
      <c r="K168" s="1" t="s">
        <v>548</v>
      </c>
    </row>
    <row r="169" spans="1:11" x14ac:dyDescent="0.25">
      <c r="A169" s="1" t="s">
        <v>11</v>
      </c>
      <c r="B169" s="1" t="s">
        <v>777</v>
      </c>
      <c r="F169" s="1" t="s">
        <v>540</v>
      </c>
      <c r="G169" s="1" t="s">
        <v>824</v>
      </c>
      <c r="H169" s="1" t="s">
        <v>827</v>
      </c>
      <c r="I169" s="1" t="s">
        <v>778</v>
      </c>
      <c r="J169" s="1" t="s">
        <v>779</v>
      </c>
      <c r="K169" s="1" t="s">
        <v>780</v>
      </c>
    </row>
    <row r="170" spans="1:11" x14ac:dyDescent="0.25">
      <c r="A170" s="1" t="s">
        <v>11</v>
      </c>
    </row>
    <row r="171" spans="1:11" x14ac:dyDescent="0.25">
      <c r="A171" s="1" t="s">
        <v>11</v>
      </c>
      <c r="H171" s="1" t="s">
        <v>781</v>
      </c>
      <c r="J171" s="1" t="s">
        <v>782</v>
      </c>
    </row>
    <row r="172" spans="1:11" x14ac:dyDescent="0.25">
      <c r="A172" s="1" t="s">
        <v>176</v>
      </c>
    </row>
    <row r="173" spans="1:11" x14ac:dyDescent="0.25">
      <c r="A173" s="1" t="s">
        <v>11</v>
      </c>
      <c r="B173" s="1" t="s">
        <v>783</v>
      </c>
      <c r="D173" s="1" t="s">
        <v>28</v>
      </c>
      <c r="E173" s="1" t="s">
        <v>784</v>
      </c>
    </row>
    <row r="174" spans="1:11" x14ac:dyDescent="0.25">
      <c r="A174" s="1" t="s">
        <v>11</v>
      </c>
      <c r="B174" s="1" t="s">
        <v>549</v>
      </c>
      <c r="F174" s="1" t="s">
        <v>785</v>
      </c>
      <c r="G174" s="1" t="s">
        <v>567</v>
      </c>
      <c r="H174" s="1" t="s">
        <v>568</v>
      </c>
      <c r="I174" s="1" t="s">
        <v>551</v>
      </c>
      <c r="J174" s="1" t="s">
        <v>552</v>
      </c>
      <c r="K174" s="1" t="s">
        <v>553</v>
      </c>
    </row>
    <row r="175" spans="1:11" x14ac:dyDescent="0.25">
      <c r="A175" s="1" t="s">
        <v>11</v>
      </c>
    </row>
    <row r="176" spans="1:11" x14ac:dyDescent="0.25">
      <c r="A176" s="1" t="s">
        <v>11</v>
      </c>
      <c r="H176" s="1" t="s">
        <v>786</v>
      </c>
      <c r="J176" s="1" t="s">
        <v>787</v>
      </c>
    </row>
    <row r="177" spans="1:11" x14ac:dyDescent="0.25">
      <c r="A177" s="1" t="s">
        <v>176</v>
      </c>
    </row>
    <row r="178" spans="1:11" x14ac:dyDescent="0.25">
      <c r="A178" s="1" t="s">
        <v>11</v>
      </c>
      <c r="B178" s="1" t="s">
        <v>788</v>
      </c>
      <c r="D178" s="1" t="s">
        <v>86</v>
      </c>
      <c r="E178" s="1" t="s">
        <v>789</v>
      </c>
    </row>
    <row r="179" spans="1:11" x14ac:dyDescent="0.25">
      <c r="A179" s="1" t="s">
        <v>11</v>
      </c>
      <c r="B179" s="1" t="s">
        <v>160</v>
      </c>
      <c r="F179" s="1" t="s">
        <v>790</v>
      </c>
      <c r="G179" s="1" t="s">
        <v>223</v>
      </c>
      <c r="H179" s="1" t="s">
        <v>228</v>
      </c>
      <c r="I179" s="1" t="s">
        <v>161</v>
      </c>
      <c r="J179" s="1" t="s">
        <v>559</v>
      </c>
      <c r="K179" s="1" t="s">
        <v>560</v>
      </c>
    </row>
    <row r="180" spans="1:11" x14ac:dyDescent="0.25">
      <c r="A180" s="1" t="s">
        <v>11</v>
      </c>
      <c r="B180" s="1" t="s">
        <v>162</v>
      </c>
      <c r="F180" s="1" t="s">
        <v>550</v>
      </c>
      <c r="G180" s="1" t="s">
        <v>224</v>
      </c>
      <c r="H180" s="1" t="s">
        <v>229</v>
      </c>
      <c r="I180" s="1" t="s">
        <v>163</v>
      </c>
      <c r="J180" s="1" t="s">
        <v>562</v>
      </c>
      <c r="K180" s="1" t="s">
        <v>563</v>
      </c>
    </row>
    <row r="181" spans="1:11" x14ac:dyDescent="0.25">
      <c r="A181" s="1" t="s">
        <v>11</v>
      </c>
      <c r="B181" s="1" t="s">
        <v>116</v>
      </c>
      <c r="F181" s="1" t="s">
        <v>554</v>
      </c>
      <c r="G181" s="1" t="s">
        <v>225</v>
      </c>
      <c r="H181" s="1" t="s">
        <v>230</v>
      </c>
      <c r="I181" s="1" t="s">
        <v>117</v>
      </c>
      <c r="J181" s="1" t="s">
        <v>565</v>
      </c>
      <c r="K181" s="1" t="s">
        <v>566</v>
      </c>
    </row>
    <row r="182" spans="1:11" x14ac:dyDescent="0.25">
      <c r="A182" s="1" t="s">
        <v>11</v>
      </c>
      <c r="B182" s="1" t="s">
        <v>87</v>
      </c>
      <c r="F182" s="1" t="s">
        <v>555</v>
      </c>
      <c r="G182" s="1" t="s">
        <v>226</v>
      </c>
      <c r="H182" s="1" t="s">
        <v>231</v>
      </c>
      <c r="I182" s="1" t="s">
        <v>88</v>
      </c>
      <c r="J182" s="1" t="s">
        <v>791</v>
      </c>
      <c r="K182" s="1" t="s">
        <v>792</v>
      </c>
    </row>
    <row r="183" spans="1:11" x14ac:dyDescent="0.25">
      <c r="A183" s="1" t="s">
        <v>11</v>
      </c>
      <c r="B183" s="1" t="s">
        <v>164</v>
      </c>
      <c r="F183" s="1" t="s">
        <v>556</v>
      </c>
      <c r="G183" s="1" t="s">
        <v>227</v>
      </c>
      <c r="H183" s="1" t="s">
        <v>232</v>
      </c>
      <c r="I183" s="1" t="s">
        <v>165</v>
      </c>
      <c r="J183" s="1" t="s">
        <v>793</v>
      </c>
      <c r="K183" s="1" t="s">
        <v>794</v>
      </c>
    </row>
    <row r="184" spans="1:11" x14ac:dyDescent="0.25">
      <c r="A184" s="1" t="s">
        <v>11</v>
      </c>
      <c r="B184" s="1" t="s">
        <v>795</v>
      </c>
      <c r="F184" s="1" t="s">
        <v>557</v>
      </c>
      <c r="G184" s="1" t="s">
        <v>814</v>
      </c>
      <c r="H184" s="1" t="s">
        <v>818</v>
      </c>
      <c r="I184" s="1" t="s">
        <v>796</v>
      </c>
      <c r="J184" s="1" t="s">
        <v>797</v>
      </c>
      <c r="K184" s="1" t="s">
        <v>798</v>
      </c>
    </row>
    <row r="185" spans="1:11" x14ac:dyDescent="0.25">
      <c r="A185" s="1" t="s">
        <v>11</v>
      </c>
      <c r="B185" s="1" t="s">
        <v>799</v>
      </c>
      <c r="F185" s="1" t="s">
        <v>558</v>
      </c>
      <c r="G185" s="1" t="s">
        <v>815</v>
      </c>
      <c r="H185" s="1" t="s">
        <v>819</v>
      </c>
      <c r="I185" s="1" t="s">
        <v>800</v>
      </c>
      <c r="J185" s="1" t="s">
        <v>801</v>
      </c>
      <c r="K185" s="1" t="s">
        <v>802</v>
      </c>
    </row>
    <row r="186" spans="1:11" x14ac:dyDescent="0.25">
      <c r="A186" s="1" t="s">
        <v>11</v>
      </c>
      <c r="B186" s="1" t="s">
        <v>803</v>
      </c>
      <c r="F186" s="1" t="s">
        <v>561</v>
      </c>
      <c r="G186" s="1" t="s">
        <v>816</v>
      </c>
      <c r="H186" s="1" t="s">
        <v>820</v>
      </c>
      <c r="I186" s="1" t="s">
        <v>804</v>
      </c>
      <c r="J186" s="1" t="s">
        <v>805</v>
      </c>
      <c r="K186" s="1" t="s">
        <v>806</v>
      </c>
    </row>
    <row r="187" spans="1:11" x14ac:dyDescent="0.25">
      <c r="A187" s="1" t="s">
        <v>11</v>
      </c>
      <c r="B187" s="1" t="s">
        <v>807</v>
      </c>
      <c r="F187" s="1" t="s">
        <v>564</v>
      </c>
      <c r="G187" s="1" t="s">
        <v>817</v>
      </c>
      <c r="H187" s="1" t="s">
        <v>821</v>
      </c>
      <c r="I187" s="1" t="s">
        <v>808</v>
      </c>
      <c r="J187" s="1" t="s">
        <v>809</v>
      </c>
      <c r="K187" s="1" t="s">
        <v>810</v>
      </c>
    </row>
    <row r="188" spans="1:11" x14ac:dyDescent="0.25">
      <c r="A188" s="1" t="s">
        <v>11</v>
      </c>
    </row>
    <row r="189" spans="1:11" x14ac:dyDescent="0.25">
      <c r="A189" s="1" t="s">
        <v>11</v>
      </c>
      <c r="H189" s="1" t="s">
        <v>811</v>
      </c>
      <c r="J189" s="1" t="s">
        <v>812</v>
      </c>
    </row>
    <row r="190" spans="1:11" x14ac:dyDescent="0.25">
      <c r="A190" s="1" t="s">
        <v>176</v>
      </c>
    </row>
    <row r="192" spans="1:11" x14ac:dyDescent="0.25">
      <c r="H192" s="1" t="s">
        <v>18</v>
      </c>
      <c r="J192" s="1" t="s">
        <v>813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Options</vt:lpstr>
      <vt:lpstr>Customer Transactions</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Customer Transactions</dc:title>
  <dc:subject>Jet Reports</dc:subject>
  <dc:creator>Keesha M. Wallace</dc:creator>
  <dc:description>Customer order transactions within a specified date range by customer.</dc:description>
  <cp:lastModifiedBy>Kim R. Duey</cp:lastModifiedBy>
  <cp:lastPrinted>2013-05-31T17:05:33Z</cp:lastPrinted>
  <dcterms:created xsi:type="dcterms:W3CDTF">2013-05-03T21:50:18Z</dcterms:created>
  <dcterms:modified xsi:type="dcterms:W3CDTF">2018-09-28T18:51:07Z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