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8800" windowHeight="12000"/>
  </bookViews>
  <sheets>
    <sheet name="Read Me" sheetId="151" r:id="rId1"/>
    <sheet name="Options" sheetId="2" state="hidden" r:id="rId2"/>
    <sheet name="P&amp;L" sheetId="1" r:id="rId3"/>
    <sheet name="Sheet2" sheetId="152" state="veryHidden" r:id="rId4"/>
    <sheet name="Sheet3" sheetId="153" state="veryHidden" r:id="rId5"/>
    <sheet name="Sheet4" sheetId="154" state="veryHidden" r:id="rId6"/>
    <sheet name="Sheet5" sheetId="155" state="veryHidden" r:id="rId7"/>
    <sheet name="Sheet6" sheetId="156" state="veryHidden" r:id="rId8"/>
    <sheet name="Sheet7" sheetId="157" state="veryHidden" r:id="rId9"/>
  </sheets>
  <definedNames>
    <definedName name="CoGFilter">Options!$D$6</definedName>
    <definedName name="ExpenseFilter">Options!$D$7</definedName>
    <definedName name="Period">Options!$D$9</definedName>
    <definedName name="_xlnm.Print_Area" localSheetId="1">Options!$A$1</definedName>
    <definedName name="RevenueFilter">Options!$D$5</definedName>
    <definedName name="Year">Options!$D$8</definedName>
  </definedNames>
  <calcPr calcId="162913"/>
</workbook>
</file>

<file path=xl/calcChain.xml><?xml version="1.0" encoding="utf-8"?>
<calcChain xmlns="http://schemas.openxmlformats.org/spreadsheetml/2006/main">
  <c r="C14" i="1" l="1"/>
  <c r="D14" i="1"/>
  <c r="C15" i="1"/>
  <c r="D15" i="1"/>
  <c r="C16" i="1"/>
  <c r="D16" i="1"/>
  <c r="C17" i="1"/>
  <c r="D17" i="1"/>
  <c r="C18" i="1"/>
  <c r="D18" i="1"/>
  <c r="C19" i="1"/>
  <c r="D19" i="1"/>
  <c r="C20" i="1"/>
  <c r="D20" i="1"/>
  <c r="C21" i="1"/>
  <c r="D21" i="1"/>
  <c r="C22" i="1"/>
  <c r="D22" i="1"/>
  <c r="C23" i="1"/>
  <c r="D23" i="1"/>
  <c r="C24" i="1"/>
  <c r="D24" i="1"/>
  <c r="C25" i="1"/>
  <c r="D25" i="1"/>
  <c r="C26" i="1"/>
  <c r="D26" i="1"/>
  <c r="C27" i="1"/>
  <c r="D27" i="1"/>
  <c r="C28" i="1"/>
  <c r="D28" i="1"/>
  <c r="C29" i="1"/>
  <c r="D29" i="1"/>
  <c r="C30" i="1"/>
  <c r="D30" i="1"/>
  <c r="C31" i="1"/>
  <c r="D31" i="1"/>
  <c r="C32" i="1"/>
  <c r="D32" i="1"/>
  <c r="C33" i="1"/>
  <c r="D33" i="1"/>
  <c r="C34" i="1"/>
  <c r="D34" i="1"/>
  <c r="C35" i="1"/>
  <c r="D35" i="1"/>
  <c r="C36" i="1"/>
  <c r="D36" i="1"/>
  <c r="C37" i="1"/>
  <c r="D37" i="1"/>
  <c r="C38" i="1"/>
  <c r="D38" i="1"/>
  <c r="C39" i="1"/>
  <c r="D39" i="1"/>
  <c r="C40" i="1"/>
  <c r="D40" i="1"/>
  <c r="C41" i="1"/>
  <c r="D41" i="1"/>
  <c r="C42" i="1"/>
  <c r="D42" i="1"/>
  <c r="C43" i="1"/>
  <c r="D43" i="1"/>
  <c r="C44" i="1"/>
  <c r="D44" i="1"/>
  <c r="C45" i="1"/>
  <c r="D45" i="1"/>
  <c r="C46" i="1"/>
  <c r="D46" i="1"/>
  <c r="C47" i="1"/>
  <c r="D47" i="1"/>
  <c r="C48" i="1"/>
  <c r="D48" i="1"/>
  <c r="C49" i="1"/>
  <c r="D49" i="1"/>
  <c r="C50" i="1"/>
  <c r="D50" i="1"/>
  <c r="C51" i="1"/>
  <c r="D51" i="1"/>
  <c r="E53" i="1"/>
  <c r="F53" i="1"/>
  <c r="G53" i="1"/>
  <c r="H53" i="1"/>
  <c r="I53" i="1"/>
  <c r="J53" i="1"/>
  <c r="K53" i="1"/>
  <c r="K89" i="1" s="1"/>
  <c r="L53" i="1"/>
  <c r="L89" i="1" s="1"/>
  <c r="M53" i="1"/>
  <c r="N53" i="1"/>
  <c r="O53" i="1"/>
  <c r="P53" i="1"/>
  <c r="C56" i="1"/>
  <c r="D56" i="1"/>
  <c r="C57" i="1"/>
  <c r="D57" i="1"/>
  <c r="C58" i="1"/>
  <c r="D58" i="1"/>
  <c r="C59" i="1"/>
  <c r="D59" i="1"/>
  <c r="C60" i="1"/>
  <c r="D60" i="1"/>
  <c r="C61" i="1"/>
  <c r="D61" i="1"/>
  <c r="C62" i="1"/>
  <c r="D62" i="1"/>
  <c r="C63" i="1"/>
  <c r="D63" i="1"/>
  <c r="C64" i="1"/>
  <c r="D64" i="1"/>
  <c r="C65" i="1"/>
  <c r="D65" i="1"/>
  <c r="C66" i="1"/>
  <c r="D66" i="1"/>
  <c r="C67" i="1"/>
  <c r="D67" i="1"/>
  <c r="C68" i="1"/>
  <c r="D68" i="1"/>
  <c r="C69" i="1"/>
  <c r="D69" i="1"/>
  <c r="C70" i="1"/>
  <c r="D70" i="1"/>
  <c r="C71" i="1"/>
  <c r="D71" i="1"/>
  <c r="C72" i="1"/>
  <c r="D72" i="1"/>
  <c r="C73" i="1"/>
  <c r="D73" i="1"/>
  <c r="C74" i="1"/>
  <c r="D74" i="1"/>
  <c r="C75" i="1"/>
  <c r="D75" i="1"/>
  <c r="C76" i="1"/>
  <c r="D76" i="1"/>
  <c r="C77" i="1"/>
  <c r="D77" i="1"/>
  <c r="C78" i="1"/>
  <c r="D78" i="1"/>
  <c r="C79" i="1"/>
  <c r="D79" i="1"/>
  <c r="C80" i="1"/>
  <c r="D80" i="1"/>
  <c r="C81" i="1"/>
  <c r="D81" i="1"/>
  <c r="C82" i="1"/>
  <c r="D82" i="1"/>
  <c r="C83" i="1"/>
  <c r="D83" i="1"/>
  <c r="C84" i="1"/>
  <c r="D84" i="1"/>
  <c r="C85" i="1"/>
  <c r="D85" i="1"/>
  <c r="E87" i="1"/>
  <c r="E89" i="1" s="1"/>
  <c r="F87" i="1"/>
  <c r="G87" i="1"/>
  <c r="H87" i="1"/>
  <c r="I87" i="1"/>
  <c r="J87" i="1"/>
  <c r="K87" i="1"/>
  <c r="L87" i="1"/>
  <c r="M87" i="1"/>
  <c r="M89" i="1" s="1"/>
  <c r="N87" i="1"/>
  <c r="O87" i="1"/>
  <c r="P87" i="1"/>
  <c r="F89" i="1"/>
  <c r="G89" i="1"/>
  <c r="H89" i="1"/>
  <c r="I89" i="1"/>
  <c r="J89" i="1"/>
  <c r="N89" i="1"/>
  <c r="O89" i="1"/>
  <c r="P89" i="1"/>
  <c r="C92" i="1"/>
  <c r="D92" i="1"/>
  <c r="C93" i="1"/>
  <c r="D93" i="1"/>
  <c r="C94" i="1"/>
  <c r="D94" i="1"/>
  <c r="C95" i="1"/>
  <c r="D95" i="1"/>
  <c r="C96" i="1"/>
  <c r="D96" i="1"/>
  <c r="C97" i="1"/>
  <c r="D97" i="1"/>
  <c r="C98" i="1"/>
  <c r="D98" i="1"/>
  <c r="C99" i="1"/>
  <c r="D99" i="1"/>
  <c r="C100" i="1"/>
  <c r="D100" i="1"/>
  <c r="C101" i="1"/>
  <c r="D101" i="1"/>
  <c r="C102" i="1"/>
  <c r="D102" i="1"/>
  <c r="C103" i="1"/>
  <c r="D103" i="1"/>
  <c r="C104" i="1"/>
  <c r="D104" i="1"/>
  <c r="C105" i="1"/>
  <c r="D105" i="1"/>
  <c r="C106" i="1"/>
  <c r="D106" i="1"/>
  <c r="C107" i="1"/>
  <c r="D107" i="1"/>
  <c r="C108" i="1"/>
  <c r="D108" i="1"/>
  <c r="C109" i="1"/>
  <c r="D109" i="1"/>
  <c r="C110" i="1"/>
  <c r="D110" i="1"/>
  <c r="C111" i="1"/>
  <c r="D111" i="1"/>
  <c r="C112" i="1"/>
  <c r="D112" i="1"/>
  <c r="C113" i="1"/>
  <c r="D113" i="1"/>
  <c r="C114" i="1"/>
  <c r="D114" i="1"/>
  <c r="C115" i="1"/>
  <c r="D115" i="1"/>
  <c r="C116" i="1"/>
  <c r="D116" i="1"/>
  <c r="C117" i="1"/>
  <c r="D117" i="1"/>
  <c r="C118" i="1"/>
  <c r="D118" i="1"/>
  <c r="C119" i="1"/>
  <c r="D119" i="1"/>
  <c r="C120" i="1"/>
  <c r="D120" i="1"/>
  <c r="C121" i="1"/>
  <c r="D121" i="1"/>
  <c r="C122" i="1"/>
  <c r="D122" i="1"/>
  <c r="C123" i="1"/>
  <c r="D123" i="1"/>
  <c r="C124" i="1"/>
  <c r="D124" i="1"/>
  <c r="C125" i="1"/>
  <c r="D125" i="1"/>
  <c r="C126" i="1"/>
  <c r="D126" i="1"/>
  <c r="C127" i="1"/>
  <c r="D127" i="1"/>
  <c r="C128" i="1"/>
  <c r="D128" i="1"/>
  <c r="C129" i="1"/>
  <c r="D129" i="1"/>
  <c r="C130" i="1"/>
  <c r="D130" i="1"/>
  <c r="C131" i="1"/>
  <c r="D131" i="1"/>
  <c r="C132" i="1"/>
  <c r="D132" i="1"/>
  <c r="C133" i="1"/>
  <c r="D133" i="1"/>
  <c r="C134" i="1"/>
  <c r="D134" i="1"/>
  <c r="C135" i="1"/>
  <c r="D135" i="1"/>
  <c r="C136" i="1"/>
  <c r="D136" i="1"/>
  <c r="C137" i="1"/>
  <c r="D137" i="1"/>
  <c r="C138" i="1"/>
  <c r="D138" i="1"/>
  <c r="C139" i="1"/>
  <c r="D139" i="1"/>
  <c r="E5" i="2"/>
  <c r="E6" i="2"/>
  <c r="E7" i="2"/>
  <c r="E8" i="2"/>
  <c r="E9" i="2"/>
  <c r="Q94" i="1"/>
  <c r="Q95" i="1" s="1"/>
  <c r="Q96" i="1" s="1"/>
  <c r="Q97" i="1" s="1"/>
  <c r="Q98" i="1" s="1"/>
  <c r="Q99" i="1" s="1"/>
  <c r="Q100" i="1" s="1"/>
  <c r="Q101" i="1" s="1"/>
  <c r="Q102" i="1" s="1"/>
  <c r="Q103" i="1" s="1"/>
  <c r="Q104" i="1" s="1"/>
  <c r="Q105" i="1" s="1"/>
  <c r="Q106" i="1" s="1"/>
  <c r="Q107" i="1" s="1"/>
  <c r="Q108" i="1" s="1"/>
  <c r="Q109" i="1" s="1"/>
  <c r="Q110" i="1" s="1"/>
  <c r="Q111" i="1" s="1"/>
  <c r="Q112" i="1" s="1"/>
  <c r="Q113" i="1" s="1"/>
  <c r="Q114" i="1" s="1"/>
  <c r="Q115" i="1" s="1"/>
  <c r="Q116" i="1" s="1"/>
  <c r="Q117" i="1" s="1"/>
  <c r="Q118" i="1" s="1"/>
  <c r="Q119" i="1" s="1"/>
  <c r="Q120" i="1" s="1"/>
  <c r="Q121" i="1" s="1"/>
  <c r="Q122" i="1" s="1"/>
  <c r="Q123" i="1" s="1"/>
  <c r="Q124" i="1" s="1"/>
  <c r="Q125" i="1" s="1"/>
  <c r="Q126" i="1" s="1"/>
  <c r="Q127" i="1" s="1"/>
  <c r="Q128" i="1" s="1"/>
  <c r="Q129" i="1" s="1"/>
  <c r="Q130" i="1" s="1"/>
  <c r="Q131" i="1" s="1"/>
  <c r="Q132" i="1" s="1"/>
  <c r="Q133" i="1" s="1"/>
  <c r="Q134" i="1" s="1"/>
  <c r="Q135" i="1" s="1"/>
  <c r="Q136" i="1" s="1"/>
  <c r="Q137" i="1" s="1"/>
  <c r="Q138" i="1" s="1"/>
  <c r="Q139" i="1" s="1"/>
  <c r="Q93" i="1"/>
  <c r="Q92" i="1"/>
  <c r="Q56" i="1"/>
  <c r="Q57" i="1" s="1"/>
  <c r="Q58" i="1" s="1"/>
  <c r="Q59" i="1" s="1"/>
  <c r="Q60" i="1" s="1"/>
  <c r="Q61" i="1" s="1"/>
  <c r="Q62" i="1" s="1"/>
  <c r="Q63" i="1" s="1"/>
  <c r="Q64" i="1" s="1"/>
  <c r="Q65" i="1" s="1"/>
  <c r="Q66" i="1" s="1"/>
  <c r="Q67" i="1" s="1"/>
  <c r="Q68" i="1" s="1"/>
  <c r="Q69" i="1" s="1"/>
  <c r="Q70" i="1" s="1"/>
  <c r="Q71" i="1" s="1"/>
  <c r="Q72" i="1" s="1"/>
  <c r="Q73" i="1" s="1"/>
  <c r="Q74" i="1" s="1"/>
  <c r="Q75" i="1" s="1"/>
  <c r="Q76" i="1" s="1"/>
  <c r="Q77" i="1" s="1"/>
  <c r="Q78" i="1" s="1"/>
  <c r="Q79" i="1" s="1"/>
  <c r="Q80" i="1" s="1"/>
  <c r="Q81" i="1" s="1"/>
  <c r="Q82" i="1" s="1"/>
  <c r="Q83" i="1" s="1"/>
  <c r="Q84" i="1" s="1"/>
  <c r="Q85" i="1" s="1"/>
  <c r="Q14" i="1"/>
  <c r="Q15" i="1" s="1"/>
  <c r="Q16" i="1" s="1"/>
  <c r="Q17" i="1" s="1"/>
  <c r="Q18" i="1" s="1"/>
  <c r="Q19" i="1" s="1"/>
  <c r="Q20" i="1" s="1"/>
  <c r="Q21" i="1" s="1"/>
  <c r="Q22" i="1" s="1"/>
  <c r="Q23" i="1" s="1"/>
  <c r="Q24" i="1" s="1"/>
  <c r="Q25" i="1" s="1"/>
  <c r="Q26" i="1" s="1"/>
  <c r="Q27" i="1" s="1"/>
  <c r="Q28" i="1" s="1"/>
  <c r="Q29" i="1" s="1"/>
  <c r="Q30" i="1" s="1"/>
  <c r="Q31" i="1" s="1"/>
  <c r="Q32" i="1" s="1"/>
  <c r="Q33" i="1" s="1"/>
  <c r="Q34" i="1" s="1"/>
  <c r="Q35" i="1" s="1"/>
  <c r="Q36" i="1" s="1"/>
  <c r="Q37" i="1" s="1"/>
  <c r="Q38" i="1" s="1"/>
  <c r="Q39" i="1" s="1"/>
  <c r="Q40" i="1" s="1"/>
  <c r="Q41" i="1" s="1"/>
  <c r="Q42" i="1" s="1"/>
  <c r="Q43" i="1" s="1"/>
  <c r="Q44" i="1" s="1"/>
  <c r="Q45" i="1" s="1"/>
  <c r="Q46" i="1" s="1"/>
  <c r="Q47" i="1" s="1"/>
  <c r="Q48" i="1" s="1"/>
  <c r="Q49" i="1" s="1"/>
  <c r="Q50" i="1" s="1"/>
  <c r="Q51" i="1" s="1"/>
  <c r="D8" i="1" l="1"/>
  <c r="D9" i="2"/>
  <c r="D9" i="1" s="1"/>
  <c r="D8" i="2"/>
  <c r="D7" i="2"/>
  <c r="D7" i="1" s="1"/>
  <c r="D6" i="2"/>
  <c r="D6" i="1" s="1"/>
  <c r="D5" i="2"/>
  <c r="D5" i="1" s="1"/>
  <c r="E13" i="1" l="1"/>
  <c r="M13" i="1"/>
  <c r="F13" i="1"/>
  <c r="N13" i="1"/>
  <c r="G13" i="1"/>
  <c r="O13" i="1"/>
  <c r="H13" i="1"/>
  <c r="P13" i="1"/>
  <c r="I13" i="1"/>
  <c r="L13" i="1"/>
  <c r="J13" i="1"/>
  <c r="K13" i="1"/>
  <c r="E141" i="1"/>
  <c r="F141" i="1"/>
  <c r="J141" i="1"/>
  <c r="M141" i="1"/>
  <c r="H141" i="1"/>
  <c r="K141" i="1"/>
  <c r="O141" i="1"/>
  <c r="I141" i="1"/>
  <c r="P141" i="1" l="1"/>
  <c r="P143" i="1" s="1"/>
  <c r="L141" i="1"/>
  <c r="O143" i="1"/>
  <c r="N141" i="1"/>
  <c r="G141" i="1"/>
  <c r="G143" i="1" s="1"/>
  <c r="F143" i="1"/>
  <c r="H143" i="1"/>
  <c r="E143" i="1"/>
  <c r="M143" i="1"/>
  <c r="L143" i="1"/>
  <c r="K143" i="1"/>
  <c r="N143" i="1"/>
  <c r="J143" i="1"/>
  <c r="I143" i="1" l="1"/>
</calcChain>
</file>

<file path=xl/sharedStrings.xml><?xml version="1.0" encoding="utf-8"?>
<sst xmlns="http://schemas.openxmlformats.org/spreadsheetml/2006/main" count="2328" uniqueCount="1911">
  <si>
    <t>Fit</t>
  </si>
  <si>
    <t>Total Revenue</t>
  </si>
  <si>
    <t>Total Direct Costs</t>
  </si>
  <si>
    <t>Gross Profit</t>
  </si>
  <si>
    <t>Total Expenses</t>
  </si>
  <si>
    <t>Profit/Loss</t>
  </si>
  <si>
    <t>Year</t>
  </si>
  <si>
    <t>Periods</t>
  </si>
  <si>
    <t>Description</t>
  </si>
  <si>
    <t>Hide</t>
  </si>
  <si>
    <t xml:space="preserve"> </t>
  </si>
  <si>
    <t>Account</t>
  </si>
  <si>
    <t>Revenue</t>
  </si>
  <si>
    <t>Cost of Goods</t>
  </si>
  <si>
    <t>Expenses</t>
  </si>
  <si>
    <t>Run Date:</t>
  </si>
  <si>
    <t>Revenue Accounts:</t>
  </si>
  <si>
    <t>CoG Accounts:</t>
  </si>
  <si>
    <t>Expense Accounts:</t>
  </si>
  <si>
    <t>Year:</t>
  </si>
  <si>
    <t>Periods:</t>
  </si>
  <si>
    <t>Option</t>
  </si>
  <si>
    <t>Title</t>
  </si>
  <si>
    <t>Value</t>
  </si>
  <si>
    <t>Lookup</t>
  </si>
  <si>
    <t xml:space="preserve">Report Readme </t>
  </si>
  <si>
    <t>About the report</t>
  </si>
  <si>
    <t>Modifying your report</t>
  </si>
  <si>
    <t>Version of Jet</t>
  </si>
  <si>
    <t>Services</t>
  </si>
  <si>
    <t>Training</t>
  </si>
  <si>
    <t>Sales</t>
  </si>
  <si>
    <t>DISCLAIMER</t>
  </si>
  <si>
    <t>Copyrights</t>
  </si>
  <si>
    <t>=NL("Lookup","Jet Fiscal Period","Fiscal Year")</t>
  </si>
  <si>
    <t>=NL("Lookup","Jet Fiscal Period","Period ID","Period ID","&lt;&gt;0")</t>
  </si>
  <si>
    <t>=GL(,"Name",$C20)</t>
  </si>
  <si>
    <t>=GL(,"Name",$C25)</t>
  </si>
  <si>
    <t>=GL(,"Name",$C32)</t>
  </si>
  <si>
    <t>Fit+Auto</t>
  </si>
  <si>
    <t>Auto</t>
  </si>
  <si>
    <t>=GL(,"Name",$C21)</t>
  </si>
  <si>
    <t>=GL(,"Name",$C22)</t>
  </si>
  <si>
    <t>=GL(,"Name",$C23)</t>
  </si>
  <si>
    <t>=GL(,"Name",$C24)</t>
  </si>
  <si>
    <t>=GL(,"Name",$C26)</t>
  </si>
  <si>
    <t>=GL(,"Name",$C27)</t>
  </si>
  <si>
    <t>=GL(,"Name",$C28)</t>
  </si>
  <si>
    <t>=GL(,"Name",$C29)</t>
  </si>
  <si>
    <t>=GL(,"Name",$C30)</t>
  </si>
  <si>
    <t>=GL(,"Name",$C31)</t>
  </si>
  <si>
    <t>=GL(,"Name",$C33)</t>
  </si>
  <si>
    <t>=GL(,"Name",$C34)</t>
  </si>
  <si>
    <t>=GL(,"Name",$C35)</t>
  </si>
  <si>
    <t>=GL(,"Name",$C36)</t>
  </si>
  <si>
    <t>=GL(,"Name",$C37)</t>
  </si>
  <si>
    <t>=GL(,"Name",$C38)</t>
  </si>
  <si>
    <t>=GL(,"Name",$C39)</t>
  </si>
  <si>
    <t>=GL(,"Name",$C40)</t>
  </si>
  <si>
    <t>=GL(,"Name",$C41)</t>
  </si>
  <si>
    <t>=GL(,"Name",$C42)</t>
  </si>
  <si>
    <t>=GL(,"Name",$C43)</t>
  </si>
  <si>
    <t>=GL(,"Name",$C44)</t>
  </si>
  <si>
    <t>=GL(,"Name",$C45)</t>
  </si>
  <si>
    <t>=GL(,"Name",$C46)</t>
  </si>
  <si>
    <t>=GL(,"Name",$C47)</t>
  </si>
  <si>
    <t>=GL(,"Name",$C48)</t>
  </si>
  <si>
    <t>=GL(,"Name",$C49)</t>
  </si>
  <si>
    <t>=GL(,"Name",$C50)</t>
  </si>
  <si>
    <t>=GL(,"Name",$C51)</t>
  </si>
  <si>
    <t>=GL(,"Name",$C56)</t>
  </si>
  <si>
    <t>=GL(,"Name",$C57)</t>
  </si>
  <si>
    <t>=GL(,"Name",$C62)</t>
  </si>
  <si>
    <t>=GL(,"Name",$C63)</t>
  </si>
  <si>
    <t>=GL(,"Name",$C64)</t>
  </si>
  <si>
    <t>=GL(,"Name",$C65)</t>
  </si>
  <si>
    <t>=GL(,"Name",$C66)</t>
  </si>
  <si>
    <t>=GL(,"Name",$C67)</t>
  </si>
  <si>
    <t>=GL(,"Name",$C68)</t>
  </si>
  <si>
    <t>=GL(,"Name",$C69)</t>
  </si>
  <si>
    <t>=GL(,"Name",$C70)</t>
  </si>
  <si>
    <t>=GL(,"Name",$C71)</t>
  </si>
  <si>
    <t>=GL(,"Name",$C72)</t>
  </si>
  <si>
    <t>=GL(,"Name",$C73)</t>
  </si>
  <si>
    <t>=GL(,"Name",$C74)</t>
  </si>
  <si>
    <t>=GL(,"Name",$C75)</t>
  </si>
  <si>
    <t>=GL(,"Name",$C76)</t>
  </si>
  <si>
    <t>=GL(,"Name",$C77)</t>
  </si>
  <si>
    <t>=GL(,"Name",$C78)</t>
  </si>
  <si>
    <t>=GL(,"Name",$C79)</t>
  </si>
  <si>
    <t>=GL(,"Name",$C80)</t>
  </si>
  <si>
    <t>=GL(,"Name",$C81)</t>
  </si>
  <si>
    <t>=GL(,"Name",$C82)</t>
  </si>
  <si>
    <t>=GL(,"Name",$C83)</t>
  </si>
  <si>
    <t>=GL(,"Name",$C84)</t>
  </si>
  <si>
    <t>=GL(,"Name",$C85)</t>
  </si>
  <si>
    <t>=GL(,"Name",$C98)</t>
  </si>
  <si>
    <t>=GL(,"Name",$C99)</t>
  </si>
  <si>
    <t>=GL(,"Name",$C100)</t>
  </si>
  <si>
    <t>=GL(,"Name",$C101)</t>
  </si>
  <si>
    <t>=GL(,"Name",$C102)</t>
  </si>
  <si>
    <t>=GL(,"Name",$C103)</t>
  </si>
  <si>
    <t>=GL(,"Name",$C104)</t>
  </si>
  <si>
    <t>=GL(,"Name",$C105)</t>
  </si>
  <si>
    <t>=GL(,"Name",$C106)</t>
  </si>
  <si>
    <t>=GL(,"Name",$C107)</t>
  </si>
  <si>
    <t>=GL(,"Name",$C108)</t>
  </si>
  <si>
    <t>=GL(,"Name",$C109)</t>
  </si>
  <si>
    <t>=GL(,"Name",$C110)</t>
  </si>
  <si>
    <t>=GL(,"Name",$C111)</t>
  </si>
  <si>
    <t>=GL(,"Name",$C112)</t>
  </si>
  <si>
    <t>=GL(,"Name",$C113)</t>
  </si>
  <si>
    <t>=GL(,"Name",$C114)</t>
  </si>
  <si>
    <t>=GL(,"Name",$C115)</t>
  </si>
  <si>
    <t>=GL(,"Name",$C116)</t>
  </si>
  <si>
    <t>=GL(,"Name",$C117)</t>
  </si>
  <si>
    <t>=GL(,"Name",$C118)</t>
  </si>
  <si>
    <t>=GL(,"Name",$C119)</t>
  </si>
  <si>
    <t>=GL(,"Name",$C120)</t>
  </si>
  <si>
    <t>=GL(,"Name",$C121)</t>
  </si>
  <si>
    <t>=GL(,"Name",$C122)</t>
  </si>
  <si>
    <t>=GL(,"Name",$C123)</t>
  </si>
  <si>
    <t>=GL(,"Name",$C124)</t>
  </si>
  <si>
    <t>=GL(,"Name",$C125)</t>
  </si>
  <si>
    <t>=GL(,"Name",$C126)</t>
  </si>
  <si>
    <t>=GL(,"Name",$C127)</t>
  </si>
  <si>
    <t>=GL(,"Name",$C128)</t>
  </si>
  <si>
    <t>=GL(,"Name",$C129)</t>
  </si>
  <si>
    <t>=GL(,"Name",$C130)</t>
  </si>
  <si>
    <t>=GL(,"Name",$C131)</t>
  </si>
  <si>
    <t>=GL(,"Name",$C132)</t>
  </si>
  <si>
    <t>=GL(,"Name",$C133)</t>
  </si>
  <si>
    <t>=GL(,"Name",$C134)</t>
  </si>
  <si>
    <t>=GL(,"Name",$C135)</t>
  </si>
  <si>
    <t>=GL(,"Name",$C136)</t>
  </si>
  <si>
    <t>=GL(,"Name",$C137)</t>
  </si>
  <si>
    <t>=GL(,"Name",$C138)</t>
  </si>
  <si>
    <t>=GL(,"Name",$C139)</t>
  </si>
  <si>
    <t>Report Options</t>
  </si>
  <si>
    <t>2</t>
  </si>
  <si>
    <t>3</t>
  </si>
  <si>
    <t>4</t>
  </si>
  <si>
    <t>="000-4110-01"</t>
  </si>
  <si>
    <t>="000-4110-02"</t>
  </si>
  <si>
    <t>="000-4111-01"</t>
  </si>
  <si>
    <t>="000-4111-02"</t>
  </si>
  <si>
    <t>="000-4112-01"</t>
  </si>
  <si>
    <t>="000-4112-02"</t>
  </si>
  <si>
    <t>="000-4114-01"</t>
  </si>
  <si>
    <t>="000-4114-02"</t>
  </si>
  <si>
    <t>="000-4115-01"</t>
  </si>
  <si>
    <t>="000-4115-02"</t>
  </si>
  <si>
    <t>="000-4116-01"</t>
  </si>
  <si>
    <t>="000-4116-02"</t>
  </si>
  <si>
    <t>="000-4117-01"</t>
  </si>
  <si>
    <t>="000-4117-02"</t>
  </si>
  <si>
    <t>="000-4120-00"</t>
  </si>
  <si>
    <t>="000-4121-00"</t>
  </si>
  <si>
    <t>="000-4122-00"</t>
  </si>
  <si>
    <t>="000-4124-00"</t>
  </si>
  <si>
    <t>="000-4125-00"</t>
  </si>
  <si>
    <t>="000-4126-00"</t>
  </si>
  <si>
    <t>="000-4127-00"</t>
  </si>
  <si>
    <t>="000-4130-00"</t>
  </si>
  <si>
    <t>="000-4131-00"</t>
  </si>
  <si>
    <t>="000-4132-00"</t>
  </si>
  <si>
    <t>="000-4134-00"</t>
  </si>
  <si>
    <t>="000-4135-00"</t>
  </si>
  <si>
    <t>="000-4136-00"</t>
  </si>
  <si>
    <t>="000-4137-00"</t>
  </si>
  <si>
    <t>="000-4140-00"</t>
  </si>
  <si>
    <t>="000-4141-00"</t>
  </si>
  <si>
    <t>="000-4142-00"</t>
  </si>
  <si>
    <t>="000-4176-00"</t>
  </si>
  <si>
    <t>="000-4177-00"</t>
  </si>
  <si>
    <t>="000-4178-00"</t>
  </si>
  <si>
    <t>="000-4186-00"</t>
  </si>
  <si>
    <t>="000-4187-00"</t>
  </si>
  <si>
    <t>="000-4188-00"</t>
  </si>
  <si>
    <t>="000-4510-01"</t>
  </si>
  <si>
    <t>="000-4510-02"</t>
  </si>
  <si>
    <t>="000-4520-01"</t>
  </si>
  <si>
    <t>="000-4520-02"</t>
  </si>
  <si>
    <t>="000-4520-03"</t>
  </si>
  <si>
    <t>="000-4520-04"</t>
  </si>
  <si>
    <t>="000-4520-05"</t>
  </si>
  <si>
    <t>="000-4520-06"</t>
  </si>
  <si>
    <t>="000-4520-07"</t>
  </si>
  <si>
    <t>="000-4520-08"</t>
  </si>
  <si>
    <t>="000-4520-09"</t>
  </si>
  <si>
    <t>="000-4530-01"</t>
  </si>
  <si>
    <t>="000-4600-00"</t>
  </si>
  <si>
    <t>="000-4601-00"</t>
  </si>
  <si>
    <t>="000-4700-00"</t>
  </si>
  <si>
    <t>="000-4710-00"</t>
  </si>
  <si>
    <t>="000-4720-00"</t>
  </si>
  <si>
    <t>="000-4730-00"</t>
  </si>
  <si>
    <t>="000-4731-00"</t>
  </si>
  <si>
    <t>="000-4740-00"</t>
  </si>
  <si>
    <t>="000-4750-01"</t>
  </si>
  <si>
    <t>="000-4750-02"</t>
  </si>
  <si>
    <t>="000-4750-03"</t>
  </si>
  <si>
    <t>="000-4750-04"</t>
  </si>
  <si>
    <t>="000-4750-05"</t>
  </si>
  <si>
    <t>="000-4750-06"</t>
  </si>
  <si>
    <t>="000-4750-07"</t>
  </si>
  <si>
    <t>="000-4750-08"</t>
  </si>
  <si>
    <t>="000-4750-09"</t>
  </si>
  <si>
    <t>="000-5200-00"</t>
  </si>
  <si>
    <t>="000-5210-00"</t>
  </si>
  <si>
    <t>="000-5220-00"</t>
  </si>
  <si>
    <t>="000-5300-00"</t>
  </si>
  <si>
    <t>="000-5400-00"</t>
  </si>
  <si>
    <t>="000-5500-00"</t>
  </si>
  <si>
    <t>="000-5615-00"</t>
  </si>
  <si>
    <t>="000-5700-00"</t>
  </si>
  <si>
    <t>="000-6170-04"</t>
  </si>
  <si>
    <t>="000-6170-05"</t>
  </si>
  <si>
    <t>="000-6180-00"</t>
  </si>
  <si>
    <t>="000-6190-00"</t>
  </si>
  <si>
    <t>="000-6200-00"</t>
  </si>
  <si>
    <t>="000-6210-00"</t>
  </si>
  <si>
    <t>="000-6220-00"</t>
  </si>
  <si>
    <t>="000-6230-00"</t>
  </si>
  <si>
    <t>="000-6300-00"</t>
  </si>
  <si>
    <t>="000-6400-00"</t>
  </si>
  <si>
    <t>="000-6410-00"</t>
  </si>
  <si>
    <t>="000-6420-00"</t>
  </si>
  <si>
    <t>="000-6430-00"</t>
  </si>
  <si>
    <t>="000-6500-04"</t>
  </si>
  <si>
    <t>="000-6500-05"</t>
  </si>
  <si>
    <t>="000-6600-00"</t>
  </si>
  <si>
    <t>="000-6610-00"</t>
  </si>
  <si>
    <t>="000-6620-00"</t>
  </si>
  <si>
    <t>="000-6630-00"</t>
  </si>
  <si>
    <t>="000-6635-00"</t>
  </si>
  <si>
    <t>="000-6640-00"</t>
  </si>
  <si>
    <t>="000-6650-00"</t>
  </si>
  <si>
    <t>="000-6651-00"</t>
  </si>
  <si>
    <t>="000-6652-00"</t>
  </si>
  <si>
    <t>="000-6660-00"</t>
  </si>
  <si>
    <t>="000-6661-00"</t>
  </si>
  <si>
    <t>="000-6700-00"</t>
  </si>
  <si>
    <t>="000-6701-00"</t>
  </si>
  <si>
    <t>="000-6710-00"</t>
  </si>
  <si>
    <t>="000-6720-00"</t>
  </si>
  <si>
    <t>="000-6730-00"</t>
  </si>
  <si>
    <t>="000-6740-00"</t>
  </si>
  <si>
    <t>="000-6750-00"</t>
  </si>
  <si>
    <t>="000-6760-00"</t>
  </si>
  <si>
    <t>="000-6770-00"</t>
  </si>
  <si>
    <t>="000-6780-00"</t>
  </si>
  <si>
    <t>="000-6790-00"</t>
  </si>
  <si>
    <t>="000-6800-01"</t>
  </si>
  <si>
    <t>="000-6900-00"</t>
  </si>
  <si>
    <t>5</t>
  </si>
  <si>
    <t>6</t>
  </si>
  <si>
    <t>="1..12"</t>
  </si>
  <si>
    <t>7</t>
  </si>
  <si>
    <t>8</t>
  </si>
  <si>
    <t>9</t>
  </si>
  <si>
    <t>10</t>
  </si>
  <si>
    <t>11</t>
  </si>
  <si>
    <t>12</t>
  </si>
  <si>
    <t>=Q19+1</t>
  </si>
  <si>
    <t>=Q20+1</t>
  </si>
  <si>
    <t>=Q21+1</t>
  </si>
  <si>
    <t>=Q22+1</t>
  </si>
  <si>
    <t>=Q23+1</t>
  </si>
  <si>
    <t>=Q24+1</t>
  </si>
  <si>
    <t>=Q25+1</t>
  </si>
  <si>
    <t>=Q26+1</t>
  </si>
  <si>
    <t>=Q27+1</t>
  </si>
  <si>
    <t>=Q28+1</t>
  </si>
  <si>
    <t>=Q29+1</t>
  </si>
  <si>
    <t>=Q30+1</t>
  </si>
  <si>
    <t>=Q31+1</t>
  </si>
  <si>
    <t>=Q32+1</t>
  </si>
  <si>
    <t>=Q33+1</t>
  </si>
  <si>
    <t>=Q34+1</t>
  </si>
  <si>
    <t>=Q35+1</t>
  </si>
  <si>
    <t>=Q36+1</t>
  </si>
  <si>
    <t>=Q37+1</t>
  </si>
  <si>
    <t>=Q38+1</t>
  </si>
  <si>
    <t>=Q39+1</t>
  </si>
  <si>
    <t>=Q40+1</t>
  </si>
  <si>
    <t>=Q41+1</t>
  </si>
  <si>
    <t>=Q42+1</t>
  </si>
  <si>
    <t>=Q43+1</t>
  </si>
  <si>
    <t>=Q44+1</t>
  </si>
  <si>
    <t>=Q45+1</t>
  </si>
  <si>
    <t>=Q46+1</t>
  </si>
  <si>
    <t>=Q47+1</t>
  </si>
  <si>
    <t>=Q48+1</t>
  </si>
  <si>
    <t>=Q49+1</t>
  </si>
  <si>
    <t>=Q50+1</t>
  </si>
  <si>
    <t>=Q55+1</t>
  </si>
  <si>
    <t>=Q56+1</t>
  </si>
  <si>
    <t>=Q61+1</t>
  </si>
  <si>
    <t>=Q62+1</t>
  </si>
  <si>
    <t>=Q63+1</t>
  </si>
  <si>
    <t>=Q64+1</t>
  </si>
  <si>
    <t>=Q65+1</t>
  </si>
  <si>
    <t>=Q66+1</t>
  </si>
  <si>
    <t>=Q67+1</t>
  </si>
  <si>
    <t>=Q68+1</t>
  </si>
  <si>
    <t>=Q69+1</t>
  </si>
  <si>
    <t>=Q70+1</t>
  </si>
  <si>
    <t>=Q71+1</t>
  </si>
  <si>
    <t>=Q72+1</t>
  </si>
  <si>
    <t>=Q73+1</t>
  </si>
  <si>
    <t>=Q74+1</t>
  </si>
  <si>
    <t>=Q75+1</t>
  </si>
  <si>
    <t>=Q76+1</t>
  </si>
  <si>
    <t>=Q77+1</t>
  </si>
  <si>
    <t>=Q78+1</t>
  </si>
  <si>
    <t>=Q79+1</t>
  </si>
  <si>
    <t>=Q80+1</t>
  </si>
  <si>
    <t>=Q81+1</t>
  </si>
  <si>
    <t>=Q82+1</t>
  </si>
  <si>
    <t>=Q83+1</t>
  </si>
  <si>
    <t>=Q84+1</t>
  </si>
  <si>
    <t>=Q97+1</t>
  </si>
  <si>
    <t>=Q98+1</t>
  </si>
  <si>
    <t>=Q99+1</t>
  </si>
  <si>
    <t>=Q100+1</t>
  </si>
  <si>
    <t>=Q101+1</t>
  </si>
  <si>
    <t>=Q102+1</t>
  </si>
  <si>
    <t>=Q103+1</t>
  </si>
  <si>
    <t>=Q104+1</t>
  </si>
  <si>
    <t>=Q105+1</t>
  </si>
  <si>
    <t>=Q106+1</t>
  </si>
  <si>
    <t>=Q107+1</t>
  </si>
  <si>
    <t>=Q108+1</t>
  </si>
  <si>
    <t>=Q109+1</t>
  </si>
  <si>
    <t>=Q110+1</t>
  </si>
  <si>
    <t>=Q111+1</t>
  </si>
  <si>
    <t>=Q112+1</t>
  </si>
  <si>
    <t>=Q113+1</t>
  </si>
  <si>
    <t>=Q114+1</t>
  </si>
  <si>
    <t>=Q115+1</t>
  </si>
  <si>
    <t>=Q116+1</t>
  </si>
  <si>
    <t>=Q117+1</t>
  </si>
  <si>
    <t>=Q118+1</t>
  </si>
  <si>
    <t>=Q119+1</t>
  </si>
  <si>
    <t>=Q120+1</t>
  </si>
  <si>
    <t>=Q121+1</t>
  </si>
  <si>
    <t>=Q122+1</t>
  </si>
  <si>
    <t>=Q123+1</t>
  </si>
  <si>
    <t>=Q124+1</t>
  </si>
  <si>
    <t>=Q125+1</t>
  </si>
  <si>
    <t>=Q126+1</t>
  </si>
  <si>
    <t>=Q127+1</t>
  </si>
  <si>
    <t>=Q128+1</t>
  </si>
  <si>
    <t>=Q129+1</t>
  </si>
  <si>
    <t>=Q130+1</t>
  </si>
  <si>
    <t>=Q131+1</t>
  </si>
  <si>
    <t>=Q132+1</t>
  </si>
  <si>
    <t>=Q133+1</t>
  </si>
  <si>
    <t>=Q134+1</t>
  </si>
  <si>
    <t>=Q135+1</t>
  </si>
  <si>
    <t>=Q136+1</t>
  </si>
  <si>
    <t>=Q137+1</t>
  </si>
  <si>
    <t>=Q138+1</t>
  </si>
  <si>
    <t>P&amp;L ACCOUNT BALANCES</t>
  </si>
  <si>
    <t>=NL("Lookup","Jet GL Account",{"Account Number","Account Description"},"Account Number","&lt;&gt;''")</t>
  </si>
  <si>
    <t>="000-4100..000-4179|000-4186..000-4189"</t>
  </si>
  <si>
    <t>="2016"</t>
  </si>
  <si>
    <t>Excel Tricks</t>
  </si>
  <si>
    <t>Questions About This Report</t>
  </si>
  <si>
    <t>Click here to contact sample reports</t>
  </si>
  <si>
    <t>Click here for downloads</t>
  </si>
  <si>
    <t>="000-45*|000-46*|000-47*"</t>
  </si>
  <si>
    <t>="000-6*|000-5*"</t>
  </si>
  <si>
    <t>=RevenueFilter</t>
  </si>
  <si>
    <t>=CoGFilter</t>
  </si>
  <si>
    <t>=ExpenseFilter</t>
  </si>
  <si>
    <t>=Year</t>
  </si>
  <si>
    <t>=Period</t>
  </si>
  <si>
    <t>=NP("Eval","=TODAY()")</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</si>
  <si>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</si>
  <si>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</si>
  <si>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</si>
  <si>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</si>
  <si>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</si>
  <si>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</si>
  <si>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</si>
  <si>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</si>
  <si>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</si>
  <si>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</si>
  <si>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</si>
  <si>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</si>
  <si>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</si>
  <si>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</si>
  <si>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</si>
  <si>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r>
      <t xml:space="preserve">This report is intended to match the Profit and Loss Statement in Dynamics GP.  It uses database views created by Jet Global, specifically the </t>
    </r>
    <r>
      <rPr>
        <b/>
        <sz val="10"/>
        <color theme="1"/>
        <rFont val="Segoe UI"/>
        <family val="2"/>
      </rPr>
      <t>Jet GL View</t>
    </r>
    <r>
      <rPr>
        <sz val="10"/>
        <color theme="1"/>
        <rFont val="Segoe UI"/>
        <family val="2"/>
      </rPr>
      <t>. You will need to install these views prior to running this report.
This report assumes that GL periods correspond to calendar months and uses these to create the column headings. This report also uses three separate replicators to separate account lists (revenue, COGS, and expenses).
For more information on installing Jet views for GP go to the Jet Help Center and search for "GP Update Utility."</t>
    </r>
  </si>
  <si>
    <t>The alternating row shading is accomplished through conditional formatting. While in design mode on worksheet P&amp;L, you may observe a formula in column F which creates a list of sequential numbers. This number is determined to be even or odd in a conditional formatting formula which in turn determines whether the line is shaded or not.</t>
  </si>
  <si>
    <t>Auto+Hide+Hidesheet+Values+Formulas=Sheet2,Sheet3+FormulasOnly</t>
  </si>
  <si>
    <t>=NL("Columns","Jet Fiscal Period","Period ID","Period ID",$D$9,"Fiscal Year",$D$8,"Series Description","Financial")</t>
  </si>
  <si>
    <t>=TEXT(DATE($D$8,E12,1),"Mmmm")</t>
  </si>
  <si>
    <t>=GL("Rows","Accounts",$D$5)</t>
  </si>
  <si>
    <t>=GL(,"Name",$C14)</t>
  </si>
  <si>
    <t>=GL(,"Balance",$C14,,$D$8&amp;"/"&amp;E$12)</t>
  </si>
  <si>
    <t>=F13+1</t>
  </si>
  <si>
    <t>=SUM(E14:E15)</t>
  </si>
  <si>
    <t>=GL("Rows","Accounts",$D$6)</t>
  </si>
  <si>
    <t>=GL(,"Name",$C19)</t>
  </si>
  <si>
    <t>=GL(,"Balance",$C19,,$D$8&amp;"/"&amp;E$12)</t>
  </si>
  <si>
    <t>=F18+1</t>
  </si>
  <si>
    <t>=SUM(E19:E20)</t>
  </si>
  <si>
    <t>=E16+E21</t>
  </si>
  <si>
    <t>=GL("Rows","Accounts",$D$7)</t>
  </si>
  <si>
    <t>=GL(,"Balance",$C26,,$D$8&amp;"/"&amp;E$12)</t>
  </si>
  <si>
    <t>=F25+1</t>
  </si>
  <si>
    <t>=SUM(E26:E27)</t>
  </si>
  <si>
    <t>=E23+E28</t>
  </si>
  <si>
    <t>Auto+Hide+Values+Formulas=Sheet4,Sheet5+FormulasOnly</t>
  </si>
  <si>
    <t>Auto+Hide+Hidesheet+Values+Formulas=Sheet6,Sheet2,Sheet3</t>
  </si>
  <si>
    <t>Auto+Hide+Hidesheet+Values+Formulas=Sheet6,Sheet2,Sheet3+FormulasOnly</t>
  </si>
  <si>
    <t>Auto+Hide+Values+Formulas=Sheet7,Sheet4,Sheet5</t>
  </si>
  <si>
    <t>=TEXT(DATE($D$8,F12,1),"Mmmm")</t>
  </si>
  <si>
    <t>=TEXT(DATE($D$8,G12,1),"Mmmm")</t>
  </si>
  <si>
    <t>=TEXT(DATE($D$8,H12,1),"Mmmm")</t>
  </si>
  <si>
    <t>=TEXT(DATE($D$8,I12,1),"Mmmm")</t>
  </si>
  <si>
    <t>=TEXT(DATE($D$8,J12,1),"Mmmm")</t>
  </si>
  <si>
    <t>=TEXT(DATE($D$8,K12,1),"Mmmm")</t>
  </si>
  <si>
    <t>=TEXT(DATE($D$8,L12,1),"Mmmm")</t>
  </si>
  <si>
    <t>=TEXT(DATE($D$8,M12,1),"Mmmm")</t>
  </si>
  <si>
    <t>=TEXT(DATE($D$8,N12,1),"Mmmm")</t>
  </si>
  <si>
    <t>=TEXT(DATE($D$8,O12,1),"Mmmm")</t>
  </si>
  <si>
    <t>=TEXT(DATE($D$8,P12,1),"Mmmm")</t>
  </si>
  <si>
    <t>=GL(,"Balance",$C14,,$D$8&amp;"/"&amp;F$12)</t>
  </si>
  <si>
    <t>=GL(,"Balance",$C14,,$D$8&amp;"/"&amp;G$12)</t>
  </si>
  <si>
    <t>=GL(,"Balance",$C14,,$D$8&amp;"/"&amp;H$12)</t>
  </si>
  <si>
    <t>=GL(,"Balance",$C14,,$D$8&amp;"/"&amp;I$12)</t>
  </si>
  <si>
    <t>=GL(,"Balance",$C14,,$D$8&amp;"/"&amp;J$12)</t>
  </si>
  <si>
    <t>=GL(,"Balance",$C14,,$D$8&amp;"/"&amp;K$12)</t>
  </si>
  <si>
    <t>=GL(,"Balance",$C14,,$D$8&amp;"/"&amp;L$12)</t>
  </si>
  <si>
    <t>=GL(,"Balance",$C14,,$D$8&amp;"/"&amp;M$12)</t>
  </si>
  <si>
    <t>=GL(,"Balance",$C14,,$D$8&amp;"/"&amp;N$12)</t>
  </si>
  <si>
    <t>=GL(,"Balance",$C14,,$D$8&amp;"/"&amp;O$12)</t>
  </si>
  <si>
    <t>=GL(,"Balance",$C14,,$D$8&amp;"/"&amp;P$12)</t>
  </si>
  <si>
    <t>=Q13+1</t>
  </si>
  <si>
    <t>=GL(,"Name",$C15)</t>
  </si>
  <si>
    <t>=GL(,"Balance",$C15,,$D$8&amp;"/"&amp;E$12)</t>
  </si>
  <si>
    <t>=GL(,"Balance",$C15,,$D$8&amp;"/"&amp;F$12)</t>
  </si>
  <si>
    <t>=GL(,"Balance",$C15,,$D$8&amp;"/"&amp;G$12)</t>
  </si>
  <si>
    <t>=GL(,"Balance",$C15,,$D$8&amp;"/"&amp;H$12)</t>
  </si>
  <si>
    <t>=GL(,"Balance",$C15,,$D$8&amp;"/"&amp;I$12)</t>
  </si>
  <si>
    <t>=GL(,"Balance",$C15,,$D$8&amp;"/"&amp;J$12)</t>
  </si>
  <si>
    <t>=GL(,"Balance",$C15,,$D$8&amp;"/"&amp;K$12)</t>
  </si>
  <si>
    <t>=GL(,"Balance",$C15,,$D$8&amp;"/"&amp;L$12)</t>
  </si>
  <si>
    <t>=GL(,"Balance",$C15,,$D$8&amp;"/"&amp;M$12)</t>
  </si>
  <si>
    <t>=GL(,"Balance",$C15,,$D$8&amp;"/"&amp;N$12)</t>
  </si>
  <si>
    <t>=GL(,"Balance",$C15,,$D$8&amp;"/"&amp;O$12)</t>
  </si>
  <si>
    <t>=GL(,"Balance",$C15,,$D$8&amp;"/"&amp;P$12)</t>
  </si>
  <si>
    <t>=Q14+1</t>
  </si>
  <si>
    <t>=GL(,"Name",$C16)</t>
  </si>
  <si>
    <t>=GL(,"Balance",$C16,,$D$8&amp;"/"&amp;E$12)</t>
  </si>
  <si>
    <t>=GL(,"Balance",$C16,,$D$8&amp;"/"&amp;F$12)</t>
  </si>
  <si>
    <t>=GL(,"Balance",$C16,,$D$8&amp;"/"&amp;G$12)</t>
  </si>
  <si>
    <t>=GL(,"Balance",$C16,,$D$8&amp;"/"&amp;H$12)</t>
  </si>
  <si>
    <t>=GL(,"Balance",$C16,,$D$8&amp;"/"&amp;I$12)</t>
  </si>
  <si>
    <t>=GL(,"Balance",$C16,,$D$8&amp;"/"&amp;J$12)</t>
  </si>
  <si>
    <t>=GL(,"Balance",$C16,,$D$8&amp;"/"&amp;K$12)</t>
  </si>
  <si>
    <t>=GL(,"Balance",$C16,,$D$8&amp;"/"&amp;L$12)</t>
  </si>
  <si>
    <t>=GL(,"Balance",$C16,,$D$8&amp;"/"&amp;M$12)</t>
  </si>
  <si>
    <t>=GL(,"Balance",$C16,,$D$8&amp;"/"&amp;N$12)</t>
  </si>
  <si>
    <t>=GL(,"Balance",$C16,,$D$8&amp;"/"&amp;O$12)</t>
  </si>
  <si>
    <t>=GL(,"Balance",$C16,,$D$8&amp;"/"&amp;P$12)</t>
  </si>
  <si>
    <t>=Q15+1</t>
  </si>
  <si>
    <t>=GL(,"Name",$C17)</t>
  </si>
  <si>
    <t>=GL(,"Balance",$C17,,$D$8&amp;"/"&amp;E$12)</t>
  </si>
  <si>
    <t>=GL(,"Balance",$C17,,$D$8&amp;"/"&amp;F$12)</t>
  </si>
  <si>
    <t>=GL(,"Balance",$C17,,$D$8&amp;"/"&amp;G$12)</t>
  </si>
  <si>
    <t>=GL(,"Balance",$C17,,$D$8&amp;"/"&amp;H$12)</t>
  </si>
  <si>
    <t>=GL(,"Balance",$C17,,$D$8&amp;"/"&amp;I$12)</t>
  </si>
  <si>
    <t>=GL(,"Balance",$C17,,$D$8&amp;"/"&amp;J$12)</t>
  </si>
  <si>
    <t>=GL(,"Balance",$C17,,$D$8&amp;"/"&amp;K$12)</t>
  </si>
  <si>
    <t>=GL(,"Balance",$C17,,$D$8&amp;"/"&amp;L$12)</t>
  </si>
  <si>
    <t>=GL(,"Balance",$C17,,$D$8&amp;"/"&amp;M$12)</t>
  </si>
  <si>
    <t>=GL(,"Balance",$C17,,$D$8&amp;"/"&amp;N$12)</t>
  </si>
  <si>
    <t>=GL(,"Balance",$C17,,$D$8&amp;"/"&amp;O$12)</t>
  </si>
  <si>
    <t>=GL(,"Balance",$C17,,$D$8&amp;"/"&amp;P$12)</t>
  </si>
  <si>
    <t>=Q16+1</t>
  </si>
  <si>
    <t>=GL(,"Name",$C18)</t>
  </si>
  <si>
    <t>=GL(,"Balance",$C18,,$D$8&amp;"/"&amp;E$12)</t>
  </si>
  <si>
    <t>=GL(,"Balance",$C18,,$D$8&amp;"/"&amp;F$12)</t>
  </si>
  <si>
    <t>=GL(,"Balance",$C18,,$D$8&amp;"/"&amp;G$12)</t>
  </si>
  <si>
    <t>=GL(,"Balance",$C18,,$D$8&amp;"/"&amp;H$12)</t>
  </si>
  <si>
    <t>=GL(,"Balance",$C18,,$D$8&amp;"/"&amp;I$12)</t>
  </si>
  <si>
    <t>=GL(,"Balance",$C18,,$D$8&amp;"/"&amp;J$12)</t>
  </si>
  <si>
    <t>=GL(,"Balance",$C18,,$D$8&amp;"/"&amp;K$12)</t>
  </si>
  <si>
    <t>=GL(,"Balance",$C18,,$D$8&amp;"/"&amp;L$12)</t>
  </si>
  <si>
    <t>=GL(,"Balance",$C18,,$D$8&amp;"/"&amp;M$12)</t>
  </si>
  <si>
    <t>=GL(,"Balance",$C18,,$D$8&amp;"/"&amp;N$12)</t>
  </si>
  <si>
    <t>=GL(,"Balance",$C18,,$D$8&amp;"/"&amp;O$12)</t>
  </si>
  <si>
    <t>=GL(,"Balance",$C18,,$D$8&amp;"/"&amp;P$12)</t>
  </si>
  <si>
    <t>=Q17+1</t>
  </si>
  <si>
    <t>=GL(,"Balance",$C19,,$D$8&amp;"/"&amp;F$12)</t>
  </si>
  <si>
    <t>=GL(,"Balance",$C19,,$D$8&amp;"/"&amp;G$12)</t>
  </si>
  <si>
    <t>=GL(,"Balance",$C19,,$D$8&amp;"/"&amp;H$12)</t>
  </si>
  <si>
    <t>=GL(,"Balance",$C19,,$D$8&amp;"/"&amp;I$12)</t>
  </si>
  <si>
    <t>=GL(,"Balance",$C19,,$D$8&amp;"/"&amp;J$12)</t>
  </si>
  <si>
    <t>=GL(,"Balance",$C19,,$D$8&amp;"/"&amp;K$12)</t>
  </si>
  <si>
    <t>=GL(,"Balance",$C19,,$D$8&amp;"/"&amp;L$12)</t>
  </si>
  <si>
    <t>=GL(,"Balance",$C19,,$D$8&amp;"/"&amp;M$12)</t>
  </si>
  <si>
    <t>=GL(,"Balance",$C19,,$D$8&amp;"/"&amp;N$12)</t>
  </si>
  <si>
    <t>=GL(,"Balance",$C19,,$D$8&amp;"/"&amp;O$12)</t>
  </si>
  <si>
    <t>=GL(,"Balance",$C19,,$D$8&amp;"/"&amp;P$12)</t>
  </si>
  <si>
    <t>=Q18+1</t>
  </si>
  <si>
    <t>=GL(,"Balance",$C20,,$D$8&amp;"/"&amp;E$12)</t>
  </si>
  <si>
    <t>=GL(,"Balance",$C20,,$D$8&amp;"/"&amp;F$12)</t>
  </si>
  <si>
    <t>=GL(,"Balance",$C20,,$D$8&amp;"/"&amp;G$12)</t>
  </si>
  <si>
    <t>=GL(,"Balance",$C20,,$D$8&amp;"/"&amp;H$12)</t>
  </si>
  <si>
    <t>=GL(,"Balance",$C20,,$D$8&amp;"/"&amp;I$12)</t>
  </si>
  <si>
    <t>=GL(,"Balance",$C20,,$D$8&amp;"/"&amp;J$12)</t>
  </si>
  <si>
    <t>=GL(,"Balance",$C20,,$D$8&amp;"/"&amp;K$12)</t>
  </si>
  <si>
    <t>=GL(,"Balance",$C20,,$D$8&amp;"/"&amp;L$12)</t>
  </si>
  <si>
    <t>=GL(,"Balance",$C20,,$D$8&amp;"/"&amp;M$12)</t>
  </si>
  <si>
    <t>=GL(,"Balance",$C20,,$D$8&amp;"/"&amp;N$12)</t>
  </si>
  <si>
    <t>=GL(,"Balance",$C20,,$D$8&amp;"/"&amp;O$12)</t>
  </si>
  <si>
    <t>=GL(,"Balance",$C20,,$D$8&amp;"/"&amp;P$12)</t>
  </si>
  <si>
    <t>=GL(,"Balance",$C21,,$D$8&amp;"/"&amp;E$12)</t>
  </si>
  <si>
    <t>=GL(,"Balance",$C21,,$D$8&amp;"/"&amp;F$12)</t>
  </si>
  <si>
    <t>=GL(,"Balance",$C21,,$D$8&amp;"/"&amp;G$12)</t>
  </si>
  <si>
    <t>=GL(,"Balance",$C21,,$D$8&amp;"/"&amp;H$12)</t>
  </si>
  <si>
    <t>=GL(,"Balance",$C21,,$D$8&amp;"/"&amp;I$12)</t>
  </si>
  <si>
    <t>=GL(,"Balance",$C21,,$D$8&amp;"/"&amp;J$12)</t>
  </si>
  <si>
    <t>=GL(,"Balance",$C21,,$D$8&amp;"/"&amp;K$12)</t>
  </si>
  <si>
    <t>=GL(,"Balance",$C21,,$D$8&amp;"/"&amp;L$12)</t>
  </si>
  <si>
    <t>=GL(,"Balance",$C21,,$D$8&amp;"/"&amp;M$12)</t>
  </si>
  <si>
    <t>=GL(,"Balance",$C21,,$D$8&amp;"/"&amp;N$12)</t>
  </si>
  <si>
    <t>=GL(,"Balance",$C21,,$D$8&amp;"/"&amp;O$12)</t>
  </si>
  <si>
    <t>=GL(,"Balance",$C21,,$D$8&amp;"/"&amp;P$12)</t>
  </si>
  <si>
    <t>=GL(,"Balance",$C22,,$D$8&amp;"/"&amp;E$12)</t>
  </si>
  <si>
    <t>=GL(,"Balance",$C22,,$D$8&amp;"/"&amp;F$12)</t>
  </si>
  <si>
    <t>=GL(,"Balance",$C22,,$D$8&amp;"/"&amp;G$12)</t>
  </si>
  <si>
    <t>=GL(,"Balance",$C22,,$D$8&amp;"/"&amp;H$12)</t>
  </si>
  <si>
    <t>=GL(,"Balance",$C22,,$D$8&amp;"/"&amp;I$12)</t>
  </si>
  <si>
    <t>=GL(,"Balance",$C22,,$D$8&amp;"/"&amp;J$12)</t>
  </si>
  <si>
    <t>=GL(,"Balance",$C22,,$D$8&amp;"/"&amp;K$12)</t>
  </si>
  <si>
    <t>=GL(,"Balance",$C22,,$D$8&amp;"/"&amp;L$12)</t>
  </si>
  <si>
    <t>=GL(,"Balance",$C22,,$D$8&amp;"/"&amp;M$12)</t>
  </si>
  <si>
    <t>=GL(,"Balance",$C22,,$D$8&amp;"/"&amp;N$12)</t>
  </si>
  <si>
    <t>=GL(,"Balance",$C22,,$D$8&amp;"/"&amp;O$12)</t>
  </si>
  <si>
    <t>=GL(,"Balance",$C22,,$D$8&amp;"/"&amp;P$12)</t>
  </si>
  <si>
    <t>=GL(,"Balance",$C23,,$D$8&amp;"/"&amp;E$12)</t>
  </si>
  <si>
    <t>=GL(,"Balance",$C23,,$D$8&amp;"/"&amp;F$12)</t>
  </si>
  <si>
    <t>=GL(,"Balance",$C23,,$D$8&amp;"/"&amp;G$12)</t>
  </si>
  <si>
    <t>=GL(,"Balance",$C23,,$D$8&amp;"/"&amp;H$12)</t>
  </si>
  <si>
    <t>=GL(,"Balance",$C23,,$D$8&amp;"/"&amp;I$12)</t>
  </si>
  <si>
    <t>=GL(,"Balance",$C23,,$D$8&amp;"/"&amp;J$12)</t>
  </si>
  <si>
    <t>=GL(,"Balance",$C23,,$D$8&amp;"/"&amp;K$12)</t>
  </si>
  <si>
    <t>=GL(,"Balance",$C23,,$D$8&amp;"/"&amp;L$12)</t>
  </si>
  <si>
    <t>=GL(,"Balance",$C23,,$D$8&amp;"/"&amp;M$12)</t>
  </si>
  <si>
    <t>=GL(,"Balance",$C23,,$D$8&amp;"/"&amp;N$12)</t>
  </si>
  <si>
    <t>=GL(,"Balance",$C23,,$D$8&amp;"/"&amp;O$12)</t>
  </si>
  <si>
    <t>=GL(,"Balance",$C23,,$D$8&amp;"/"&amp;P$12)</t>
  </si>
  <si>
    <t>=GL(,"Balance",$C24,,$D$8&amp;"/"&amp;E$12)</t>
  </si>
  <si>
    <t>=GL(,"Balance",$C24,,$D$8&amp;"/"&amp;F$12)</t>
  </si>
  <si>
    <t>=GL(,"Balance",$C24,,$D$8&amp;"/"&amp;G$12)</t>
  </si>
  <si>
    <t>=GL(,"Balance",$C24,,$D$8&amp;"/"&amp;H$12)</t>
  </si>
  <si>
    <t>=GL(,"Balance",$C24,,$D$8&amp;"/"&amp;I$12)</t>
  </si>
  <si>
    <t>=GL(,"Balance",$C24,,$D$8&amp;"/"&amp;J$12)</t>
  </si>
  <si>
    <t>=GL(,"Balance",$C24,,$D$8&amp;"/"&amp;K$12)</t>
  </si>
  <si>
    <t>=GL(,"Balance",$C24,,$D$8&amp;"/"&amp;L$12)</t>
  </si>
  <si>
    <t>=GL(,"Balance",$C24,,$D$8&amp;"/"&amp;M$12)</t>
  </si>
  <si>
    <t>=GL(,"Balance",$C24,,$D$8&amp;"/"&amp;N$12)</t>
  </si>
  <si>
    <t>=GL(,"Balance",$C24,,$D$8&amp;"/"&amp;O$12)</t>
  </si>
  <si>
    <t>=GL(,"Balance",$C24,,$D$8&amp;"/"&amp;P$12)</t>
  </si>
  <si>
    <t>=GL(,"Balance",$C25,,$D$8&amp;"/"&amp;E$12)</t>
  </si>
  <si>
    <t>=GL(,"Balance",$C25,,$D$8&amp;"/"&amp;F$12)</t>
  </si>
  <si>
    <t>=GL(,"Balance",$C25,,$D$8&amp;"/"&amp;G$12)</t>
  </si>
  <si>
    <t>=GL(,"Balance",$C25,,$D$8&amp;"/"&amp;H$12)</t>
  </si>
  <si>
    <t>=GL(,"Balance",$C25,,$D$8&amp;"/"&amp;I$12)</t>
  </si>
  <si>
    <t>=GL(,"Balance",$C25,,$D$8&amp;"/"&amp;J$12)</t>
  </si>
  <si>
    <t>=GL(,"Balance",$C25,,$D$8&amp;"/"&amp;K$12)</t>
  </si>
  <si>
    <t>=GL(,"Balance",$C25,,$D$8&amp;"/"&amp;L$12)</t>
  </si>
  <si>
    <t>=GL(,"Balance",$C25,,$D$8&amp;"/"&amp;M$12)</t>
  </si>
  <si>
    <t>=GL(,"Balance",$C25,,$D$8&amp;"/"&amp;N$12)</t>
  </si>
  <si>
    <t>=GL(,"Balance",$C25,,$D$8&amp;"/"&amp;O$12)</t>
  </si>
  <si>
    <t>=GL(,"Balance",$C25,,$D$8&amp;"/"&amp;P$12)</t>
  </si>
  <si>
    <t>=GL(,"Balance",$C26,,$D$8&amp;"/"&amp;F$12)</t>
  </si>
  <si>
    <t>=GL(,"Balance",$C26,,$D$8&amp;"/"&amp;G$12)</t>
  </si>
  <si>
    <t>=GL(,"Balance",$C26,,$D$8&amp;"/"&amp;H$12)</t>
  </si>
  <si>
    <t>=GL(,"Balance",$C26,,$D$8&amp;"/"&amp;I$12)</t>
  </si>
  <si>
    <t>=GL(,"Balance",$C26,,$D$8&amp;"/"&amp;J$12)</t>
  </si>
  <si>
    <t>=GL(,"Balance",$C26,,$D$8&amp;"/"&amp;K$12)</t>
  </si>
  <si>
    <t>=GL(,"Balance",$C26,,$D$8&amp;"/"&amp;L$12)</t>
  </si>
  <si>
    <t>=GL(,"Balance",$C26,,$D$8&amp;"/"&amp;M$12)</t>
  </si>
  <si>
    <t>=GL(,"Balance",$C26,,$D$8&amp;"/"&amp;N$12)</t>
  </si>
  <si>
    <t>=GL(,"Balance",$C26,,$D$8&amp;"/"&amp;O$12)</t>
  </si>
  <si>
    <t>=GL(,"Balance",$C26,,$D$8&amp;"/"&amp;P$12)</t>
  </si>
  <si>
    <t>=GL(,"Balance",$C27,,$D$8&amp;"/"&amp;E$12)</t>
  </si>
  <si>
    <t>=GL(,"Balance",$C27,,$D$8&amp;"/"&amp;F$12)</t>
  </si>
  <si>
    <t>=GL(,"Balance",$C27,,$D$8&amp;"/"&amp;G$12)</t>
  </si>
  <si>
    <t>=GL(,"Balance",$C27,,$D$8&amp;"/"&amp;H$12)</t>
  </si>
  <si>
    <t>=GL(,"Balance",$C27,,$D$8&amp;"/"&amp;I$12)</t>
  </si>
  <si>
    <t>=GL(,"Balance",$C27,,$D$8&amp;"/"&amp;J$12)</t>
  </si>
  <si>
    <t>=GL(,"Balance",$C27,,$D$8&amp;"/"&amp;K$12)</t>
  </si>
  <si>
    <t>=GL(,"Balance",$C27,,$D$8&amp;"/"&amp;L$12)</t>
  </si>
  <si>
    <t>=GL(,"Balance",$C27,,$D$8&amp;"/"&amp;M$12)</t>
  </si>
  <si>
    <t>=GL(,"Balance",$C27,,$D$8&amp;"/"&amp;N$12)</t>
  </si>
  <si>
    <t>=GL(,"Balance",$C27,,$D$8&amp;"/"&amp;O$12)</t>
  </si>
  <si>
    <t>=GL(,"Balance",$C27,,$D$8&amp;"/"&amp;P$12)</t>
  </si>
  <si>
    <t>=GL(,"Balance",$C28,,$D$8&amp;"/"&amp;E$12)</t>
  </si>
  <si>
    <t>=GL(,"Balance",$C28,,$D$8&amp;"/"&amp;F$12)</t>
  </si>
  <si>
    <t>=GL(,"Balance",$C28,,$D$8&amp;"/"&amp;G$12)</t>
  </si>
  <si>
    <t>=GL(,"Balance",$C28,,$D$8&amp;"/"&amp;H$12)</t>
  </si>
  <si>
    <t>=GL(,"Balance",$C28,,$D$8&amp;"/"&amp;I$12)</t>
  </si>
  <si>
    <t>=GL(,"Balance",$C28,,$D$8&amp;"/"&amp;J$12)</t>
  </si>
  <si>
    <t>=GL(,"Balance",$C28,,$D$8&amp;"/"&amp;K$12)</t>
  </si>
  <si>
    <t>=GL(,"Balance",$C28,,$D$8&amp;"/"&amp;L$12)</t>
  </si>
  <si>
    <t>=GL(,"Balance",$C28,,$D$8&amp;"/"&amp;M$12)</t>
  </si>
  <si>
    <t>=GL(,"Balance",$C28,,$D$8&amp;"/"&amp;N$12)</t>
  </si>
  <si>
    <t>=GL(,"Balance",$C28,,$D$8&amp;"/"&amp;O$12)</t>
  </si>
  <si>
    <t>=GL(,"Balance",$C28,,$D$8&amp;"/"&amp;P$12)</t>
  </si>
  <si>
    <t>=GL(,"Balance",$C29,,$D$8&amp;"/"&amp;E$12)</t>
  </si>
  <si>
    <t>=GL(,"Balance",$C29,,$D$8&amp;"/"&amp;F$12)</t>
  </si>
  <si>
    <t>=GL(,"Balance",$C29,,$D$8&amp;"/"&amp;G$12)</t>
  </si>
  <si>
    <t>=GL(,"Balance",$C29,,$D$8&amp;"/"&amp;H$12)</t>
  </si>
  <si>
    <t>=GL(,"Balance",$C29,,$D$8&amp;"/"&amp;I$12)</t>
  </si>
  <si>
    <t>=GL(,"Balance",$C29,,$D$8&amp;"/"&amp;J$12)</t>
  </si>
  <si>
    <t>=GL(,"Balance",$C29,,$D$8&amp;"/"&amp;K$12)</t>
  </si>
  <si>
    <t>=GL(,"Balance",$C29,,$D$8&amp;"/"&amp;L$12)</t>
  </si>
  <si>
    <t>=GL(,"Balance",$C29,,$D$8&amp;"/"&amp;M$12)</t>
  </si>
  <si>
    <t>=GL(,"Balance",$C29,,$D$8&amp;"/"&amp;N$12)</t>
  </si>
  <si>
    <t>=GL(,"Balance",$C29,,$D$8&amp;"/"&amp;O$12)</t>
  </si>
  <si>
    <t>=GL(,"Balance",$C29,,$D$8&amp;"/"&amp;P$12)</t>
  </si>
  <si>
    <t>=GL(,"Balance",$C30,,$D$8&amp;"/"&amp;E$12)</t>
  </si>
  <si>
    <t>=GL(,"Balance",$C30,,$D$8&amp;"/"&amp;F$12)</t>
  </si>
  <si>
    <t>=GL(,"Balance",$C30,,$D$8&amp;"/"&amp;G$12)</t>
  </si>
  <si>
    <t>=GL(,"Balance",$C30,,$D$8&amp;"/"&amp;H$12)</t>
  </si>
  <si>
    <t>=GL(,"Balance",$C30,,$D$8&amp;"/"&amp;I$12)</t>
  </si>
  <si>
    <t>=GL(,"Balance",$C30,,$D$8&amp;"/"&amp;J$12)</t>
  </si>
  <si>
    <t>=GL(,"Balance",$C30,,$D$8&amp;"/"&amp;K$12)</t>
  </si>
  <si>
    <t>=GL(,"Balance",$C30,,$D$8&amp;"/"&amp;L$12)</t>
  </si>
  <si>
    <t>=GL(,"Balance",$C30,,$D$8&amp;"/"&amp;M$12)</t>
  </si>
  <si>
    <t>=GL(,"Balance",$C30,,$D$8&amp;"/"&amp;N$12)</t>
  </si>
  <si>
    <t>=GL(,"Balance",$C30,,$D$8&amp;"/"&amp;O$12)</t>
  </si>
  <si>
    <t>=GL(,"Balance",$C30,,$D$8&amp;"/"&amp;P$12)</t>
  </si>
  <si>
    <t>=GL(,"Balance",$C31,,$D$8&amp;"/"&amp;E$12)</t>
  </si>
  <si>
    <t>=GL(,"Balance",$C31,,$D$8&amp;"/"&amp;F$12)</t>
  </si>
  <si>
    <t>=GL(,"Balance",$C31,,$D$8&amp;"/"&amp;G$12)</t>
  </si>
  <si>
    <t>=GL(,"Balance",$C31,,$D$8&amp;"/"&amp;H$12)</t>
  </si>
  <si>
    <t>=GL(,"Balance",$C31,,$D$8&amp;"/"&amp;I$12)</t>
  </si>
  <si>
    <t>=GL(,"Balance",$C31,,$D$8&amp;"/"&amp;J$12)</t>
  </si>
  <si>
    <t>=GL(,"Balance",$C31,,$D$8&amp;"/"&amp;K$12)</t>
  </si>
  <si>
    <t>=GL(,"Balance",$C31,,$D$8&amp;"/"&amp;L$12)</t>
  </si>
  <si>
    <t>=GL(,"Balance",$C31,,$D$8&amp;"/"&amp;M$12)</t>
  </si>
  <si>
    <t>=GL(,"Balance",$C31,,$D$8&amp;"/"&amp;N$12)</t>
  </si>
  <si>
    <t>=GL(,"Balance",$C31,,$D$8&amp;"/"&amp;O$12)</t>
  </si>
  <si>
    <t>=GL(,"Balance",$C31,,$D$8&amp;"/"&amp;P$12)</t>
  </si>
  <si>
    <t>=GL(,"Balance",$C32,,$D$8&amp;"/"&amp;E$12)</t>
  </si>
  <si>
    <t>=GL(,"Balance",$C32,,$D$8&amp;"/"&amp;F$12)</t>
  </si>
  <si>
    <t>=GL(,"Balance",$C32,,$D$8&amp;"/"&amp;G$12)</t>
  </si>
  <si>
    <t>=GL(,"Balance",$C32,,$D$8&amp;"/"&amp;H$12)</t>
  </si>
  <si>
    <t>=GL(,"Balance",$C32,,$D$8&amp;"/"&amp;I$12)</t>
  </si>
  <si>
    <t>=GL(,"Balance",$C32,,$D$8&amp;"/"&amp;J$12)</t>
  </si>
  <si>
    <t>=GL(,"Balance",$C32,,$D$8&amp;"/"&amp;K$12)</t>
  </si>
  <si>
    <t>=GL(,"Balance",$C32,,$D$8&amp;"/"&amp;L$12)</t>
  </si>
  <si>
    <t>=GL(,"Balance",$C32,,$D$8&amp;"/"&amp;M$12)</t>
  </si>
  <si>
    <t>=GL(,"Balance",$C32,,$D$8&amp;"/"&amp;N$12)</t>
  </si>
  <si>
    <t>=GL(,"Balance",$C32,,$D$8&amp;"/"&amp;O$12)</t>
  </si>
  <si>
    <t>=GL(,"Balance",$C32,,$D$8&amp;"/"&amp;P$12)</t>
  </si>
  <si>
    <t>=GL(,"Balance",$C33,,$D$8&amp;"/"&amp;E$12)</t>
  </si>
  <si>
    <t>=GL(,"Balance",$C33,,$D$8&amp;"/"&amp;F$12)</t>
  </si>
  <si>
    <t>=GL(,"Balance",$C33,,$D$8&amp;"/"&amp;G$12)</t>
  </si>
  <si>
    <t>=GL(,"Balance",$C33,,$D$8&amp;"/"&amp;H$12)</t>
  </si>
  <si>
    <t>=GL(,"Balance",$C33,,$D$8&amp;"/"&amp;I$12)</t>
  </si>
  <si>
    <t>=GL(,"Balance",$C33,,$D$8&amp;"/"&amp;J$12)</t>
  </si>
  <si>
    <t>=GL(,"Balance",$C33,,$D$8&amp;"/"&amp;K$12)</t>
  </si>
  <si>
    <t>=GL(,"Balance",$C33,,$D$8&amp;"/"&amp;L$12)</t>
  </si>
  <si>
    <t>=GL(,"Balance",$C33,,$D$8&amp;"/"&amp;M$12)</t>
  </si>
  <si>
    <t>=GL(,"Balance",$C33,,$D$8&amp;"/"&amp;N$12)</t>
  </si>
  <si>
    <t>=GL(,"Balance",$C33,,$D$8&amp;"/"&amp;O$12)</t>
  </si>
  <si>
    <t>=GL(,"Balance",$C33,,$D$8&amp;"/"&amp;P$12)</t>
  </si>
  <si>
    <t>=GL(,"Balance",$C34,,$D$8&amp;"/"&amp;E$12)</t>
  </si>
  <si>
    <t>=GL(,"Balance",$C34,,$D$8&amp;"/"&amp;F$12)</t>
  </si>
  <si>
    <t>=GL(,"Balance",$C34,,$D$8&amp;"/"&amp;G$12)</t>
  </si>
  <si>
    <t>=GL(,"Balance",$C34,,$D$8&amp;"/"&amp;H$12)</t>
  </si>
  <si>
    <t>=GL(,"Balance",$C34,,$D$8&amp;"/"&amp;I$12)</t>
  </si>
  <si>
    <t>=GL(,"Balance",$C34,,$D$8&amp;"/"&amp;J$12)</t>
  </si>
  <si>
    <t>=GL(,"Balance",$C34,,$D$8&amp;"/"&amp;K$12)</t>
  </si>
  <si>
    <t>=GL(,"Balance",$C34,,$D$8&amp;"/"&amp;L$12)</t>
  </si>
  <si>
    <t>=GL(,"Balance",$C34,,$D$8&amp;"/"&amp;M$12)</t>
  </si>
  <si>
    <t>=GL(,"Balance",$C34,,$D$8&amp;"/"&amp;N$12)</t>
  </si>
  <si>
    <t>=GL(,"Balance",$C34,,$D$8&amp;"/"&amp;O$12)</t>
  </si>
  <si>
    <t>=GL(,"Balance",$C34,,$D$8&amp;"/"&amp;P$12)</t>
  </si>
  <si>
    <t>=GL(,"Balance",$C35,,$D$8&amp;"/"&amp;E$12)</t>
  </si>
  <si>
    <t>=GL(,"Balance",$C35,,$D$8&amp;"/"&amp;F$12)</t>
  </si>
  <si>
    <t>=GL(,"Balance",$C35,,$D$8&amp;"/"&amp;G$12)</t>
  </si>
  <si>
    <t>=GL(,"Balance",$C35,,$D$8&amp;"/"&amp;H$12)</t>
  </si>
  <si>
    <t>=GL(,"Balance",$C35,,$D$8&amp;"/"&amp;I$12)</t>
  </si>
  <si>
    <t>=GL(,"Balance",$C35,,$D$8&amp;"/"&amp;J$12)</t>
  </si>
  <si>
    <t>=GL(,"Balance",$C35,,$D$8&amp;"/"&amp;K$12)</t>
  </si>
  <si>
    <t>=GL(,"Balance",$C35,,$D$8&amp;"/"&amp;L$12)</t>
  </si>
  <si>
    <t>=GL(,"Balance",$C35,,$D$8&amp;"/"&amp;M$12)</t>
  </si>
  <si>
    <t>=GL(,"Balance",$C35,,$D$8&amp;"/"&amp;N$12)</t>
  </si>
  <si>
    <t>=GL(,"Balance",$C35,,$D$8&amp;"/"&amp;O$12)</t>
  </si>
  <si>
    <t>=GL(,"Balance",$C35,,$D$8&amp;"/"&amp;P$12)</t>
  </si>
  <si>
    <t>=GL(,"Balance",$C36,,$D$8&amp;"/"&amp;E$12)</t>
  </si>
  <si>
    <t>=GL(,"Balance",$C36,,$D$8&amp;"/"&amp;F$12)</t>
  </si>
  <si>
    <t>=GL(,"Balance",$C36,,$D$8&amp;"/"&amp;G$12)</t>
  </si>
  <si>
    <t>=GL(,"Balance",$C36,,$D$8&amp;"/"&amp;H$12)</t>
  </si>
  <si>
    <t>=GL(,"Balance",$C36,,$D$8&amp;"/"&amp;I$12)</t>
  </si>
  <si>
    <t>=GL(,"Balance",$C36,,$D$8&amp;"/"&amp;J$12)</t>
  </si>
  <si>
    <t>=GL(,"Balance",$C36,,$D$8&amp;"/"&amp;K$12)</t>
  </si>
  <si>
    <t>=GL(,"Balance",$C36,,$D$8&amp;"/"&amp;L$12)</t>
  </si>
  <si>
    <t>=GL(,"Balance",$C36,,$D$8&amp;"/"&amp;M$12)</t>
  </si>
  <si>
    <t>=GL(,"Balance",$C36,,$D$8&amp;"/"&amp;N$12)</t>
  </si>
  <si>
    <t>=GL(,"Balance",$C36,,$D$8&amp;"/"&amp;O$12)</t>
  </si>
  <si>
    <t>=GL(,"Balance",$C36,,$D$8&amp;"/"&amp;P$12)</t>
  </si>
  <si>
    <t>=GL(,"Balance",$C37,,$D$8&amp;"/"&amp;E$12)</t>
  </si>
  <si>
    <t>=GL(,"Balance",$C37,,$D$8&amp;"/"&amp;F$12)</t>
  </si>
  <si>
    <t>=GL(,"Balance",$C37,,$D$8&amp;"/"&amp;G$12)</t>
  </si>
  <si>
    <t>=GL(,"Balance",$C37,,$D$8&amp;"/"&amp;H$12)</t>
  </si>
  <si>
    <t>=GL(,"Balance",$C37,,$D$8&amp;"/"&amp;I$12)</t>
  </si>
  <si>
    <t>=GL(,"Balance",$C37,,$D$8&amp;"/"&amp;J$12)</t>
  </si>
  <si>
    <t>=GL(,"Balance",$C37,,$D$8&amp;"/"&amp;K$12)</t>
  </si>
  <si>
    <t>=GL(,"Balance",$C37,,$D$8&amp;"/"&amp;L$12)</t>
  </si>
  <si>
    <t>=GL(,"Balance",$C37,,$D$8&amp;"/"&amp;M$12)</t>
  </si>
  <si>
    <t>=GL(,"Balance",$C37,,$D$8&amp;"/"&amp;N$12)</t>
  </si>
  <si>
    <t>=GL(,"Balance",$C37,,$D$8&amp;"/"&amp;O$12)</t>
  </si>
  <si>
    <t>=GL(,"Balance",$C37,,$D$8&amp;"/"&amp;P$12)</t>
  </si>
  <si>
    <t>=GL(,"Balance",$C38,,$D$8&amp;"/"&amp;E$12)</t>
  </si>
  <si>
    <t>=GL(,"Balance",$C38,,$D$8&amp;"/"&amp;F$12)</t>
  </si>
  <si>
    <t>=GL(,"Balance",$C38,,$D$8&amp;"/"&amp;G$12)</t>
  </si>
  <si>
    <t>=GL(,"Balance",$C38,,$D$8&amp;"/"&amp;H$12)</t>
  </si>
  <si>
    <t>=GL(,"Balance",$C38,,$D$8&amp;"/"&amp;I$12)</t>
  </si>
  <si>
    <t>=GL(,"Balance",$C38,,$D$8&amp;"/"&amp;J$12)</t>
  </si>
  <si>
    <t>=GL(,"Balance",$C38,,$D$8&amp;"/"&amp;K$12)</t>
  </si>
  <si>
    <t>=GL(,"Balance",$C38,,$D$8&amp;"/"&amp;L$12)</t>
  </si>
  <si>
    <t>=GL(,"Balance",$C38,,$D$8&amp;"/"&amp;M$12)</t>
  </si>
  <si>
    <t>=GL(,"Balance",$C38,,$D$8&amp;"/"&amp;N$12)</t>
  </si>
  <si>
    <t>=GL(,"Balance",$C38,,$D$8&amp;"/"&amp;O$12)</t>
  </si>
  <si>
    <t>=GL(,"Balance",$C38,,$D$8&amp;"/"&amp;P$12)</t>
  </si>
  <si>
    <t>=GL(,"Balance",$C39,,$D$8&amp;"/"&amp;E$12)</t>
  </si>
  <si>
    <t>=GL(,"Balance",$C39,,$D$8&amp;"/"&amp;F$12)</t>
  </si>
  <si>
    <t>=GL(,"Balance",$C39,,$D$8&amp;"/"&amp;G$12)</t>
  </si>
  <si>
    <t>=GL(,"Balance",$C39,,$D$8&amp;"/"&amp;H$12)</t>
  </si>
  <si>
    <t>=GL(,"Balance",$C39,,$D$8&amp;"/"&amp;I$12)</t>
  </si>
  <si>
    <t>=GL(,"Balance",$C39,,$D$8&amp;"/"&amp;J$12)</t>
  </si>
  <si>
    <t>=GL(,"Balance",$C39,,$D$8&amp;"/"&amp;K$12)</t>
  </si>
  <si>
    <t>=GL(,"Balance",$C39,,$D$8&amp;"/"&amp;L$12)</t>
  </si>
  <si>
    <t>=GL(,"Balance",$C39,,$D$8&amp;"/"&amp;M$12)</t>
  </si>
  <si>
    <t>=GL(,"Balance",$C39,,$D$8&amp;"/"&amp;N$12)</t>
  </si>
  <si>
    <t>=GL(,"Balance",$C39,,$D$8&amp;"/"&amp;O$12)</t>
  </si>
  <si>
    <t>=GL(,"Balance",$C39,,$D$8&amp;"/"&amp;P$12)</t>
  </si>
  <si>
    <t>=GL(,"Balance",$C40,,$D$8&amp;"/"&amp;E$12)</t>
  </si>
  <si>
    <t>=GL(,"Balance",$C40,,$D$8&amp;"/"&amp;F$12)</t>
  </si>
  <si>
    <t>=GL(,"Balance",$C40,,$D$8&amp;"/"&amp;G$12)</t>
  </si>
  <si>
    <t>=GL(,"Balance",$C40,,$D$8&amp;"/"&amp;H$12)</t>
  </si>
  <si>
    <t>=GL(,"Balance",$C40,,$D$8&amp;"/"&amp;I$12)</t>
  </si>
  <si>
    <t>=GL(,"Balance",$C40,,$D$8&amp;"/"&amp;J$12)</t>
  </si>
  <si>
    <t>=GL(,"Balance",$C40,,$D$8&amp;"/"&amp;K$12)</t>
  </si>
  <si>
    <t>=GL(,"Balance",$C40,,$D$8&amp;"/"&amp;L$12)</t>
  </si>
  <si>
    <t>=GL(,"Balance",$C40,,$D$8&amp;"/"&amp;M$12)</t>
  </si>
  <si>
    <t>=GL(,"Balance",$C40,,$D$8&amp;"/"&amp;N$12)</t>
  </si>
  <si>
    <t>=GL(,"Balance",$C40,,$D$8&amp;"/"&amp;O$12)</t>
  </si>
  <si>
    <t>=GL(,"Balance",$C40,,$D$8&amp;"/"&amp;P$12)</t>
  </si>
  <si>
    <t>=GL(,"Balance",$C41,,$D$8&amp;"/"&amp;E$12)</t>
  </si>
  <si>
    <t>=GL(,"Balance",$C41,,$D$8&amp;"/"&amp;F$12)</t>
  </si>
  <si>
    <t>=GL(,"Balance",$C41,,$D$8&amp;"/"&amp;G$12)</t>
  </si>
  <si>
    <t>=GL(,"Balance",$C41,,$D$8&amp;"/"&amp;H$12)</t>
  </si>
  <si>
    <t>=GL(,"Balance",$C41,,$D$8&amp;"/"&amp;I$12)</t>
  </si>
  <si>
    <t>=GL(,"Balance",$C41,,$D$8&amp;"/"&amp;J$12)</t>
  </si>
  <si>
    <t>=GL(,"Balance",$C41,,$D$8&amp;"/"&amp;K$12)</t>
  </si>
  <si>
    <t>=GL(,"Balance",$C41,,$D$8&amp;"/"&amp;L$12)</t>
  </si>
  <si>
    <t>=GL(,"Balance",$C41,,$D$8&amp;"/"&amp;M$12)</t>
  </si>
  <si>
    <t>=GL(,"Balance",$C41,,$D$8&amp;"/"&amp;N$12)</t>
  </si>
  <si>
    <t>=GL(,"Balance",$C41,,$D$8&amp;"/"&amp;O$12)</t>
  </si>
  <si>
    <t>=GL(,"Balance",$C41,,$D$8&amp;"/"&amp;P$12)</t>
  </si>
  <si>
    <t>=GL(,"Balance",$C42,,$D$8&amp;"/"&amp;E$12)</t>
  </si>
  <si>
    <t>=GL(,"Balance",$C42,,$D$8&amp;"/"&amp;F$12)</t>
  </si>
  <si>
    <t>=GL(,"Balance",$C42,,$D$8&amp;"/"&amp;G$12)</t>
  </si>
  <si>
    <t>=GL(,"Balance",$C42,,$D$8&amp;"/"&amp;H$12)</t>
  </si>
  <si>
    <t>=GL(,"Balance",$C42,,$D$8&amp;"/"&amp;I$12)</t>
  </si>
  <si>
    <t>=GL(,"Balance",$C42,,$D$8&amp;"/"&amp;J$12)</t>
  </si>
  <si>
    <t>=GL(,"Balance",$C42,,$D$8&amp;"/"&amp;K$12)</t>
  </si>
  <si>
    <t>=GL(,"Balance",$C42,,$D$8&amp;"/"&amp;L$12)</t>
  </si>
  <si>
    <t>=GL(,"Balance",$C42,,$D$8&amp;"/"&amp;M$12)</t>
  </si>
  <si>
    <t>=GL(,"Balance",$C42,,$D$8&amp;"/"&amp;N$12)</t>
  </si>
  <si>
    <t>=GL(,"Balance",$C42,,$D$8&amp;"/"&amp;O$12)</t>
  </si>
  <si>
    <t>=GL(,"Balance",$C42,,$D$8&amp;"/"&amp;P$12)</t>
  </si>
  <si>
    <t>=GL(,"Balance",$C43,,$D$8&amp;"/"&amp;E$12)</t>
  </si>
  <si>
    <t>=GL(,"Balance",$C43,,$D$8&amp;"/"&amp;F$12)</t>
  </si>
  <si>
    <t>=GL(,"Balance",$C43,,$D$8&amp;"/"&amp;G$12)</t>
  </si>
  <si>
    <t>=GL(,"Balance",$C43,,$D$8&amp;"/"&amp;H$12)</t>
  </si>
  <si>
    <t>=GL(,"Balance",$C43,,$D$8&amp;"/"&amp;I$12)</t>
  </si>
  <si>
    <t>=GL(,"Balance",$C43,,$D$8&amp;"/"&amp;J$12)</t>
  </si>
  <si>
    <t>=GL(,"Balance",$C43,,$D$8&amp;"/"&amp;K$12)</t>
  </si>
  <si>
    <t>=GL(,"Balance",$C43,,$D$8&amp;"/"&amp;L$12)</t>
  </si>
  <si>
    <t>=GL(,"Balance",$C43,,$D$8&amp;"/"&amp;M$12)</t>
  </si>
  <si>
    <t>=GL(,"Balance",$C43,,$D$8&amp;"/"&amp;N$12)</t>
  </si>
  <si>
    <t>=GL(,"Balance",$C43,,$D$8&amp;"/"&amp;O$12)</t>
  </si>
  <si>
    <t>=GL(,"Balance",$C43,,$D$8&amp;"/"&amp;P$12)</t>
  </si>
  <si>
    <t>=GL(,"Balance",$C44,,$D$8&amp;"/"&amp;E$12)</t>
  </si>
  <si>
    <t>=GL(,"Balance",$C44,,$D$8&amp;"/"&amp;F$12)</t>
  </si>
  <si>
    <t>=GL(,"Balance",$C44,,$D$8&amp;"/"&amp;G$12)</t>
  </si>
  <si>
    <t>=GL(,"Balance",$C44,,$D$8&amp;"/"&amp;H$12)</t>
  </si>
  <si>
    <t>=GL(,"Balance",$C44,,$D$8&amp;"/"&amp;I$12)</t>
  </si>
  <si>
    <t>=GL(,"Balance",$C44,,$D$8&amp;"/"&amp;J$12)</t>
  </si>
  <si>
    <t>=GL(,"Balance",$C44,,$D$8&amp;"/"&amp;K$12)</t>
  </si>
  <si>
    <t>=GL(,"Balance",$C44,,$D$8&amp;"/"&amp;L$12)</t>
  </si>
  <si>
    <t>=GL(,"Balance",$C44,,$D$8&amp;"/"&amp;M$12)</t>
  </si>
  <si>
    <t>=GL(,"Balance",$C44,,$D$8&amp;"/"&amp;N$12)</t>
  </si>
  <si>
    <t>=GL(,"Balance",$C44,,$D$8&amp;"/"&amp;O$12)</t>
  </si>
  <si>
    <t>=GL(,"Balance",$C44,,$D$8&amp;"/"&amp;P$12)</t>
  </si>
  <si>
    <t>=GL(,"Balance",$C45,,$D$8&amp;"/"&amp;E$12)</t>
  </si>
  <si>
    <t>=GL(,"Balance",$C45,,$D$8&amp;"/"&amp;F$12)</t>
  </si>
  <si>
    <t>=GL(,"Balance",$C45,,$D$8&amp;"/"&amp;G$12)</t>
  </si>
  <si>
    <t>=GL(,"Balance",$C45,,$D$8&amp;"/"&amp;H$12)</t>
  </si>
  <si>
    <t>=GL(,"Balance",$C45,,$D$8&amp;"/"&amp;I$12)</t>
  </si>
  <si>
    <t>=GL(,"Balance",$C45,,$D$8&amp;"/"&amp;J$12)</t>
  </si>
  <si>
    <t>=GL(,"Balance",$C45,,$D$8&amp;"/"&amp;K$12)</t>
  </si>
  <si>
    <t>=GL(,"Balance",$C45,,$D$8&amp;"/"&amp;L$12)</t>
  </si>
  <si>
    <t>=GL(,"Balance",$C45,,$D$8&amp;"/"&amp;M$12)</t>
  </si>
  <si>
    <t>=GL(,"Balance",$C45,,$D$8&amp;"/"&amp;N$12)</t>
  </si>
  <si>
    <t>=GL(,"Balance",$C45,,$D$8&amp;"/"&amp;O$12)</t>
  </si>
  <si>
    <t>=GL(,"Balance",$C45,,$D$8&amp;"/"&amp;P$12)</t>
  </si>
  <si>
    <t>=GL(,"Balance",$C46,,$D$8&amp;"/"&amp;E$12)</t>
  </si>
  <si>
    <t>=GL(,"Balance",$C46,,$D$8&amp;"/"&amp;F$12)</t>
  </si>
  <si>
    <t>=GL(,"Balance",$C46,,$D$8&amp;"/"&amp;G$12)</t>
  </si>
  <si>
    <t>=GL(,"Balance",$C46,,$D$8&amp;"/"&amp;H$12)</t>
  </si>
  <si>
    <t>=GL(,"Balance",$C46,,$D$8&amp;"/"&amp;I$12)</t>
  </si>
  <si>
    <t>=GL(,"Balance",$C46,,$D$8&amp;"/"&amp;J$12)</t>
  </si>
  <si>
    <t>=GL(,"Balance",$C46,,$D$8&amp;"/"&amp;K$12)</t>
  </si>
  <si>
    <t>=GL(,"Balance",$C46,,$D$8&amp;"/"&amp;L$12)</t>
  </si>
  <si>
    <t>=GL(,"Balance",$C46,,$D$8&amp;"/"&amp;M$12)</t>
  </si>
  <si>
    <t>=GL(,"Balance",$C46,,$D$8&amp;"/"&amp;N$12)</t>
  </si>
  <si>
    <t>=GL(,"Balance",$C46,,$D$8&amp;"/"&amp;O$12)</t>
  </si>
  <si>
    <t>=GL(,"Balance",$C46,,$D$8&amp;"/"&amp;P$12)</t>
  </si>
  <si>
    <t>=GL(,"Balance",$C47,,$D$8&amp;"/"&amp;E$12)</t>
  </si>
  <si>
    <t>=GL(,"Balance",$C47,,$D$8&amp;"/"&amp;F$12)</t>
  </si>
  <si>
    <t>=GL(,"Balance",$C47,,$D$8&amp;"/"&amp;G$12)</t>
  </si>
  <si>
    <t>=GL(,"Balance",$C47,,$D$8&amp;"/"&amp;H$12)</t>
  </si>
  <si>
    <t>=GL(,"Balance",$C47,,$D$8&amp;"/"&amp;I$12)</t>
  </si>
  <si>
    <t>=GL(,"Balance",$C47,,$D$8&amp;"/"&amp;J$12)</t>
  </si>
  <si>
    <t>=GL(,"Balance",$C47,,$D$8&amp;"/"&amp;K$12)</t>
  </si>
  <si>
    <t>=GL(,"Balance",$C47,,$D$8&amp;"/"&amp;L$12)</t>
  </si>
  <si>
    <t>=GL(,"Balance",$C47,,$D$8&amp;"/"&amp;M$12)</t>
  </si>
  <si>
    <t>=GL(,"Balance",$C47,,$D$8&amp;"/"&amp;N$12)</t>
  </si>
  <si>
    <t>=GL(,"Balance",$C47,,$D$8&amp;"/"&amp;O$12)</t>
  </si>
  <si>
    <t>=GL(,"Balance",$C47,,$D$8&amp;"/"&amp;P$12)</t>
  </si>
  <si>
    <t>=GL(,"Balance",$C48,,$D$8&amp;"/"&amp;E$12)</t>
  </si>
  <si>
    <t>=GL(,"Balance",$C48,,$D$8&amp;"/"&amp;F$12)</t>
  </si>
  <si>
    <t>=GL(,"Balance",$C48,,$D$8&amp;"/"&amp;G$12)</t>
  </si>
  <si>
    <t>=GL(,"Balance",$C48,,$D$8&amp;"/"&amp;H$12)</t>
  </si>
  <si>
    <t>=GL(,"Balance",$C48,,$D$8&amp;"/"&amp;I$12)</t>
  </si>
  <si>
    <t>=GL(,"Balance",$C48,,$D$8&amp;"/"&amp;J$12)</t>
  </si>
  <si>
    <t>=GL(,"Balance",$C48,,$D$8&amp;"/"&amp;K$12)</t>
  </si>
  <si>
    <t>=GL(,"Balance",$C48,,$D$8&amp;"/"&amp;L$12)</t>
  </si>
  <si>
    <t>=GL(,"Balance",$C48,,$D$8&amp;"/"&amp;M$12)</t>
  </si>
  <si>
    <t>=GL(,"Balance",$C48,,$D$8&amp;"/"&amp;N$12)</t>
  </si>
  <si>
    <t>=GL(,"Balance",$C48,,$D$8&amp;"/"&amp;O$12)</t>
  </si>
  <si>
    <t>=GL(,"Balance",$C48,,$D$8&amp;"/"&amp;P$12)</t>
  </si>
  <si>
    <t>=GL(,"Balance",$C49,,$D$8&amp;"/"&amp;E$12)</t>
  </si>
  <si>
    <t>=GL(,"Balance",$C49,,$D$8&amp;"/"&amp;F$12)</t>
  </si>
  <si>
    <t>=GL(,"Balance",$C49,,$D$8&amp;"/"&amp;G$12)</t>
  </si>
  <si>
    <t>=GL(,"Balance",$C49,,$D$8&amp;"/"&amp;H$12)</t>
  </si>
  <si>
    <t>=GL(,"Balance",$C49,,$D$8&amp;"/"&amp;I$12)</t>
  </si>
  <si>
    <t>=GL(,"Balance",$C49,,$D$8&amp;"/"&amp;J$12)</t>
  </si>
  <si>
    <t>=GL(,"Balance",$C49,,$D$8&amp;"/"&amp;K$12)</t>
  </si>
  <si>
    <t>=GL(,"Balance",$C49,,$D$8&amp;"/"&amp;L$12)</t>
  </si>
  <si>
    <t>=GL(,"Balance",$C49,,$D$8&amp;"/"&amp;M$12)</t>
  </si>
  <si>
    <t>=GL(,"Balance",$C49,,$D$8&amp;"/"&amp;N$12)</t>
  </si>
  <si>
    <t>=GL(,"Balance",$C49,,$D$8&amp;"/"&amp;O$12)</t>
  </si>
  <si>
    <t>=GL(,"Balance",$C49,,$D$8&amp;"/"&amp;P$12)</t>
  </si>
  <si>
    <t>=GL(,"Balance",$C50,,$D$8&amp;"/"&amp;E$12)</t>
  </si>
  <si>
    <t>=GL(,"Balance",$C50,,$D$8&amp;"/"&amp;F$12)</t>
  </si>
  <si>
    <t>=GL(,"Balance",$C50,,$D$8&amp;"/"&amp;G$12)</t>
  </si>
  <si>
    <t>=GL(,"Balance",$C50,,$D$8&amp;"/"&amp;H$12)</t>
  </si>
  <si>
    <t>=GL(,"Balance",$C50,,$D$8&amp;"/"&amp;I$12)</t>
  </si>
  <si>
    <t>=GL(,"Balance",$C50,,$D$8&amp;"/"&amp;J$12)</t>
  </si>
  <si>
    <t>=GL(,"Balance",$C50,,$D$8&amp;"/"&amp;K$12)</t>
  </si>
  <si>
    <t>=GL(,"Balance",$C50,,$D$8&amp;"/"&amp;L$12)</t>
  </si>
  <si>
    <t>=GL(,"Balance",$C50,,$D$8&amp;"/"&amp;M$12)</t>
  </si>
  <si>
    <t>=GL(,"Balance",$C50,,$D$8&amp;"/"&amp;N$12)</t>
  </si>
  <si>
    <t>=GL(,"Balance",$C50,,$D$8&amp;"/"&amp;O$12)</t>
  </si>
  <si>
    <t>=GL(,"Balance",$C50,,$D$8&amp;"/"&amp;P$12)</t>
  </si>
  <si>
    <t>=GL(,"Balance",$C51,,$D$8&amp;"/"&amp;E$12)</t>
  </si>
  <si>
    <t>=GL(,"Balance",$C51,,$D$8&amp;"/"&amp;F$12)</t>
  </si>
  <si>
    <t>=GL(,"Balance",$C51,,$D$8&amp;"/"&amp;G$12)</t>
  </si>
  <si>
    <t>=GL(,"Balance",$C51,,$D$8&amp;"/"&amp;H$12)</t>
  </si>
  <si>
    <t>=GL(,"Balance",$C51,,$D$8&amp;"/"&amp;I$12)</t>
  </si>
  <si>
    <t>=GL(,"Balance",$C51,,$D$8&amp;"/"&amp;J$12)</t>
  </si>
  <si>
    <t>=GL(,"Balance",$C51,,$D$8&amp;"/"&amp;K$12)</t>
  </si>
  <si>
    <t>=GL(,"Balance",$C51,,$D$8&amp;"/"&amp;L$12)</t>
  </si>
  <si>
    <t>=GL(,"Balance",$C51,,$D$8&amp;"/"&amp;M$12)</t>
  </si>
  <si>
    <t>=GL(,"Balance",$C51,,$D$8&amp;"/"&amp;N$12)</t>
  </si>
  <si>
    <t>=GL(,"Balance",$C51,,$D$8&amp;"/"&amp;O$12)</t>
  </si>
  <si>
    <t>=GL(,"Balance",$C51,,$D$8&amp;"/"&amp;P$12)</t>
  </si>
  <si>
    <t>=SUM(E14:E52)</t>
  </si>
  <si>
    <t>=SUM(F14:F52)</t>
  </si>
  <si>
    <t>=SUM(G14:G52)</t>
  </si>
  <si>
    <t>=SUM(H14:H52)</t>
  </si>
  <si>
    <t>=SUM(I14:I52)</t>
  </si>
  <si>
    <t>=SUM(J14:J52)</t>
  </si>
  <si>
    <t>=SUM(K14:K52)</t>
  </si>
  <si>
    <t>=SUM(L14:L52)</t>
  </si>
  <si>
    <t>=SUM(M14:M52)</t>
  </si>
  <si>
    <t>=SUM(N14:N52)</t>
  </si>
  <si>
    <t>=SUM(O14:O52)</t>
  </si>
  <si>
    <t>=SUM(P14:P52)</t>
  </si>
  <si>
    <t>=GL(,"Balance",$C56,,$D$8&amp;"/"&amp;E$12)</t>
  </si>
  <si>
    <t>=GL(,"Balance",$C56,,$D$8&amp;"/"&amp;F$12)</t>
  </si>
  <si>
    <t>=GL(,"Balance",$C56,,$D$8&amp;"/"&amp;G$12)</t>
  </si>
  <si>
    <t>=GL(,"Balance",$C56,,$D$8&amp;"/"&amp;H$12)</t>
  </si>
  <si>
    <t>=GL(,"Balance",$C56,,$D$8&amp;"/"&amp;I$12)</t>
  </si>
  <si>
    <t>=GL(,"Balance",$C56,,$D$8&amp;"/"&amp;J$12)</t>
  </si>
  <si>
    <t>=GL(,"Balance",$C56,,$D$8&amp;"/"&amp;K$12)</t>
  </si>
  <si>
    <t>=GL(,"Balance",$C56,,$D$8&amp;"/"&amp;L$12)</t>
  </si>
  <si>
    <t>=GL(,"Balance",$C56,,$D$8&amp;"/"&amp;M$12)</t>
  </si>
  <si>
    <t>=GL(,"Balance",$C56,,$D$8&amp;"/"&amp;N$12)</t>
  </si>
  <si>
    <t>=GL(,"Balance",$C56,,$D$8&amp;"/"&amp;O$12)</t>
  </si>
  <si>
    <t>=GL(,"Balance",$C56,,$D$8&amp;"/"&amp;P$12)</t>
  </si>
  <si>
    <t>=GL(,"Balance",$C57,,$D$8&amp;"/"&amp;E$12)</t>
  </si>
  <si>
    <t>=GL(,"Balance",$C57,,$D$8&amp;"/"&amp;F$12)</t>
  </si>
  <si>
    <t>=GL(,"Balance",$C57,,$D$8&amp;"/"&amp;G$12)</t>
  </si>
  <si>
    <t>=GL(,"Balance",$C57,,$D$8&amp;"/"&amp;H$12)</t>
  </si>
  <si>
    <t>=GL(,"Balance",$C57,,$D$8&amp;"/"&amp;I$12)</t>
  </si>
  <si>
    <t>=GL(,"Balance",$C57,,$D$8&amp;"/"&amp;J$12)</t>
  </si>
  <si>
    <t>=GL(,"Balance",$C57,,$D$8&amp;"/"&amp;K$12)</t>
  </si>
  <si>
    <t>=GL(,"Balance",$C57,,$D$8&amp;"/"&amp;L$12)</t>
  </si>
  <si>
    <t>=GL(,"Balance",$C57,,$D$8&amp;"/"&amp;M$12)</t>
  </si>
  <si>
    <t>=GL(,"Balance",$C57,,$D$8&amp;"/"&amp;N$12)</t>
  </si>
  <si>
    <t>=GL(,"Balance",$C57,,$D$8&amp;"/"&amp;O$12)</t>
  </si>
  <si>
    <t>=GL(,"Balance",$C57,,$D$8&amp;"/"&amp;P$12)</t>
  </si>
  <si>
    <t>=GL(,"Name",$C58)</t>
  </si>
  <si>
    <t>=GL(,"Balance",$C58,,$D$8&amp;"/"&amp;E$12)</t>
  </si>
  <si>
    <t>=GL(,"Balance",$C58,,$D$8&amp;"/"&amp;F$12)</t>
  </si>
  <si>
    <t>=GL(,"Balance",$C58,,$D$8&amp;"/"&amp;G$12)</t>
  </si>
  <si>
    <t>=GL(,"Balance",$C58,,$D$8&amp;"/"&amp;H$12)</t>
  </si>
  <si>
    <t>=GL(,"Balance",$C58,,$D$8&amp;"/"&amp;I$12)</t>
  </si>
  <si>
    <t>=GL(,"Balance",$C58,,$D$8&amp;"/"&amp;J$12)</t>
  </si>
  <si>
    <t>=GL(,"Balance",$C58,,$D$8&amp;"/"&amp;K$12)</t>
  </si>
  <si>
    <t>=GL(,"Balance",$C58,,$D$8&amp;"/"&amp;L$12)</t>
  </si>
  <si>
    <t>=GL(,"Balance",$C58,,$D$8&amp;"/"&amp;M$12)</t>
  </si>
  <si>
    <t>=GL(,"Balance",$C58,,$D$8&amp;"/"&amp;N$12)</t>
  </si>
  <si>
    <t>=GL(,"Balance",$C58,,$D$8&amp;"/"&amp;O$12)</t>
  </si>
  <si>
    <t>=GL(,"Balance",$C58,,$D$8&amp;"/"&amp;P$12)</t>
  </si>
  <si>
    <t>=Q57+1</t>
  </si>
  <si>
    <t>=GL(,"Name",$C59)</t>
  </si>
  <si>
    <t>=GL(,"Balance",$C59,,$D$8&amp;"/"&amp;E$12)</t>
  </si>
  <si>
    <t>=GL(,"Balance",$C59,,$D$8&amp;"/"&amp;F$12)</t>
  </si>
  <si>
    <t>=GL(,"Balance",$C59,,$D$8&amp;"/"&amp;G$12)</t>
  </si>
  <si>
    <t>=GL(,"Balance",$C59,,$D$8&amp;"/"&amp;H$12)</t>
  </si>
  <si>
    <t>=GL(,"Balance",$C59,,$D$8&amp;"/"&amp;I$12)</t>
  </si>
  <si>
    <t>=GL(,"Balance",$C59,,$D$8&amp;"/"&amp;J$12)</t>
  </si>
  <si>
    <t>=GL(,"Balance",$C59,,$D$8&amp;"/"&amp;K$12)</t>
  </si>
  <si>
    <t>=GL(,"Balance",$C59,,$D$8&amp;"/"&amp;L$12)</t>
  </si>
  <si>
    <t>=GL(,"Balance",$C59,,$D$8&amp;"/"&amp;M$12)</t>
  </si>
  <si>
    <t>=GL(,"Balance",$C59,,$D$8&amp;"/"&amp;N$12)</t>
  </si>
  <si>
    <t>=GL(,"Balance",$C59,,$D$8&amp;"/"&amp;O$12)</t>
  </si>
  <si>
    <t>=GL(,"Balance",$C59,,$D$8&amp;"/"&amp;P$12)</t>
  </si>
  <si>
    <t>=Q58+1</t>
  </si>
  <si>
    <t>=GL(,"Name",$C60)</t>
  </si>
  <si>
    <t>=GL(,"Balance",$C60,,$D$8&amp;"/"&amp;E$12)</t>
  </si>
  <si>
    <t>=GL(,"Balance",$C60,,$D$8&amp;"/"&amp;F$12)</t>
  </si>
  <si>
    <t>=GL(,"Balance",$C60,,$D$8&amp;"/"&amp;G$12)</t>
  </si>
  <si>
    <t>=GL(,"Balance",$C60,,$D$8&amp;"/"&amp;H$12)</t>
  </si>
  <si>
    <t>=GL(,"Balance",$C60,,$D$8&amp;"/"&amp;I$12)</t>
  </si>
  <si>
    <t>=GL(,"Balance",$C60,,$D$8&amp;"/"&amp;J$12)</t>
  </si>
  <si>
    <t>=GL(,"Balance",$C60,,$D$8&amp;"/"&amp;K$12)</t>
  </si>
  <si>
    <t>=GL(,"Balance",$C60,,$D$8&amp;"/"&amp;L$12)</t>
  </si>
  <si>
    <t>=GL(,"Balance",$C60,,$D$8&amp;"/"&amp;M$12)</t>
  </si>
  <si>
    <t>=GL(,"Balance",$C60,,$D$8&amp;"/"&amp;N$12)</t>
  </si>
  <si>
    <t>=GL(,"Balance",$C60,,$D$8&amp;"/"&amp;O$12)</t>
  </si>
  <si>
    <t>=GL(,"Balance",$C60,,$D$8&amp;"/"&amp;P$12)</t>
  </si>
  <si>
    <t>=Q59+1</t>
  </si>
  <si>
    <t>=GL(,"Name",$C61)</t>
  </si>
  <si>
    <t>=GL(,"Balance",$C61,,$D$8&amp;"/"&amp;E$12)</t>
  </si>
  <si>
    <t>=GL(,"Balance",$C61,,$D$8&amp;"/"&amp;F$12)</t>
  </si>
  <si>
    <t>=GL(,"Balance",$C61,,$D$8&amp;"/"&amp;G$12)</t>
  </si>
  <si>
    <t>=GL(,"Balance",$C61,,$D$8&amp;"/"&amp;H$12)</t>
  </si>
  <si>
    <t>=GL(,"Balance",$C61,,$D$8&amp;"/"&amp;I$12)</t>
  </si>
  <si>
    <t>=GL(,"Balance",$C61,,$D$8&amp;"/"&amp;J$12)</t>
  </si>
  <si>
    <t>=GL(,"Balance",$C61,,$D$8&amp;"/"&amp;K$12)</t>
  </si>
  <si>
    <t>=GL(,"Balance",$C61,,$D$8&amp;"/"&amp;L$12)</t>
  </si>
  <si>
    <t>=GL(,"Balance",$C61,,$D$8&amp;"/"&amp;M$12)</t>
  </si>
  <si>
    <t>=GL(,"Balance",$C61,,$D$8&amp;"/"&amp;N$12)</t>
  </si>
  <si>
    <t>=GL(,"Balance",$C61,,$D$8&amp;"/"&amp;O$12)</t>
  </si>
  <si>
    <t>=GL(,"Balance",$C61,,$D$8&amp;"/"&amp;P$12)</t>
  </si>
  <si>
    <t>=Q60+1</t>
  </si>
  <si>
    <t>=GL(,"Balance",$C62,,$D$8&amp;"/"&amp;E$12)</t>
  </si>
  <si>
    <t>=GL(,"Balance",$C62,,$D$8&amp;"/"&amp;F$12)</t>
  </si>
  <si>
    <t>=GL(,"Balance",$C62,,$D$8&amp;"/"&amp;G$12)</t>
  </si>
  <si>
    <t>=GL(,"Balance",$C62,,$D$8&amp;"/"&amp;H$12)</t>
  </si>
  <si>
    <t>=GL(,"Balance",$C62,,$D$8&amp;"/"&amp;I$12)</t>
  </si>
  <si>
    <t>=GL(,"Balance",$C62,,$D$8&amp;"/"&amp;J$12)</t>
  </si>
  <si>
    <t>=GL(,"Balance",$C62,,$D$8&amp;"/"&amp;K$12)</t>
  </si>
  <si>
    <t>=GL(,"Balance",$C62,,$D$8&amp;"/"&amp;L$12)</t>
  </si>
  <si>
    <t>=GL(,"Balance",$C62,,$D$8&amp;"/"&amp;M$12)</t>
  </si>
  <si>
    <t>=GL(,"Balance",$C62,,$D$8&amp;"/"&amp;N$12)</t>
  </si>
  <si>
    <t>=GL(,"Balance",$C62,,$D$8&amp;"/"&amp;O$12)</t>
  </si>
  <si>
    <t>=GL(,"Balance",$C62,,$D$8&amp;"/"&amp;P$12)</t>
  </si>
  <si>
    <t>=GL(,"Balance",$C63,,$D$8&amp;"/"&amp;E$12)</t>
  </si>
  <si>
    <t>=GL(,"Balance",$C63,,$D$8&amp;"/"&amp;F$12)</t>
  </si>
  <si>
    <t>=GL(,"Balance",$C63,,$D$8&amp;"/"&amp;G$12)</t>
  </si>
  <si>
    <t>=GL(,"Balance",$C63,,$D$8&amp;"/"&amp;H$12)</t>
  </si>
  <si>
    <t>=GL(,"Balance",$C63,,$D$8&amp;"/"&amp;I$12)</t>
  </si>
  <si>
    <t>=GL(,"Balance",$C63,,$D$8&amp;"/"&amp;J$12)</t>
  </si>
  <si>
    <t>=GL(,"Balance",$C63,,$D$8&amp;"/"&amp;K$12)</t>
  </si>
  <si>
    <t>=GL(,"Balance",$C63,,$D$8&amp;"/"&amp;L$12)</t>
  </si>
  <si>
    <t>=GL(,"Balance",$C63,,$D$8&amp;"/"&amp;M$12)</t>
  </si>
  <si>
    <t>=GL(,"Balance",$C63,,$D$8&amp;"/"&amp;N$12)</t>
  </si>
  <si>
    <t>=GL(,"Balance",$C63,,$D$8&amp;"/"&amp;O$12)</t>
  </si>
  <si>
    <t>=GL(,"Balance",$C63,,$D$8&amp;"/"&amp;P$12)</t>
  </si>
  <si>
    <t>=GL(,"Balance",$C64,,$D$8&amp;"/"&amp;E$12)</t>
  </si>
  <si>
    <t>=GL(,"Balance",$C64,,$D$8&amp;"/"&amp;F$12)</t>
  </si>
  <si>
    <t>=GL(,"Balance",$C64,,$D$8&amp;"/"&amp;G$12)</t>
  </si>
  <si>
    <t>=GL(,"Balance",$C64,,$D$8&amp;"/"&amp;H$12)</t>
  </si>
  <si>
    <t>=GL(,"Balance",$C64,,$D$8&amp;"/"&amp;I$12)</t>
  </si>
  <si>
    <t>=GL(,"Balance",$C64,,$D$8&amp;"/"&amp;J$12)</t>
  </si>
  <si>
    <t>=GL(,"Balance",$C64,,$D$8&amp;"/"&amp;K$12)</t>
  </si>
  <si>
    <t>=GL(,"Balance",$C64,,$D$8&amp;"/"&amp;L$12)</t>
  </si>
  <si>
    <t>=GL(,"Balance",$C64,,$D$8&amp;"/"&amp;M$12)</t>
  </si>
  <si>
    <t>=GL(,"Balance",$C64,,$D$8&amp;"/"&amp;N$12)</t>
  </si>
  <si>
    <t>=GL(,"Balance",$C64,,$D$8&amp;"/"&amp;O$12)</t>
  </si>
  <si>
    <t>=GL(,"Balance",$C64,,$D$8&amp;"/"&amp;P$12)</t>
  </si>
  <si>
    <t>=GL(,"Balance",$C65,,$D$8&amp;"/"&amp;E$12)</t>
  </si>
  <si>
    <t>=GL(,"Balance",$C65,,$D$8&amp;"/"&amp;F$12)</t>
  </si>
  <si>
    <t>=GL(,"Balance",$C65,,$D$8&amp;"/"&amp;G$12)</t>
  </si>
  <si>
    <t>=GL(,"Balance",$C65,,$D$8&amp;"/"&amp;H$12)</t>
  </si>
  <si>
    <t>=GL(,"Balance",$C65,,$D$8&amp;"/"&amp;I$12)</t>
  </si>
  <si>
    <t>=GL(,"Balance",$C65,,$D$8&amp;"/"&amp;J$12)</t>
  </si>
  <si>
    <t>=GL(,"Balance",$C65,,$D$8&amp;"/"&amp;K$12)</t>
  </si>
  <si>
    <t>=GL(,"Balance",$C65,,$D$8&amp;"/"&amp;L$12)</t>
  </si>
  <si>
    <t>=GL(,"Balance",$C65,,$D$8&amp;"/"&amp;M$12)</t>
  </si>
  <si>
    <t>=GL(,"Balance",$C65,,$D$8&amp;"/"&amp;N$12)</t>
  </si>
  <si>
    <t>=GL(,"Balance",$C65,,$D$8&amp;"/"&amp;O$12)</t>
  </si>
  <si>
    <t>=GL(,"Balance",$C65,,$D$8&amp;"/"&amp;P$12)</t>
  </si>
  <si>
    <t>=GL(,"Balance",$C66,,$D$8&amp;"/"&amp;E$12)</t>
  </si>
  <si>
    <t>=GL(,"Balance",$C66,,$D$8&amp;"/"&amp;F$12)</t>
  </si>
  <si>
    <t>=GL(,"Balance",$C66,,$D$8&amp;"/"&amp;G$12)</t>
  </si>
  <si>
    <t>=GL(,"Balance",$C66,,$D$8&amp;"/"&amp;H$12)</t>
  </si>
  <si>
    <t>=GL(,"Balance",$C66,,$D$8&amp;"/"&amp;I$12)</t>
  </si>
  <si>
    <t>=GL(,"Balance",$C66,,$D$8&amp;"/"&amp;J$12)</t>
  </si>
  <si>
    <t>=GL(,"Balance",$C66,,$D$8&amp;"/"&amp;K$12)</t>
  </si>
  <si>
    <t>=GL(,"Balance",$C66,,$D$8&amp;"/"&amp;L$12)</t>
  </si>
  <si>
    <t>=GL(,"Balance",$C66,,$D$8&amp;"/"&amp;M$12)</t>
  </si>
  <si>
    <t>=GL(,"Balance",$C66,,$D$8&amp;"/"&amp;N$12)</t>
  </si>
  <si>
    <t>=GL(,"Balance",$C66,,$D$8&amp;"/"&amp;O$12)</t>
  </si>
  <si>
    <t>=GL(,"Balance",$C66,,$D$8&amp;"/"&amp;P$12)</t>
  </si>
  <si>
    <t>=GL(,"Balance",$C67,,$D$8&amp;"/"&amp;E$12)</t>
  </si>
  <si>
    <t>=GL(,"Balance",$C67,,$D$8&amp;"/"&amp;F$12)</t>
  </si>
  <si>
    <t>=GL(,"Balance",$C67,,$D$8&amp;"/"&amp;G$12)</t>
  </si>
  <si>
    <t>=GL(,"Balance",$C67,,$D$8&amp;"/"&amp;H$12)</t>
  </si>
  <si>
    <t>=GL(,"Balance",$C67,,$D$8&amp;"/"&amp;I$12)</t>
  </si>
  <si>
    <t>=GL(,"Balance",$C67,,$D$8&amp;"/"&amp;J$12)</t>
  </si>
  <si>
    <t>=GL(,"Balance",$C67,,$D$8&amp;"/"&amp;K$12)</t>
  </si>
  <si>
    <t>=GL(,"Balance",$C67,,$D$8&amp;"/"&amp;L$12)</t>
  </si>
  <si>
    <t>=GL(,"Balance",$C67,,$D$8&amp;"/"&amp;M$12)</t>
  </si>
  <si>
    <t>=GL(,"Balance",$C67,,$D$8&amp;"/"&amp;N$12)</t>
  </si>
  <si>
    <t>=GL(,"Balance",$C67,,$D$8&amp;"/"&amp;O$12)</t>
  </si>
  <si>
    <t>=GL(,"Balance",$C67,,$D$8&amp;"/"&amp;P$12)</t>
  </si>
  <si>
    <t>=GL(,"Balance",$C68,,$D$8&amp;"/"&amp;E$12)</t>
  </si>
  <si>
    <t>=GL(,"Balance",$C68,,$D$8&amp;"/"&amp;F$12)</t>
  </si>
  <si>
    <t>=GL(,"Balance",$C68,,$D$8&amp;"/"&amp;G$12)</t>
  </si>
  <si>
    <t>=GL(,"Balance",$C68,,$D$8&amp;"/"&amp;H$12)</t>
  </si>
  <si>
    <t>=GL(,"Balance",$C68,,$D$8&amp;"/"&amp;I$12)</t>
  </si>
  <si>
    <t>=GL(,"Balance",$C68,,$D$8&amp;"/"&amp;J$12)</t>
  </si>
  <si>
    <t>=GL(,"Balance",$C68,,$D$8&amp;"/"&amp;K$12)</t>
  </si>
  <si>
    <t>=GL(,"Balance",$C68,,$D$8&amp;"/"&amp;L$12)</t>
  </si>
  <si>
    <t>=GL(,"Balance",$C68,,$D$8&amp;"/"&amp;M$12)</t>
  </si>
  <si>
    <t>=GL(,"Balance",$C68,,$D$8&amp;"/"&amp;N$12)</t>
  </si>
  <si>
    <t>=GL(,"Balance",$C68,,$D$8&amp;"/"&amp;O$12)</t>
  </si>
  <si>
    <t>=GL(,"Balance",$C68,,$D$8&amp;"/"&amp;P$12)</t>
  </si>
  <si>
    <t>=GL(,"Balance",$C69,,$D$8&amp;"/"&amp;E$12)</t>
  </si>
  <si>
    <t>=GL(,"Balance",$C69,,$D$8&amp;"/"&amp;F$12)</t>
  </si>
  <si>
    <t>=GL(,"Balance",$C69,,$D$8&amp;"/"&amp;G$12)</t>
  </si>
  <si>
    <t>=GL(,"Balance",$C69,,$D$8&amp;"/"&amp;H$12)</t>
  </si>
  <si>
    <t>=GL(,"Balance",$C69,,$D$8&amp;"/"&amp;I$12)</t>
  </si>
  <si>
    <t>=GL(,"Balance",$C69,,$D$8&amp;"/"&amp;J$12)</t>
  </si>
  <si>
    <t>=GL(,"Balance",$C69,,$D$8&amp;"/"&amp;K$12)</t>
  </si>
  <si>
    <t>=GL(,"Balance",$C69,,$D$8&amp;"/"&amp;L$12)</t>
  </si>
  <si>
    <t>=GL(,"Balance",$C69,,$D$8&amp;"/"&amp;M$12)</t>
  </si>
  <si>
    <t>=GL(,"Balance",$C69,,$D$8&amp;"/"&amp;N$12)</t>
  </si>
  <si>
    <t>=GL(,"Balance",$C69,,$D$8&amp;"/"&amp;O$12)</t>
  </si>
  <si>
    <t>=GL(,"Balance",$C69,,$D$8&amp;"/"&amp;P$12)</t>
  </si>
  <si>
    <t>=GL(,"Balance",$C70,,$D$8&amp;"/"&amp;E$12)</t>
  </si>
  <si>
    <t>=GL(,"Balance",$C70,,$D$8&amp;"/"&amp;F$12)</t>
  </si>
  <si>
    <t>=GL(,"Balance",$C70,,$D$8&amp;"/"&amp;G$12)</t>
  </si>
  <si>
    <t>=GL(,"Balance",$C70,,$D$8&amp;"/"&amp;H$12)</t>
  </si>
  <si>
    <t>=GL(,"Balance",$C70,,$D$8&amp;"/"&amp;I$12)</t>
  </si>
  <si>
    <t>=GL(,"Balance",$C70,,$D$8&amp;"/"&amp;J$12)</t>
  </si>
  <si>
    <t>=GL(,"Balance",$C70,,$D$8&amp;"/"&amp;K$12)</t>
  </si>
  <si>
    <t>=GL(,"Balance",$C70,,$D$8&amp;"/"&amp;L$12)</t>
  </si>
  <si>
    <t>=GL(,"Balance",$C70,,$D$8&amp;"/"&amp;M$12)</t>
  </si>
  <si>
    <t>=GL(,"Balance",$C70,,$D$8&amp;"/"&amp;N$12)</t>
  </si>
  <si>
    <t>=GL(,"Balance",$C70,,$D$8&amp;"/"&amp;O$12)</t>
  </si>
  <si>
    <t>=GL(,"Balance",$C70,,$D$8&amp;"/"&amp;P$12)</t>
  </si>
  <si>
    <t>=GL(,"Balance",$C71,,$D$8&amp;"/"&amp;E$12)</t>
  </si>
  <si>
    <t>=GL(,"Balance",$C71,,$D$8&amp;"/"&amp;F$12)</t>
  </si>
  <si>
    <t>=GL(,"Balance",$C71,,$D$8&amp;"/"&amp;G$12)</t>
  </si>
  <si>
    <t>=GL(,"Balance",$C71,,$D$8&amp;"/"&amp;H$12)</t>
  </si>
  <si>
    <t>=GL(,"Balance",$C71,,$D$8&amp;"/"&amp;I$12)</t>
  </si>
  <si>
    <t>=GL(,"Balance",$C71,,$D$8&amp;"/"&amp;J$12)</t>
  </si>
  <si>
    <t>=GL(,"Balance",$C71,,$D$8&amp;"/"&amp;K$12)</t>
  </si>
  <si>
    <t>=GL(,"Balance",$C71,,$D$8&amp;"/"&amp;L$12)</t>
  </si>
  <si>
    <t>=GL(,"Balance",$C71,,$D$8&amp;"/"&amp;M$12)</t>
  </si>
  <si>
    <t>=GL(,"Balance",$C71,,$D$8&amp;"/"&amp;N$12)</t>
  </si>
  <si>
    <t>=GL(,"Balance",$C71,,$D$8&amp;"/"&amp;O$12)</t>
  </si>
  <si>
    <t>=GL(,"Balance",$C71,,$D$8&amp;"/"&amp;P$12)</t>
  </si>
  <si>
    <t>=GL(,"Balance",$C72,,$D$8&amp;"/"&amp;E$12)</t>
  </si>
  <si>
    <t>=GL(,"Balance",$C72,,$D$8&amp;"/"&amp;F$12)</t>
  </si>
  <si>
    <t>=GL(,"Balance",$C72,,$D$8&amp;"/"&amp;G$12)</t>
  </si>
  <si>
    <t>=GL(,"Balance",$C72,,$D$8&amp;"/"&amp;H$12)</t>
  </si>
  <si>
    <t>=GL(,"Balance",$C72,,$D$8&amp;"/"&amp;I$12)</t>
  </si>
  <si>
    <t>=GL(,"Balance",$C72,,$D$8&amp;"/"&amp;J$12)</t>
  </si>
  <si>
    <t>=GL(,"Balance",$C72,,$D$8&amp;"/"&amp;K$12)</t>
  </si>
  <si>
    <t>=GL(,"Balance",$C72,,$D$8&amp;"/"&amp;L$12)</t>
  </si>
  <si>
    <t>=GL(,"Balance",$C72,,$D$8&amp;"/"&amp;M$12)</t>
  </si>
  <si>
    <t>=GL(,"Balance",$C72,,$D$8&amp;"/"&amp;N$12)</t>
  </si>
  <si>
    <t>=GL(,"Balance",$C72,,$D$8&amp;"/"&amp;O$12)</t>
  </si>
  <si>
    <t>=GL(,"Balance",$C72,,$D$8&amp;"/"&amp;P$12)</t>
  </si>
  <si>
    <t>=GL(,"Balance",$C73,,$D$8&amp;"/"&amp;E$12)</t>
  </si>
  <si>
    <t>=GL(,"Balance",$C73,,$D$8&amp;"/"&amp;F$12)</t>
  </si>
  <si>
    <t>=GL(,"Balance",$C73,,$D$8&amp;"/"&amp;G$12)</t>
  </si>
  <si>
    <t>=GL(,"Balance",$C73,,$D$8&amp;"/"&amp;H$12)</t>
  </si>
  <si>
    <t>=GL(,"Balance",$C73,,$D$8&amp;"/"&amp;I$12)</t>
  </si>
  <si>
    <t>=GL(,"Balance",$C73,,$D$8&amp;"/"&amp;J$12)</t>
  </si>
  <si>
    <t>=GL(,"Balance",$C73,,$D$8&amp;"/"&amp;K$12)</t>
  </si>
  <si>
    <t>=GL(,"Balance",$C73,,$D$8&amp;"/"&amp;L$12)</t>
  </si>
  <si>
    <t>=GL(,"Balance",$C73,,$D$8&amp;"/"&amp;M$12)</t>
  </si>
  <si>
    <t>=GL(,"Balance",$C73,,$D$8&amp;"/"&amp;N$12)</t>
  </si>
  <si>
    <t>=GL(,"Balance",$C73,,$D$8&amp;"/"&amp;O$12)</t>
  </si>
  <si>
    <t>=GL(,"Balance",$C73,,$D$8&amp;"/"&amp;P$12)</t>
  </si>
  <si>
    <t>=GL(,"Balance",$C74,,$D$8&amp;"/"&amp;E$12)</t>
  </si>
  <si>
    <t>=GL(,"Balance",$C74,,$D$8&amp;"/"&amp;F$12)</t>
  </si>
  <si>
    <t>=GL(,"Balance",$C74,,$D$8&amp;"/"&amp;G$12)</t>
  </si>
  <si>
    <t>=GL(,"Balance",$C74,,$D$8&amp;"/"&amp;H$12)</t>
  </si>
  <si>
    <t>=GL(,"Balance",$C74,,$D$8&amp;"/"&amp;I$12)</t>
  </si>
  <si>
    <t>=GL(,"Balance",$C74,,$D$8&amp;"/"&amp;J$12)</t>
  </si>
  <si>
    <t>=GL(,"Balance",$C74,,$D$8&amp;"/"&amp;K$12)</t>
  </si>
  <si>
    <t>=GL(,"Balance",$C74,,$D$8&amp;"/"&amp;L$12)</t>
  </si>
  <si>
    <t>=GL(,"Balance",$C74,,$D$8&amp;"/"&amp;M$12)</t>
  </si>
  <si>
    <t>=GL(,"Balance",$C74,,$D$8&amp;"/"&amp;N$12)</t>
  </si>
  <si>
    <t>=GL(,"Balance",$C74,,$D$8&amp;"/"&amp;O$12)</t>
  </si>
  <si>
    <t>=GL(,"Balance",$C74,,$D$8&amp;"/"&amp;P$12)</t>
  </si>
  <si>
    <t>=GL(,"Balance",$C75,,$D$8&amp;"/"&amp;E$12)</t>
  </si>
  <si>
    <t>=GL(,"Balance",$C75,,$D$8&amp;"/"&amp;F$12)</t>
  </si>
  <si>
    <t>=GL(,"Balance",$C75,,$D$8&amp;"/"&amp;G$12)</t>
  </si>
  <si>
    <t>=GL(,"Balance",$C75,,$D$8&amp;"/"&amp;H$12)</t>
  </si>
  <si>
    <t>=GL(,"Balance",$C75,,$D$8&amp;"/"&amp;I$12)</t>
  </si>
  <si>
    <t>=GL(,"Balance",$C75,,$D$8&amp;"/"&amp;J$12)</t>
  </si>
  <si>
    <t>=GL(,"Balance",$C75,,$D$8&amp;"/"&amp;K$12)</t>
  </si>
  <si>
    <t>=GL(,"Balance",$C75,,$D$8&amp;"/"&amp;L$12)</t>
  </si>
  <si>
    <t>=GL(,"Balance",$C75,,$D$8&amp;"/"&amp;M$12)</t>
  </si>
  <si>
    <t>=GL(,"Balance",$C75,,$D$8&amp;"/"&amp;N$12)</t>
  </si>
  <si>
    <t>=GL(,"Balance",$C75,,$D$8&amp;"/"&amp;O$12)</t>
  </si>
  <si>
    <t>=GL(,"Balance",$C75,,$D$8&amp;"/"&amp;P$12)</t>
  </si>
  <si>
    <t>=GL(,"Balance",$C76,,$D$8&amp;"/"&amp;E$12)</t>
  </si>
  <si>
    <t>=GL(,"Balance",$C76,,$D$8&amp;"/"&amp;F$12)</t>
  </si>
  <si>
    <t>=GL(,"Balance",$C76,,$D$8&amp;"/"&amp;G$12)</t>
  </si>
  <si>
    <t>=GL(,"Balance",$C76,,$D$8&amp;"/"&amp;H$12)</t>
  </si>
  <si>
    <t>=GL(,"Balance",$C76,,$D$8&amp;"/"&amp;I$12)</t>
  </si>
  <si>
    <t>=GL(,"Balance",$C76,,$D$8&amp;"/"&amp;J$12)</t>
  </si>
  <si>
    <t>=GL(,"Balance",$C76,,$D$8&amp;"/"&amp;K$12)</t>
  </si>
  <si>
    <t>=GL(,"Balance",$C76,,$D$8&amp;"/"&amp;L$12)</t>
  </si>
  <si>
    <t>=GL(,"Balance",$C76,,$D$8&amp;"/"&amp;M$12)</t>
  </si>
  <si>
    <t>=GL(,"Balance",$C76,,$D$8&amp;"/"&amp;N$12)</t>
  </si>
  <si>
    <t>=GL(,"Balance",$C76,,$D$8&amp;"/"&amp;O$12)</t>
  </si>
  <si>
    <t>=GL(,"Balance",$C76,,$D$8&amp;"/"&amp;P$12)</t>
  </si>
  <si>
    <t>=GL(,"Balance",$C77,,$D$8&amp;"/"&amp;E$12)</t>
  </si>
  <si>
    <t>=GL(,"Balance",$C77,,$D$8&amp;"/"&amp;F$12)</t>
  </si>
  <si>
    <t>=GL(,"Balance",$C77,,$D$8&amp;"/"&amp;G$12)</t>
  </si>
  <si>
    <t>=GL(,"Balance",$C77,,$D$8&amp;"/"&amp;H$12)</t>
  </si>
  <si>
    <t>=GL(,"Balance",$C77,,$D$8&amp;"/"&amp;I$12)</t>
  </si>
  <si>
    <t>=GL(,"Balance",$C77,,$D$8&amp;"/"&amp;J$12)</t>
  </si>
  <si>
    <t>=GL(,"Balance",$C77,,$D$8&amp;"/"&amp;K$12)</t>
  </si>
  <si>
    <t>=GL(,"Balance",$C77,,$D$8&amp;"/"&amp;L$12)</t>
  </si>
  <si>
    <t>=GL(,"Balance",$C77,,$D$8&amp;"/"&amp;M$12)</t>
  </si>
  <si>
    <t>=GL(,"Balance",$C77,,$D$8&amp;"/"&amp;N$12)</t>
  </si>
  <si>
    <t>=GL(,"Balance",$C77,,$D$8&amp;"/"&amp;O$12)</t>
  </si>
  <si>
    <t>=GL(,"Balance",$C77,,$D$8&amp;"/"&amp;P$12)</t>
  </si>
  <si>
    <t>=GL(,"Balance",$C78,,$D$8&amp;"/"&amp;E$12)</t>
  </si>
  <si>
    <t>=GL(,"Balance",$C78,,$D$8&amp;"/"&amp;F$12)</t>
  </si>
  <si>
    <t>=GL(,"Balance",$C78,,$D$8&amp;"/"&amp;G$12)</t>
  </si>
  <si>
    <t>=GL(,"Balance",$C78,,$D$8&amp;"/"&amp;H$12)</t>
  </si>
  <si>
    <t>=GL(,"Balance",$C78,,$D$8&amp;"/"&amp;I$12)</t>
  </si>
  <si>
    <t>=GL(,"Balance",$C78,,$D$8&amp;"/"&amp;J$12)</t>
  </si>
  <si>
    <t>=GL(,"Balance",$C78,,$D$8&amp;"/"&amp;K$12)</t>
  </si>
  <si>
    <t>=GL(,"Balance",$C78,,$D$8&amp;"/"&amp;L$12)</t>
  </si>
  <si>
    <t>=GL(,"Balance",$C78,,$D$8&amp;"/"&amp;M$12)</t>
  </si>
  <si>
    <t>=GL(,"Balance",$C78,,$D$8&amp;"/"&amp;N$12)</t>
  </si>
  <si>
    <t>=GL(,"Balance",$C78,,$D$8&amp;"/"&amp;O$12)</t>
  </si>
  <si>
    <t>=GL(,"Balance",$C78,,$D$8&amp;"/"&amp;P$12)</t>
  </si>
  <si>
    <t>=GL(,"Balance",$C79,,$D$8&amp;"/"&amp;E$12)</t>
  </si>
  <si>
    <t>=GL(,"Balance",$C79,,$D$8&amp;"/"&amp;F$12)</t>
  </si>
  <si>
    <t>=GL(,"Balance",$C79,,$D$8&amp;"/"&amp;G$12)</t>
  </si>
  <si>
    <t>=GL(,"Balance",$C79,,$D$8&amp;"/"&amp;H$12)</t>
  </si>
  <si>
    <t>=GL(,"Balance",$C79,,$D$8&amp;"/"&amp;I$12)</t>
  </si>
  <si>
    <t>=GL(,"Balance",$C79,,$D$8&amp;"/"&amp;J$12)</t>
  </si>
  <si>
    <t>=GL(,"Balance",$C79,,$D$8&amp;"/"&amp;K$12)</t>
  </si>
  <si>
    <t>=GL(,"Balance",$C79,,$D$8&amp;"/"&amp;L$12)</t>
  </si>
  <si>
    <t>=GL(,"Balance",$C79,,$D$8&amp;"/"&amp;M$12)</t>
  </si>
  <si>
    <t>=GL(,"Balance",$C79,,$D$8&amp;"/"&amp;N$12)</t>
  </si>
  <si>
    <t>=GL(,"Balance",$C79,,$D$8&amp;"/"&amp;O$12)</t>
  </si>
  <si>
    <t>=GL(,"Balance",$C79,,$D$8&amp;"/"&amp;P$12)</t>
  </si>
  <si>
    <t>=GL(,"Balance",$C80,,$D$8&amp;"/"&amp;E$12)</t>
  </si>
  <si>
    <t>=GL(,"Balance",$C80,,$D$8&amp;"/"&amp;F$12)</t>
  </si>
  <si>
    <t>=GL(,"Balance",$C80,,$D$8&amp;"/"&amp;G$12)</t>
  </si>
  <si>
    <t>=GL(,"Balance",$C80,,$D$8&amp;"/"&amp;H$12)</t>
  </si>
  <si>
    <t>=GL(,"Balance",$C80,,$D$8&amp;"/"&amp;I$12)</t>
  </si>
  <si>
    <t>=GL(,"Balance",$C80,,$D$8&amp;"/"&amp;J$12)</t>
  </si>
  <si>
    <t>=GL(,"Balance",$C80,,$D$8&amp;"/"&amp;K$12)</t>
  </si>
  <si>
    <t>=GL(,"Balance",$C80,,$D$8&amp;"/"&amp;L$12)</t>
  </si>
  <si>
    <t>=GL(,"Balance",$C80,,$D$8&amp;"/"&amp;M$12)</t>
  </si>
  <si>
    <t>=GL(,"Balance",$C80,,$D$8&amp;"/"&amp;N$12)</t>
  </si>
  <si>
    <t>=GL(,"Balance",$C80,,$D$8&amp;"/"&amp;O$12)</t>
  </si>
  <si>
    <t>=GL(,"Balance",$C80,,$D$8&amp;"/"&amp;P$12)</t>
  </si>
  <si>
    <t>=GL(,"Balance",$C81,,$D$8&amp;"/"&amp;E$12)</t>
  </si>
  <si>
    <t>=GL(,"Balance",$C81,,$D$8&amp;"/"&amp;F$12)</t>
  </si>
  <si>
    <t>=GL(,"Balance",$C81,,$D$8&amp;"/"&amp;G$12)</t>
  </si>
  <si>
    <t>=GL(,"Balance",$C81,,$D$8&amp;"/"&amp;H$12)</t>
  </si>
  <si>
    <t>=GL(,"Balance",$C81,,$D$8&amp;"/"&amp;I$12)</t>
  </si>
  <si>
    <t>=GL(,"Balance",$C81,,$D$8&amp;"/"&amp;J$12)</t>
  </si>
  <si>
    <t>=GL(,"Balance",$C81,,$D$8&amp;"/"&amp;K$12)</t>
  </si>
  <si>
    <t>=GL(,"Balance",$C81,,$D$8&amp;"/"&amp;L$12)</t>
  </si>
  <si>
    <t>=GL(,"Balance",$C81,,$D$8&amp;"/"&amp;M$12)</t>
  </si>
  <si>
    <t>=GL(,"Balance",$C81,,$D$8&amp;"/"&amp;N$12)</t>
  </si>
  <si>
    <t>=GL(,"Balance",$C81,,$D$8&amp;"/"&amp;O$12)</t>
  </si>
  <si>
    <t>=GL(,"Balance",$C81,,$D$8&amp;"/"&amp;P$12)</t>
  </si>
  <si>
    <t>=GL(,"Balance",$C82,,$D$8&amp;"/"&amp;E$12)</t>
  </si>
  <si>
    <t>=GL(,"Balance",$C82,,$D$8&amp;"/"&amp;F$12)</t>
  </si>
  <si>
    <t>=GL(,"Balance",$C82,,$D$8&amp;"/"&amp;G$12)</t>
  </si>
  <si>
    <t>=GL(,"Balance",$C82,,$D$8&amp;"/"&amp;H$12)</t>
  </si>
  <si>
    <t>=GL(,"Balance",$C82,,$D$8&amp;"/"&amp;I$12)</t>
  </si>
  <si>
    <t>=GL(,"Balance",$C82,,$D$8&amp;"/"&amp;J$12)</t>
  </si>
  <si>
    <t>=GL(,"Balance",$C82,,$D$8&amp;"/"&amp;K$12)</t>
  </si>
  <si>
    <t>=GL(,"Balance",$C82,,$D$8&amp;"/"&amp;L$12)</t>
  </si>
  <si>
    <t>=GL(,"Balance",$C82,,$D$8&amp;"/"&amp;M$12)</t>
  </si>
  <si>
    <t>=GL(,"Balance",$C82,,$D$8&amp;"/"&amp;N$12)</t>
  </si>
  <si>
    <t>=GL(,"Balance",$C82,,$D$8&amp;"/"&amp;O$12)</t>
  </si>
  <si>
    <t>=GL(,"Balance",$C82,,$D$8&amp;"/"&amp;P$12)</t>
  </si>
  <si>
    <t>=GL(,"Balance",$C83,,$D$8&amp;"/"&amp;E$12)</t>
  </si>
  <si>
    <t>=GL(,"Balance",$C83,,$D$8&amp;"/"&amp;F$12)</t>
  </si>
  <si>
    <t>=GL(,"Balance",$C83,,$D$8&amp;"/"&amp;G$12)</t>
  </si>
  <si>
    <t>=GL(,"Balance",$C83,,$D$8&amp;"/"&amp;H$12)</t>
  </si>
  <si>
    <t>=GL(,"Balance",$C83,,$D$8&amp;"/"&amp;I$12)</t>
  </si>
  <si>
    <t>=GL(,"Balance",$C83,,$D$8&amp;"/"&amp;J$12)</t>
  </si>
  <si>
    <t>=GL(,"Balance",$C83,,$D$8&amp;"/"&amp;K$12)</t>
  </si>
  <si>
    <t>=GL(,"Balance",$C83,,$D$8&amp;"/"&amp;L$12)</t>
  </si>
  <si>
    <t>=GL(,"Balance",$C83,,$D$8&amp;"/"&amp;M$12)</t>
  </si>
  <si>
    <t>=GL(,"Balance",$C83,,$D$8&amp;"/"&amp;N$12)</t>
  </si>
  <si>
    <t>=GL(,"Balance",$C83,,$D$8&amp;"/"&amp;O$12)</t>
  </si>
  <si>
    <t>=GL(,"Balance",$C83,,$D$8&amp;"/"&amp;P$12)</t>
  </si>
  <si>
    <t>=GL(,"Balance",$C84,,$D$8&amp;"/"&amp;E$12)</t>
  </si>
  <si>
    <t>=GL(,"Balance",$C84,,$D$8&amp;"/"&amp;F$12)</t>
  </si>
  <si>
    <t>=GL(,"Balance",$C84,,$D$8&amp;"/"&amp;G$12)</t>
  </si>
  <si>
    <t>=GL(,"Balance",$C84,,$D$8&amp;"/"&amp;H$12)</t>
  </si>
  <si>
    <t>=GL(,"Balance",$C84,,$D$8&amp;"/"&amp;I$12)</t>
  </si>
  <si>
    <t>=GL(,"Balance",$C84,,$D$8&amp;"/"&amp;J$12)</t>
  </si>
  <si>
    <t>=GL(,"Balance",$C84,,$D$8&amp;"/"&amp;K$12)</t>
  </si>
  <si>
    <t>=GL(,"Balance",$C84,,$D$8&amp;"/"&amp;L$12)</t>
  </si>
  <si>
    <t>=GL(,"Balance",$C84,,$D$8&amp;"/"&amp;M$12)</t>
  </si>
  <si>
    <t>=GL(,"Balance",$C84,,$D$8&amp;"/"&amp;N$12)</t>
  </si>
  <si>
    <t>=GL(,"Balance",$C84,,$D$8&amp;"/"&amp;O$12)</t>
  </si>
  <si>
    <t>=GL(,"Balance",$C84,,$D$8&amp;"/"&amp;P$12)</t>
  </si>
  <si>
    <t>=GL(,"Balance",$C85,,$D$8&amp;"/"&amp;E$12)</t>
  </si>
  <si>
    <t>=GL(,"Balance",$C85,,$D$8&amp;"/"&amp;F$12)</t>
  </si>
  <si>
    <t>=GL(,"Balance",$C85,,$D$8&amp;"/"&amp;G$12)</t>
  </si>
  <si>
    <t>=GL(,"Balance",$C85,,$D$8&amp;"/"&amp;H$12)</t>
  </si>
  <si>
    <t>=GL(,"Balance",$C85,,$D$8&amp;"/"&amp;I$12)</t>
  </si>
  <si>
    <t>=GL(,"Balance",$C85,,$D$8&amp;"/"&amp;J$12)</t>
  </si>
  <si>
    <t>=GL(,"Balance",$C85,,$D$8&amp;"/"&amp;K$12)</t>
  </si>
  <si>
    <t>=GL(,"Balance",$C85,,$D$8&amp;"/"&amp;L$12)</t>
  </si>
  <si>
    <t>=GL(,"Balance",$C85,,$D$8&amp;"/"&amp;M$12)</t>
  </si>
  <si>
    <t>=GL(,"Balance",$C85,,$D$8&amp;"/"&amp;N$12)</t>
  </si>
  <si>
    <t>=GL(,"Balance",$C85,,$D$8&amp;"/"&amp;O$12)</t>
  </si>
  <si>
    <t>=GL(,"Balance",$C85,,$D$8&amp;"/"&amp;P$12)</t>
  </si>
  <si>
    <t>=SUM(E56:E86)</t>
  </si>
  <si>
    <t>=SUM(F56:F86)</t>
  </si>
  <si>
    <t>=SUM(G56:G86)</t>
  </si>
  <si>
    <t>=SUM(H56:H86)</t>
  </si>
  <si>
    <t>=SUM(I56:I86)</t>
  </si>
  <si>
    <t>=SUM(J56:J86)</t>
  </si>
  <si>
    <t>=SUM(K56:K86)</t>
  </si>
  <si>
    <t>=SUM(L56:L86)</t>
  </si>
  <si>
    <t>=SUM(M56:M86)</t>
  </si>
  <si>
    <t>=SUM(N56:N86)</t>
  </si>
  <si>
    <t>=SUM(O56:O86)</t>
  </si>
  <si>
    <t>=SUM(P56:P86)</t>
  </si>
  <si>
    <t>=E53+E87</t>
  </si>
  <si>
    <t>=F53+F87</t>
  </si>
  <si>
    <t>=G53+G87</t>
  </si>
  <si>
    <t>=H53+H87</t>
  </si>
  <si>
    <t>=I53+I87</t>
  </si>
  <si>
    <t>=J53+J87</t>
  </si>
  <si>
    <t>=K53+K87</t>
  </si>
  <si>
    <t>=L53+L87</t>
  </si>
  <si>
    <t>=M53+M87</t>
  </si>
  <si>
    <t>=N53+N87</t>
  </si>
  <si>
    <t>=O53+O87</t>
  </si>
  <si>
    <t>=P53+P87</t>
  </si>
  <si>
    <t>=GL(,"Name",$C92)</t>
  </si>
  <si>
    <t>=GL(,"Balance",$C92,,$D$8&amp;"/"&amp;E$12)</t>
  </si>
  <si>
    <t>=GL(,"Balance",$C92,,$D$8&amp;"/"&amp;F$12)</t>
  </si>
  <si>
    <t>=GL(,"Balance",$C92,,$D$8&amp;"/"&amp;G$12)</t>
  </si>
  <si>
    <t>=GL(,"Balance",$C92,,$D$8&amp;"/"&amp;H$12)</t>
  </si>
  <si>
    <t>=GL(,"Balance",$C92,,$D$8&amp;"/"&amp;I$12)</t>
  </si>
  <si>
    <t>=GL(,"Balance",$C92,,$D$8&amp;"/"&amp;J$12)</t>
  </si>
  <si>
    <t>=GL(,"Balance",$C92,,$D$8&amp;"/"&amp;K$12)</t>
  </si>
  <si>
    <t>=GL(,"Balance",$C92,,$D$8&amp;"/"&amp;L$12)</t>
  </si>
  <si>
    <t>=GL(,"Balance",$C92,,$D$8&amp;"/"&amp;M$12)</t>
  </si>
  <si>
    <t>=GL(,"Balance",$C92,,$D$8&amp;"/"&amp;N$12)</t>
  </si>
  <si>
    <t>=GL(,"Balance",$C92,,$D$8&amp;"/"&amp;O$12)</t>
  </si>
  <si>
    <t>=GL(,"Balance",$C92,,$D$8&amp;"/"&amp;P$12)</t>
  </si>
  <si>
    <t>=Q91+1</t>
  </si>
  <si>
    <t>=GL(,"Name",$C93)</t>
  </si>
  <si>
    <t>=GL(,"Balance",$C93,,$D$8&amp;"/"&amp;E$12)</t>
  </si>
  <si>
    <t>=GL(,"Balance",$C93,,$D$8&amp;"/"&amp;F$12)</t>
  </si>
  <si>
    <t>=GL(,"Balance",$C93,,$D$8&amp;"/"&amp;G$12)</t>
  </si>
  <si>
    <t>=GL(,"Balance",$C93,,$D$8&amp;"/"&amp;H$12)</t>
  </si>
  <si>
    <t>=GL(,"Balance",$C93,,$D$8&amp;"/"&amp;I$12)</t>
  </si>
  <si>
    <t>=GL(,"Balance",$C93,,$D$8&amp;"/"&amp;J$12)</t>
  </si>
  <si>
    <t>=GL(,"Balance",$C93,,$D$8&amp;"/"&amp;K$12)</t>
  </si>
  <si>
    <t>=GL(,"Balance",$C93,,$D$8&amp;"/"&amp;L$12)</t>
  </si>
  <si>
    <t>=GL(,"Balance",$C93,,$D$8&amp;"/"&amp;M$12)</t>
  </si>
  <si>
    <t>=GL(,"Balance",$C93,,$D$8&amp;"/"&amp;N$12)</t>
  </si>
  <si>
    <t>=GL(,"Balance",$C93,,$D$8&amp;"/"&amp;O$12)</t>
  </si>
  <si>
    <t>=GL(,"Balance",$C93,,$D$8&amp;"/"&amp;P$12)</t>
  </si>
  <si>
    <t>=Q92+1</t>
  </si>
  <si>
    <t>=GL(,"Name",$C94)</t>
  </si>
  <si>
    <t>=GL(,"Balance",$C94,,$D$8&amp;"/"&amp;E$12)</t>
  </si>
  <si>
    <t>=GL(,"Balance",$C94,,$D$8&amp;"/"&amp;F$12)</t>
  </si>
  <si>
    <t>=GL(,"Balance",$C94,,$D$8&amp;"/"&amp;G$12)</t>
  </si>
  <si>
    <t>=GL(,"Balance",$C94,,$D$8&amp;"/"&amp;H$12)</t>
  </si>
  <si>
    <t>=GL(,"Balance",$C94,,$D$8&amp;"/"&amp;I$12)</t>
  </si>
  <si>
    <t>=GL(,"Balance",$C94,,$D$8&amp;"/"&amp;J$12)</t>
  </si>
  <si>
    <t>=GL(,"Balance",$C94,,$D$8&amp;"/"&amp;K$12)</t>
  </si>
  <si>
    <t>=GL(,"Balance",$C94,,$D$8&amp;"/"&amp;L$12)</t>
  </si>
  <si>
    <t>=GL(,"Balance",$C94,,$D$8&amp;"/"&amp;M$12)</t>
  </si>
  <si>
    <t>=GL(,"Balance",$C94,,$D$8&amp;"/"&amp;N$12)</t>
  </si>
  <si>
    <t>=GL(,"Balance",$C94,,$D$8&amp;"/"&amp;O$12)</t>
  </si>
  <si>
    <t>=GL(,"Balance",$C94,,$D$8&amp;"/"&amp;P$12)</t>
  </si>
  <si>
    <t>=Q93+1</t>
  </si>
  <si>
    <t>=GL(,"Name",$C95)</t>
  </si>
  <si>
    <t>=GL(,"Balance",$C95,,$D$8&amp;"/"&amp;E$12)</t>
  </si>
  <si>
    <t>=GL(,"Balance",$C95,,$D$8&amp;"/"&amp;F$12)</t>
  </si>
  <si>
    <t>=GL(,"Balance",$C95,,$D$8&amp;"/"&amp;G$12)</t>
  </si>
  <si>
    <t>=GL(,"Balance",$C95,,$D$8&amp;"/"&amp;H$12)</t>
  </si>
  <si>
    <t>=GL(,"Balance",$C95,,$D$8&amp;"/"&amp;I$12)</t>
  </si>
  <si>
    <t>=GL(,"Balance",$C95,,$D$8&amp;"/"&amp;J$12)</t>
  </si>
  <si>
    <t>=GL(,"Balance",$C95,,$D$8&amp;"/"&amp;K$12)</t>
  </si>
  <si>
    <t>=GL(,"Balance",$C95,,$D$8&amp;"/"&amp;L$12)</t>
  </si>
  <si>
    <t>=GL(,"Balance",$C95,,$D$8&amp;"/"&amp;M$12)</t>
  </si>
  <si>
    <t>=GL(,"Balance",$C95,,$D$8&amp;"/"&amp;N$12)</t>
  </si>
  <si>
    <t>=GL(,"Balance",$C95,,$D$8&amp;"/"&amp;O$12)</t>
  </si>
  <si>
    <t>=GL(,"Balance",$C95,,$D$8&amp;"/"&amp;P$12)</t>
  </si>
  <si>
    <t>=Q94+1</t>
  </si>
  <si>
    <t>=GL(,"Name",$C96)</t>
  </si>
  <si>
    <t>=GL(,"Balance",$C96,,$D$8&amp;"/"&amp;E$12)</t>
  </si>
  <si>
    <t>=GL(,"Balance",$C96,,$D$8&amp;"/"&amp;F$12)</t>
  </si>
  <si>
    <t>=GL(,"Balance",$C96,,$D$8&amp;"/"&amp;G$12)</t>
  </si>
  <si>
    <t>=GL(,"Balance",$C96,,$D$8&amp;"/"&amp;H$12)</t>
  </si>
  <si>
    <t>=GL(,"Balance",$C96,,$D$8&amp;"/"&amp;I$12)</t>
  </si>
  <si>
    <t>=GL(,"Balance",$C96,,$D$8&amp;"/"&amp;J$12)</t>
  </si>
  <si>
    <t>=GL(,"Balance",$C96,,$D$8&amp;"/"&amp;K$12)</t>
  </si>
  <si>
    <t>=GL(,"Balance",$C96,,$D$8&amp;"/"&amp;L$12)</t>
  </si>
  <si>
    <t>=GL(,"Balance",$C96,,$D$8&amp;"/"&amp;M$12)</t>
  </si>
  <si>
    <t>=GL(,"Balance",$C96,,$D$8&amp;"/"&amp;N$12)</t>
  </si>
  <si>
    <t>=GL(,"Balance",$C96,,$D$8&amp;"/"&amp;O$12)</t>
  </si>
  <si>
    <t>=GL(,"Balance",$C96,,$D$8&amp;"/"&amp;P$12)</t>
  </si>
  <si>
    <t>=Q95+1</t>
  </si>
  <si>
    <t>=GL(,"Name",$C97)</t>
  </si>
  <si>
    <t>=GL(,"Balance",$C97,,$D$8&amp;"/"&amp;E$12)</t>
  </si>
  <si>
    <t>=GL(,"Balance",$C97,,$D$8&amp;"/"&amp;F$12)</t>
  </si>
  <si>
    <t>=GL(,"Balance",$C97,,$D$8&amp;"/"&amp;G$12)</t>
  </si>
  <si>
    <t>=GL(,"Balance",$C97,,$D$8&amp;"/"&amp;H$12)</t>
  </si>
  <si>
    <t>=GL(,"Balance",$C97,,$D$8&amp;"/"&amp;I$12)</t>
  </si>
  <si>
    <t>=GL(,"Balance",$C97,,$D$8&amp;"/"&amp;J$12)</t>
  </si>
  <si>
    <t>=GL(,"Balance",$C97,,$D$8&amp;"/"&amp;K$12)</t>
  </si>
  <si>
    <t>=GL(,"Balance",$C97,,$D$8&amp;"/"&amp;L$12)</t>
  </si>
  <si>
    <t>=GL(,"Balance",$C97,,$D$8&amp;"/"&amp;M$12)</t>
  </si>
  <si>
    <t>=GL(,"Balance",$C97,,$D$8&amp;"/"&amp;N$12)</t>
  </si>
  <si>
    <t>=GL(,"Balance",$C97,,$D$8&amp;"/"&amp;O$12)</t>
  </si>
  <si>
    <t>=GL(,"Balance",$C97,,$D$8&amp;"/"&amp;P$12)</t>
  </si>
  <si>
    <t>=Q96+1</t>
  </si>
  <si>
    <t>=GL(,"Balance",$C98,,$D$8&amp;"/"&amp;E$12)</t>
  </si>
  <si>
    <t>=GL(,"Balance",$C98,,$D$8&amp;"/"&amp;F$12)</t>
  </si>
  <si>
    <t>=GL(,"Balance",$C98,,$D$8&amp;"/"&amp;G$12)</t>
  </si>
  <si>
    <t>=GL(,"Balance",$C98,,$D$8&amp;"/"&amp;H$12)</t>
  </si>
  <si>
    <t>=GL(,"Balance",$C98,,$D$8&amp;"/"&amp;I$12)</t>
  </si>
  <si>
    <t>=GL(,"Balance",$C98,,$D$8&amp;"/"&amp;J$12)</t>
  </si>
  <si>
    <t>=GL(,"Balance",$C98,,$D$8&amp;"/"&amp;K$12)</t>
  </si>
  <si>
    <t>=GL(,"Balance",$C98,,$D$8&amp;"/"&amp;L$12)</t>
  </si>
  <si>
    <t>=GL(,"Balance",$C98,,$D$8&amp;"/"&amp;M$12)</t>
  </si>
  <si>
    <t>=GL(,"Balance",$C98,,$D$8&amp;"/"&amp;N$12)</t>
  </si>
  <si>
    <t>=GL(,"Balance",$C98,,$D$8&amp;"/"&amp;O$12)</t>
  </si>
  <si>
    <t>=GL(,"Balance",$C98,,$D$8&amp;"/"&amp;P$12)</t>
  </si>
  <si>
    <t>=GL(,"Balance",$C99,,$D$8&amp;"/"&amp;E$12)</t>
  </si>
  <si>
    <t>=GL(,"Balance",$C99,,$D$8&amp;"/"&amp;F$12)</t>
  </si>
  <si>
    <t>=GL(,"Balance",$C99,,$D$8&amp;"/"&amp;G$12)</t>
  </si>
  <si>
    <t>=GL(,"Balance",$C99,,$D$8&amp;"/"&amp;H$12)</t>
  </si>
  <si>
    <t>=GL(,"Balance",$C99,,$D$8&amp;"/"&amp;I$12)</t>
  </si>
  <si>
    <t>=GL(,"Balance",$C99,,$D$8&amp;"/"&amp;J$12)</t>
  </si>
  <si>
    <t>=GL(,"Balance",$C99,,$D$8&amp;"/"&amp;K$12)</t>
  </si>
  <si>
    <t>=GL(,"Balance",$C99,,$D$8&amp;"/"&amp;L$12)</t>
  </si>
  <si>
    <t>=GL(,"Balance",$C99,,$D$8&amp;"/"&amp;M$12)</t>
  </si>
  <si>
    <t>=GL(,"Balance",$C99,,$D$8&amp;"/"&amp;N$12)</t>
  </si>
  <si>
    <t>=GL(,"Balance",$C99,,$D$8&amp;"/"&amp;O$12)</t>
  </si>
  <si>
    <t>=GL(,"Balance",$C99,,$D$8&amp;"/"&amp;P$12)</t>
  </si>
  <si>
    <t>=GL(,"Balance",$C100,,$D$8&amp;"/"&amp;E$12)</t>
  </si>
  <si>
    <t>=GL(,"Balance",$C100,,$D$8&amp;"/"&amp;F$12)</t>
  </si>
  <si>
    <t>=GL(,"Balance",$C100,,$D$8&amp;"/"&amp;G$12)</t>
  </si>
  <si>
    <t>=GL(,"Balance",$C100,,$D$8&amp;"/"&amp;H$12)</t>
  </si>
  <si>
    <t>=GL(,"Balance",$C100,,$D$8&amp;"/"&amp;I$12)</t>
  </si>
  <si>
    <t>=GL(,"Balance",$C100,,$D$8&amp;"/"&amp;J$12)</t>
  </si>
  <si>
    <t>=GL(,"Balance",$C100,,$D$8&amp;"/"&amp;K$12)</t>
  </si>
  <si>
    <t>=GL(,"Balance",$C100,,$D$8&amp;"/"&amp;L$12)</t>
  </si>
  <si>
    <t>=GL(,"Balance",$C100,,$D$8&amp;"/"&amp;M$12)</t>
  </si>
  <si>
    <t>=GL(,"Balance",$C100,,$D$8&amp;"/"&amp;N$12)</t>
  </si>
  <si>
    <t>=GL(,"Balance",$C100,,$D$8&amp;"/"&amp;O$12)</t>
  </si>
  <si>
    <t>=GL(,"Balance",$C100,,$D$8&amp;"/"&amp;P$12)</t>
  </si>
  <si>
    <t>=GL(,"Balance",$C101,,$D$8&amp;"/"&amp;E$12)</t>
  </si>
  <si>
    <t>=GL(,"Balance",$C101,,$D$8&amp;"/"&amp;F$12)</t>
  </si>
  <si>
    <t>=GL(,"Balance",$C101,,$D$8&amp;"/"&amp;G$12)</t>
  </si>
  <si>
    <t>=GL(,"Balance",$C101,,$D$8&amp;"/"&amp;H$12)</t>
  </si>
  <si>
    <t>=GL(,"Balance",$C101,,$D$8&amp;"/"&amp;I$12)</t>
  </si>
  <si>
    <t>=GL(,"Balance",$C101,,$D$8&amp;"/"&amp;J$12)</t>
  </si>
  <si>
    <t>=GL(,"Balance",$C101,,$D$8&amp;"/"&amp;K$12)</t>
  </si>
  <si>
    <t>=GL(,"Balance",$C101,,$D$8&amp;"/"&amp;L$12)</t>
  </si>
  <si>
    <t>=GL(,"Balance",$C101,,$D$8&amp;"/"&amp;M$12)</t>
  </si>
  <si>
    <t>=GL(,"Balance",$C101,,$D$8&amp;"/"&amp;N$12)</t>
  </si>
  <si>
    <t>=GL(,"Balance",$C101,,$D$8&amp;"/"&amp;O$12)</t>
  </si>
  <si>
    <t>=GL(,"Balance",$C101,,$D$8&amp;"/"&amp;P$12)</t>
  </si>
  <si>
    <t>=GL(,"Balance",$C102,,$D$8&amp;"/"&amp;E$12)</t>
  </si>
  <si>
    <t>=GL(,"Balance",$C102,,$D$8&amp;"/"&amp;F$12)</t>
  </si>
  <si>
    <t>=GL(,"Balance",$C102,,$D$8&amp;"/"&amp;G$12)</t>
  </si>
  <si>
    <t>=GL(,"Balance",$C102,,$D$8&amp;"/"&amp;H$12)</t>
  </si>
  <si>
    <t>=GL(,"Balance",$C102,,$D$8&amp;"/"&amp;I$12)</t>
  </si>
  <si>
    <t>=GL(,"Balance",$C102,,$D$8&amp;"/"&amp;J$12)</t>
  </si>
  <si>
    <t>=GL(,"Balance",$C102,,$D$8&amp;"/"&amp;K$12)</t>
  </si>
  <si>
    <t>=GL(,"Balance",$C102,,$D$8&amp;"/"&amp;L$12)</t>
  </si>
  <si>
    <t>=GL(,"Balance",$C102,,$D$8&amp;"/"&amp;M$12)</t>
  </si>
  <si>
    <t>=GL(,"Balance",$C102,,$D$8&amp;"/"&amp;N$12)</t>
  </si>
  <si>
    <t>=GL(,"Balance",$C102,,$D$8&amp;"/"&amp;O$12)</t>
  </si>
  <si>
    <t>=GL(,"Balance",$C102,,$D$8&amp;"/"&amp;P$12)</t>
  </si>
  <si>
    <t>=GL(,"Balance",$C103,,$D$8&amp;"/"&amp;E$12)</t>
  </si>
  <si>
    <t>=GL(,"Balance",$C103,,$D$8&amp;"/"&amp;F$12)</t>
  </si>
  <si>
    <t>=GL(,"Balance",$C103,,$D$8&amp;"/"&amp;G$12)</t>
  </si>
  <si>
    <t>=GL(,"Balance",$C103,,$D$8&amp;"/"&amp;H$12)</t>
  </si>
  <si>
    <t>=GL(,"Balance",$C103,,$D$8&amp;"/"&amp;I$12)</t>
  </si>
  <si>
    <t>=GL(,"Balance",$C103,,$D$8&amp;"/"&amp;J$12)</t>
  </si>
  <si>
    <t>=GL(,"Balance",$C103,,$D$8&amp;"/"&amp;K$12)</t>
  </si>
  <si>
    <t>=GL(,"Balance",$C103,,$D$8&amp;"/"&amp;L$12)</t>
  </si>
  <si>
    <t>=GL(,"Balance",$C103,,$D$8&amp;"/"&amp;M$12)</t>
  </si>
  <si>
    <t>=GL(,"Balance",$C103,,$D$8&amp;"/"&amp;N$12)</t>
  </si>
  <si>
    <t>=GL(,"Balance",$C103,,$D$8&amp;"/"&amp;O$12)</t>
  </si>
  <si>
    <t>=GL(,"Balance",$C103,,$D$8&amp;"/"&amp;P$12)</t>
  </si>
  <si>
    <t>=GL(,"Balance",$C104,,$D$8&amp;"/"&amp;E$12)</t>
  </si>
  <si>
    <t>=GL(,"Balance",$C104,,$D$8&amp;"/"&amp;F$12)</t>
  </si>
  <si>
    <t>=GL(,"Balance",$C104,,$D$8&amp;"/"&amp;G$12)</t>
  </si>
  <si>
    <t>=GL(,"Balance",$C104,,$D$8&amp;"/"&amp;H$12)</t>
  </si>
  <si>
    <t>=GL(,"Balance",$C104,,$D$8&amp;"/"&amp;I$12)</t>
  </si>
  <si>
    <t>=GL(,"Balance",$C104,,$D$8&amp;"/"&amp;J$12)</t>
  </si>
  <si>
    <t>=GL(,"Balance",$C104,,$D$8&amp;"/"&amp;K$12)</t>
  </si>
  <si>
    <t>=GL(,"Balance",$C104,,$D$8&amp;"/"&amp;L$12)</t>
  </si>
  <si>
    <t>=GL(,"Balance",$C104,,$D$8&amp;"/"&amp;M$12)</t>
  </si>
  <si>
    <t>=GL(,"Balance",$C104,,$D$8&amp;"/"&amp;N$12)</t>
  </si>
  <si>
    <t>=GL(,"Balance",$C104,,$D$8&amp;"/"&amp;O$12)</t>
  </si>
  <si>
    <t>=GL(,"Balance",$C104,,$D$8&amp;"/"&amp;P$12)</t>
  </si>
  <si>
    <t>=GL(,"Balance",$C105,,$D$8&amp;"/"&amp;E$12)</t>
  </si>
  <si>
    <t>=GL(,"Balance",$C105,,$D$8&amp;"/"&amp;F$12)</t>
  </si>
  <si>
    <t>=GL(,"Balance",$C105,,$D$8&amp;"/"&amp;G$12)</t>
  </si>
  <si>
    <t>=GL(,"Balance",$C105,,$D$8&amp;"/"&amp;H$12)</t>
  </si>
  <si>
    <t>=GL(,"Balance",$C105,,$D$8&amp;"/"&amp;I$12)</t>
  </si>
  <si>
    <t>=GL(,"Balance",$C105,,$D$8&amp;"/"&amp;J$12)</t>
  </si>
  <si>
    <t>=GL(,"Balance",$C105,,$D$8&amp;"/"&amp;K$12)</t>
  </si>
  <si>
    <t>=GL(,"Balance",$C105,,$D$8&amp;"/"&amp;L$12)</t>
  </si>
  <si>
    <t>=GL(,"Balance",$C105,,$D$8&amp;"/"&amp;M$12)</t>
  </si>
  <si>
    <t>=GL(,"Balance",$C105,,$D$8&amp;"/"&amp;N$12)</t>
  </si>
  <si>
    <t>=GL(,"Balance",$C105,,$D$8&amp;"/"&amp;O$12)</t>
  </si>
  <si>
    <t>=GL(,"Balance",$C105,,$D$8&amp;"/"&amp;P$12)</t>
  </si>
  <si>
    <t>=GL(,"Balance",$C106,,$D$8&amp;"/"&amp;E$12)</t>
  </si>
  <si>
    <t>=GL(,"Balance",$C106,,$D$8&amp;"/"&amp;F$12)</t>
  </si>
  <si>
    <t>=GL(,"Balance",$C106,,$D$8&amp;"/"&amp;G$12)</t>
  </si>
  <si>
    <t>=GL(,"Balance",$C106,,$D$8&amp;"/"&amp;H$12)</t>
  </si>
  <si>
    <t>=GL(,"Balance",$C106,,$D$8&amp;"/"&amp;I$12)</t>
  </si>
  <si>
    <t>=GL(,"Balance",$C106,,$D$8&amp;"/"&amp;J$12)</t>
  </si>
  <si>
    <t>=GL(,"Balance",$C106,,$D$8&amp;"/"&amp;K$12)</t>
  </si>
  <si>
    <t>=GL(,"Balance",$C106,,$D$8&amp;"/"&amp;L$12)</t>
  </si>
  <si>
    <t>=GL(,"Balance",$C106,,$D$8&amp;"/"&amp;M$12)</t>
  </si>
  <si>
    <t>=GL(,"Balance",$C106,,$D$8&amp;"/"&amp;N$12)</t>
  </si>
  <si>
    <t>=GL(,"Balance",$C106,,$D$8&amp;"/"&amp;O$12)</t>
  </si>
  <si>
    <t>=GL(,"Balance",$C106,,$D$8&amp;"/"&amp;P$12)</t>
  </si>
  <si>
    <t>=GL(,"Balance",$C107,,$D$8&amp;"/"&amp;E$12)</t>
  </si>
  <si>
    <t>=GL(,"Balance",$C107,,$D$8&amp;"/"&amp;F$12)</t>
  </si>
  <si>
    <t>=GL(,"Balance",$C107,,$D$8&amp;"/"&amp;G$12)</t>
  </si>
  <si>
    <t>=GL(,"Balance",$C107,,$D$8&amp;"/"&amp;H$12)</t>
  </si>
  <si>
    <t>=GL(,"Balance",$C107,,$D$8&amp;"/"&amp;I$12)</t>
  </si>
  <si>
    <t>=GL(,"Balance",$C107,,$D$8&amp;"/"&amp;J$12)</t>
  </si>
  <si>
    <t>=GL(,"Balance",$C107,,$D$8&amp;"/"&amp;K$12)</t>
  </si>
  <si>
    <t>=GL(,"Balance",$C107,,$D$8&amp;"/"&amp;L$12)</t>
  </si>
  <si>
    <t>=GL(,"Balance",$C107,,$D$8&amp;"/"&amp;M$12)</t>
  </si>
  <si>
    <t>=GL(,"Balance",$C107,,$D$8&amp;"/"&amp;N$12)</t>
  </si>
  <si>
    <t>=GL(,"Balance",$C107,,$D$8&amp;"/"&amp;O$12)</t>
  </si>
  <si>
    <t>=GL(,"Balance",$C107,,$D$8&amp;"/"&amp;P$12)</t>
  </si>
  <si>
    <t>=GL(,"Balance",$C108,,$D$8&amp;"/"&amp;E$12)</t>
  </si>
  <si>
    <t>=GL(,"Balance",$C108,,$D$8&amp;"/"&amp;F$12)</t>
  </si>
  <si>
    <t>=GL(,"Balance",$C108,,$D$8&amp;"/"&amp;G$12)</t>
  </si>
  <si>
    <t>=GL(,"Balance",$C108,,$D$8&amp;"/"&amp;H$12)</t>
  </si>
  <si>
    <t>=GL(,"Balance",$C108,,$D$8&amp;"/"&amp;I$12)</t>
  </si>
  <si>
    <t>=GL(,"Balance",$C108,,$D$8&amp;"/"&amp;J$12)</t>
  </si>
  <si>
    <t>=GL(,"Balance",$C108,,$D$8&amp;"/"&amp;K$12)</t>
  </si>
  <si>
    <t>=GL(,"Balance",$C108,,$D$8&amp;"/"&amp;L$12)</t>
  </si>
  <si>
    <t>=GL(,"Balance",$C108,,$D$8&amp;"/"&amp;M$12)</t>
  </si>
  <si>
    <t>=GL(,"Balance",$C108,,$D$8&amp;"/"&amp;N$12)</t>
  </si>
  <si>
    <t>=GL(,"Balance",$C108,,$D$8&amp;"/"&amp;O$12)</t>
  </si>
  <si>
    <t>=GL(,"Balance",$C108,,$D$8&amp;"/"&amp;P$12)</t>
  </si>
  <si>
    <t>=GL(,"Balance",$C109,,$D$8&amp;"/"&amp;E$12)</t>
  </si>
  <si>
    <t>=GL(,"Balance",$C109,,$D$8&amp;"/"&amp;F$12)</t>
  </si>
  <si>
    <t>=GL(,"Balance",$C109,,$D$8&amp;"/"&amp;G$12)</t>
  </si>
  <si>
    <t>=GL(,"Balance",$C109,,$D$8&amp;"/"&amp;H$12)</t>
  </si>
  <si>
    <t>=GL(,"Balance",$C109,,$D$8&amp;"/"&amp;I$12)</t>
  </si>
  <si>
    <t>=GL(,"Balance",$C109,,$D$8&amp;"/"&amp;J$12)</t>
  </si>
  <si>
    <t>=GL(,"Balance",$C109,,$D$8&amp;"/"&amp;K$12)</t>
  </si>
  <si>
    <t>=GL(,"Balance",$C109,,$D$8&amp;"/"&amp;L$12)</t>
  </si>
  <si>
    <t>=GL(,"Balance",$C109,,$D$8&amp;"/"&amp;M$12)</t>
  </si>
  <si>
    <t>=GL(,"Balance",$C109,,$D$8&amp;"/"&amp;N$12)</t>
  </si>
  <si>
    <t>=GL(,"Balance",$C109,,$D$8&amp;"/"&amp;O$12)</t>
  </si>
  <si>
    <t>=GL(,"Balance",$C109,,$D$8&amp;"/"&amp;P$12)</t>
  </si>
  <si>
    <t>=GL(,"Balance",$C110,,$D$8&amp;"/"&amp;E$12)</t>
  </si>
  <si>
    <t>=GL(,"Balance",$C110,,$D$8&amp;"/"&amp;F$12)</t>
  </si>
  <si>
    <t>=GL(,"Balance",$C110,,$D$8&amp;"/"&amp;G$12)</t>
  </si>
  <si>
    <t>=GL(,"Balance",$C110,,$D$8&amp;"/"&amp;H$12)</t>
  </si>
  <si>
    <t>=GL(,"Balance",$C110,,$D$8&amp;"/"&amp;I$12)</t>
  </si>
  <si>
    <t>=GL(,"Balance",$C110,,$D$8&amp;"/"&amp;J$12)</t>
  </si>
  <si>
    <t>=GL(,"Balance",$C110,,$D$8&amp;"/"&amp;K$12)</t>
  </si>
  <si>
    <t>=GL(,"Balance",$C110,,$D$8&amp;"/"&amp;L$12)</t>
  </si>
  <si>
    <t>=GL(,"Balance",$C110,,$D$8&amp;"/"&amp;M$12)</t>
  </si>
  <si>
    <t>=GL(,"Balance",$C110,,$D$8&amp;"/"&amp;N$12)</t>
  </si>
  <si>
    <t>=GL(,"Balance",$C110,,$D$8&amp;"/"&amp;O$12)</t>
  </si>
  <si>
    <t>=GL(,"Balance",$C110,,$D$8&amp;"/"&amp;P$12)</t>
  </si>
  <si>
    <t>=GL(,"Balance",$C111,,$D$8&amp;"/"&amp;E$12)</t>
  </si>
  <si>
    <t>=GL(,"Balance",$C111,,$D$8&amp;"/"&amp;F$12)</t>
  </si>
  <si>
    <t>=GL(,"Balance",$C111,,$D$8&amp;"/"&amp;G$12)</t>
  </si>
  <si>
    <t>=GL(,"Balance",$C111,,$D$8&amp;"/"&amp;H$12)</t>
  </si>
  <si>
    <t>=GL(,"Balance",$C111,,$D$8&amp;"/"&amp;I$12)</t>
  </si>
  <si>
    <t>=GL(,"Balance",$C111,,$D$8&amp;"/"&amp;J$12)</t>
  </si>
  <si>
    <t>=GL(,"Balance",$C111,,$D$8&amp;"/"&amp;K$12)</t>
  </si>
  <si>
    <t>=GL(,"Balance",$C111,,$D$8&amp;"/"&amp;L$12)</t>
  </si>
  <si>
    <t>=GL(,"Balance",$C111,,$D$8&amp;"/"&amp;M$12)</t>
  </si>
  <si>
    <t>=GL(,"Balance",$C111,,$D$8&amp;"/"&amp;N$12)</t>
  </si>
  <si>
    <t>=GL(,"Balance",$C111,,$D$8&amp;"/"&amp;O$12)</t>
  </si>
  <si>
    <t>=GL(,"Balance",$C111,,$D$8&amp;"/"&amp;P$12)</t>
  </si>
  <si>
    <t>=GL(,"Balance",$C112,,$D$8&amp;"/"&amp;E$12)</t>
  </si>
  <si>
    <t>=GL(,"Balance",$C112,,$D$8&amp;"/"&amp;F$12)</t>
  </si>
  <si>
    <t>=GL(,"Balance",$C112,,$D$8&amp;"/"&amp;G$12)</t>
  </si>
  <si>
    <t>=GL(,"Balance",$C112,,$D$8&amp;"/"&amp;H$12)</t>
  </si>
  <si>
    <t>=GL(,"Balance",$C112,,$D$8&amp;"/"&amp;I$12)</t>
  </si>
  <si>
    <t>=GL(,"Balance",$C112,,$D$8&amp;"/"&amp;J$12)</t>
  </si>
  <si>
    <t>=GL(,"Balance",$C112,,$D$8&amp;"/"&amp;K$12)</t>
  </si>
  <si>
    <t>=GL(,"Balance",$C112,,$D$8&amp;"/"&amp;L$12)</t>
  </si>
  <si>
    <t>=GL(,"Balance",$C112,,$D$8&amp;"/"&amp;M$12)</t>
  </si>
  <si>
    <t>=GL(,"Balance",$C112,,$D$8&amp;"/"&amp;N$12)</t>
  </si>
  <si>
    <t>=GL(,"Balance",$C112,,$D$8&amp;"/"&amp;O$12)</t>
  </si>
  <si>
    <t>=GL(,"Balance",$C112,,$D$8&amp;"/"&amp;P$12)</t>
  </si>
  <si>
    <t>=GL(,"Balance",$C113,,$D$8&amp;"/"&amp;E$12)</t>
  </si>
  <si>
    <t>=GL(,"Balance",$C113,,$D$8&amp;"/"&amp;F$12)</t>
  </si>
  <si>
    <t>=GL(,"Balance",$C113,,$D$8&amp;"/"&amp;G$12)</t>
  </si>
  <si>
    <t>=GL(,"Balance",$C113,,$D$8&amp;"/"&amp;H$12)</t>
  </si>
  <si>
    <t>=GL(,"Balance",$C113,,$D$8&amp;"/"&amp;I$12)</t>
  </si>
  <si>
    <t>=GL(,"Balance",$C113,,$D$8&amp;"/"&amp;J$12)</t>
  </si>
  <si>
    <t>=GL(,"Balance",$C113,,$D$8&amp;"/"&amp;K$12)</t>
  </si>
  <si>
    <t>=GL(,"Balance",$C113,,$D$8&amp;"/"&amp;L$12)</t>
  </si>
  <si>
    <t>=GL(,"Balance",$C113,,$D$8&amp;"/"&amp;M$12)</t>
  </si>
  <si>
    <t>=GL(,"Balance",$C113,,$D$8&amp;"/"&amp;N$12)</t>
  </si>
  <si>
    <t>=GL(,"Balance",$C113,,$D$8&amp;"/"&amp;O$12)</t>
  </si>
  <si>
    <t>=GL(,"Balance",$C113,,$D$8&amp;"/"&amp;P$12)</t>
  </si>
  <si>
    <t>=GL(,"Balance",$C114,,$D$8&amp;"/"&amp;E$12)</t>
  </si>
  <si>
    <t>=GL(,"Balance",$C114,,$D$8&amp;"/"&amp;F$12)</t>
  </si>
  <si>
    <t>=GL(,"Balance",$C114,,$D$8&amp;"/"&amp;G$12)</t>
  </si>
  <si>
    <t>=GL(,"Balance",$C114,,$D$8&amp;"/"&amp;H$12)</t>
  </si>
  <si>
    <t>=GL(,"Balance",$C114,,$D$8&amp;"/"&amp;I$12)</t>
  </si>
  <si>
    <t>=GL(,"Balance",$C114,,$D$8&amp;"/"&amp;J$12)</t>
  </si>
  <si>
    <t>=GL(,"Balance",$C114,,$D$8&amp;"/"&amp;K$12)</t>
  </si>
  <si>
    <t>=GL(,"Balance",$C114,,$D$8&amp;"/"&amp;L$12)</t>
  </si>
  <si>
    <t>=GL(,"Balance",$C114,,$D$8&amp;"/"&amp;M$12)</t>
  </si>
  <si>
    <t>=GL(,"Balance",$C114,,$D$8&amp;"/"&amp;N$12)</t>
  </si>
  <si>
    <t>=GL(,"Balance",$C114,,$D$8&amp;"/"&amp;O$12)</t>
  </si>
  <si>
    <t>=GL(,"Balance",$C114,,$D$8&amp;"/"&amp;P$12)</t>
  </si>
  <si>
    <t>=GL(,"Balance",$C115,,$D$8&amp;"/"&amp;E$12)</t>
  </si>
  <si>
    <t>=GL(,"Balance",$C115,,$D$8&amp;"/"&amp;F$12)</t>
  </si>
  <si>
    <t>=GL(,"Balance",$C115,,$D$8&amp;"/"&amp;G$12)</t>
  </si>
  <si>
    <t>=GL(,"Balance",$C115,,$D$8&amp;"/"&amp;H$12)</t>
  </si>
  <si>
    <t>=GL(,"Balance",$C115,,$D$8&amp;"/"&amp;I$12)</t>
  </si>
  <si>
    <t>=GL(,"Balance",$C115,,$D$8&amp;"/"&amp;J$12)</t>
  </si>
  <si>
    <t>=GL(,"Balance",$C115,,$D$8&amp;"/"&amp;K$12)</t>
  </si>
  <si>
    <t>=GL(,"Balance",$C115,,$D$8&amp;"/"&amp;L$12)</t>
  </si>
  <si>
    <t>=GL(,"Balance",$C115,,$D$8&amp;"/"&amp;M$12)</t>
  </si>
  <si>
    <t>=GL(,"Balance",$C115,,$D$8&amp;"/"&amp;N$12)</t>
  </si>
  <si>
    <t>=GL(,"Balance",$C115,,$D$8&amp;"/"&amp;O$12)</t>
  </si>
  <si>
    <t>=GL(,"Balance",$C115,,$D$8&amp;"/"&amp;P$12)</t>
  </si>
  <si>
    <t>=GL(,"Balance",$C116,,$D$8&amp;"/"&amp;E$12)</t>
  </si>
  <si>
    <t>=GL(,"Balance",$C116,,$D$8&amp;"/"&amp;F$12)</t>
  </si>
  <si>
    <t>=GL(,"Balance",$C116,,$D$8&amp;"/"&amp;G$12)</t>
  </si>
  <si>
    <t>=GL(,"Balance",$C116,,$D$8&amp;"/"&amp;H$12)</t>
  </si>
  <si>
    <t>=GL(,"Balance",$C116,,$D$8&amp;"/"&amp;I$12)</t>
  </si>
  <si>
    <t>=GL(,"Balance",$C116,,$D$8&amp;"/"&amp;J$12)</t>
  </si>
  <si>
    <t>=GL(,"Balance",$C116,,$D$8&amp;"/"&amp;K$12)</t>
  </si>
  <si>
    <t>=GL(,"Balance",$C116,,$D$8&amp;"/"&amp;L$12)</t>
  </si>
  <si>
    <t>=GL(,"Balance",$C116,,$D$8&amp;"/"&amp;M$12)</t>
  </si>
  <si>
    <t>=GL(,"Balance",$C116,,$D$8&amp;"/"&amp;N$12)</t>
  </si>
  <si>
    <t>=GL(,"Balance",$C116,,$D$8&amp;"/"&amp;O$12)</t>
  </si>
  <si>
    <t>=GL(,"Balance",$C116,,$D$8&amp;"/"&amp;P$12)</t>
  </si>
  <si>
    <t>=GL(,"Balance",$C117,,$D$8&amp;"/"&amp;E$12)</t>
  </si>
  <si>
    <t>=GL(,"Balance",$C117,,$D$8&amp;"/"&amp;F$12)</t>
  </si>
  <si>
    <t>=GL(,"Balance",$C117,,$D$8&amp;"/"&amp;G$12)</t>
  </si>
  <si>
    <t>=GL(,"Balance",$C117,,$D$8&amp;"/"&amp;H$12)</t>
  </si>
  <si>
    <t>=GL(,"Balance",$C117,,$D$8&amp;"/"&amp;I$12)</t>
  </si>
  <si>
    <t>=GL(,"Balance",$C117,,$D$8&amp;"/"&amp;J$12)</t>
  </si>
  <si>
    <t>=GL(,"Balance",$C117,,$D$8&amp;"/"&amp;K$12)</t>
  </si>
  <si>
    <t>=GL(,"Balance",$C117,,$D$8&amp;"/"&amp;L$12)</t>
  </si>
  <si>
    <t>=GL(,"Balance",$C117,,$D$8&amp;"/"&amp;M$12)</t>
  </si>
  <si>
    <t>=GL(,"Balance",$C117,,$D$8&amp;"/"&amp;N$12)</t>
  </si>
  <si>
    <t>=GL(,"Balance",$C117,,$D$8&amp;"/"&amp;O$12)</t>
  </si>
  <si>
    <t>=GL(,"Balance",$C117,,$D$8&amp;"/"&amp;P$12)</t>
  </si>
  <si>
    <t>=GL(,"Balance",$C118,,$D$8&amp;"/"&amp;E$12)</t>
  </si>
  <si>
    <t>=GL(,"Balance",$C118,,$D$8&amp;"/"&amp;F$12)</t>
  </si>
  <si>
    <t>=GL(,"Balance",$C118,,$D$8&amp;"/"&amp;G$12)</t>
  </si>
  <si>
    <t>=GL(,"Balance",$C118,,$D$8&amp;"/"&amp;H$12)</t>
  </si>
  <si>
    <t>=GL(,"Balance",$C118,,$D$8&amp;"/"&amp;I$12)</t>
  </si>
  <si>
    <t>=GL(,"Balance",$C118,,$D$8&amp;"/"&amp;J$12)</t>
  </si>
  <si>
    <t>=GL(,"Balance",$C118,,$D$8&amp;"/"&amp;K$12)</t>
  </si>
  <si>
    <t>=GL(,"Balance",$C118,,$D$8&amp;"/"&amp;L$12)</t>
  </si>
  <si>
    <t>=GL(,"Balance",$C118,,$D$8&amp;"/"&amp;M$12)</t>
  </si>
  <si>
    <t>=GL(,"Balance",$C118,,$D$8&amp;"/"&amp;N$12)</t>
  </si>
  <si>
    <t>=GL(,"Balance",$C118,,$D$8&amp;"/"&amp;O$12)</t>
  </si>
  <si>
    <t>=GL(,"Balance",$C118,,$D$8&amp;"/"&amp;P$12)</t>
  </si>
  <si>
    <t>=GL(,"Balance",$C119,,$D$8&amp;"/"&amp;E$12)</t>
  </si>
  <si>
    <t>=GL(,"Balance",$C119,,$D$8&amp;"/"&amp;F$12)</t>
  </si>
  <si>
    <t>=GL(,"Balance",$C119,,$D$8&amp;"/"&amp;G$12)</t>
  </si>
  <si>
    <t>=GL(,"Balance",$C119,,$D$8&amp;"/"&amp;H$12)</t>
  </si>
  <si>
    <t>=GL(,"Balance",$C119,,$D$8&amp;"/"&amp;I$12)</t>
  </si>
  <si>
    <t>=GL(,"Balance",$C119,,$D$8&amp;"/"&amp;J$12)</t>
  </si>
  <si>
    <t>=GL(,"Balance",$C119,,$D$8&amp;"/"&amp;K$12)</t>
  </si>
  <si>
    <t>=GL(,"Balance",$C119,,$D$8&amp;"/"&amp;L$12)</t>
  </si>
  <si>
    <t>=GL(,"Balance",$C119,,$D$8&amp;"/"&amp;M$12)</t>
  </si>
  <si>
    <t>=GL(,"Balance",$C119,,$D$8&amp;"/"&amp;N$12)</t>
  </si>
  <si>
    <t>=GL(,"Balance",$C119,,$D$8&amp;"/"&amp;O$12)</t>
  </si>
  <si>
    <t>=GL(,"Balance",$C119,,$D$8&amp;"/"&amp;P$12)</t>
  </si>
  <si>
    <t>=GL(,"Balance",$C120,,$D$8&amp;"/"&amp;E$12)</t>
  </si>
  <si>
    <t>=GL(,"Balance",$C120,,$D$8&amp;"/"&amp;F$12)</t>
  </si>
  <si>
    <t>=GL(,"Balance",$C120,,$D$8&amp;"/"&amp;G$12)</t>
  </si>
  <si>
    <t>=GL(,"Balance",$C120,,$D$8&amp;"/"&amp;H$12)</t>
  </si>
  <si>
    <t>=GL(,"Balance",$C120,,$D$8&amp;"/"&amp;I$12)</t>
  </si>
  <si>
    <t>=GL(,"Balance",$C120,,$D$8&amp;"/"&amp;J$12)</t>
  </si>
  <si>
    <t>=GL(,"Balance",$C120,,$D$8&amp;"/"&amp;K$12)</t>
  </si>
  <si>
    <t>=GL(,"Balance",$C120,,$D$8&amp;"/"&amp;L$12)</t>
  </si>
  <si>
    <t>=GL(,"Balance",$C120,,$D$8&amp;"/"&amp;M$12)</t>
  </si>
  <si>
    <t>=GL(,"Balance",$C120,,$D$8&amp;"/"&amp;N$12)</t>
  </si>
  <si>
    <t>=GL(,"Balance",$C120,,$D$8&amp;"/"&amp;O$12)</t>
  </si>
  <si>
    <t>=GL(,"Balance",$C120,,$D$8&amp;"/"&amp;P$12)</t>
  </si>
  <si>
    <t>=GL(,"Balance",$C121,,$D$8&amp;"/"&amp;E$12)</t>
  </si>
  <si>
    <t>=GL(,"Balance",$C121,,$D$8&amp;"/"&amp;F$12)</t>
  </si>
  <si>
    <t>=GL(,"Balance",$C121,,$D$8&amp;"/"&amp;G$12)</t>
  </si>
  <si>
    <t>=GL(,"Balance",$C121,,$D$8&amp;"/"&amp;H$12)</t>
  </si>
  <si>
    <t>=GL(,"Balance",$C121,,$D$8&amp;"/"&amp;I$12)</t>
  </si>
  <si>
    <t>=GL(,"Balance",$C121,,$D$8&amp;"/"&amp;J$12)</t>
  </si>
  <si>
    <t>=GL(,"Balance",$C121,,$D$8&amp;"/"&amp;K$12)</t>
  </si>
  <si>
    <t>=GL(,"Balance",$C121,,$D$8&amp;"/"&amp;L$12)</t>
  </si>
  <si>
    <t>=GL(,"Balance",$C121,,$D$8&amp;"/"&amp;M$12)</t>
  </si>
  <si>
    <t>=GL(,"Balance",$C121,,$D$8&amp;"/"&amp;N$12)</t>
  </si>
  <si>
    <t>=GL(,"Balance",$C121,,$D$8&amp;"/"&amp;O$12)</t>
  </si>
  <si>
    <t>=GL(,"Balance",$C121,,$D$8&amp;"/"&amp;P$12)</t>
  </si>
  <si>
    <t>=GL(,"Balance",$C122,,$D$8&amp;"/"&amp;E$12)</t>
  </si>
  <si>
    <t>=GL(,"Balance",$C122,,$D$8&amp;"/"&amp;F$12)</t>
  </si>
  <si>
    <t>=GL(,"Balance",$C122,,$D$8&amp;"/"&amp;G$12)</t>
  </si>
  <si>
    <t>=GL(,"Balance",$C122,,$D$8&amp;"/"&amp;H$12)</t>
  </si>
  <si>
    <t>=GL(,"Balance",$C122,,$D$8&amp;"/"&amp;I$12)</t>
  </si>
  <si>
    <t>=GL(,"Balance",$C122,,$D$8&amp;"/"&amp;J$12)</t>
  </si>
  <si>
    <t>=GL(,"Balance",$C122,,$D$8&amp;"/"&amp;K$12)</t>
  </si>
  <si>
    <t>=GL(,"Balance",$C122,,$D$8&amp;"/"&amp;L$12)</t>
  </si>
  <si>
    <t>=GL(,"Balance",$C122,,$D$8&amp;"/"&amp;M$12)</t>
  </si>
  <si>
    <t>=GL(,"Balance",$C122,,$D$8&amp;"/"&amp;N$12)</t>
  </si>
  <si>
    <t>=GL(,"Balance",$C122,,$D$8&amp;"/"&amp;O$12)</t>
  </si>
  <si>
    <t>=GL(,"Balance",$C122,,$D$8&amp;"/"&amp;P$12)</t>
  </si>
  <si>
    <t>=GL(,"Balance",$C123,,$D$8&amp;"/"&amp;E$12)</t>
  </si>
  <si>
    <t>=GL(,"Balance",$C123,,$D$8&amp;"/"&amp;F$12)</t>
  </si>
  <si>
    <t>=GL(,"Balance",$C123,,$D$8&amp;"/"&amp;G$12)</t>
  </si>
  <si>
    <t>=GL(,"Balance",$C123,,$D$8&amp;"/"&amp;H$12)</t>
  </si>
  <si>
    <t>=GL(,"Balance",$C123,,$D$8&amp;"/"&amp;I$12)</t>
  </si>
  <si>
    <t>=GL(,"Balance",$C123,,$D$8&amp;"/"&amp;J$12)</t>
  </si>
  <si>
    <t>=GL(,"Balance",$C123,,$D$8&amp;"/"&amp;K$12)</t>
  </si>
  <si>
    <t>=GL(,"Balance",$C123,,$D$8&amp;"/"&amp;L$12)</t>
  </si>
  <si>
    <t>=GL(,"Balance",$C123,,$D$8&amp;"/"&amp;M$12)</t>
  </si>
  <si>
    <t>=GL(,"Balance",$C123,,$D$8&amp;"/"&amp;N$12)</t>
  </si>
  <si>
    <t>=GL(,"Balance",$C123,,$D$8&amp;"/"&amp;O$12)</t>
  </si>
  <si>
    <t>=GL(,"Balance",$C123,,$D$8&amp;"/"&amp;P$12)</t>
  </si>
  <si>
    <t>=GL(,"Balance",$C124,,$D$8&amp;"/"&amp;E$12)</t>
  </si>
  <si>
    <t>=GL(,"Balance",$C124,,$D$8&amp;"/"&amp;F$12)</t>
  </si>
  <si>
    <t>=GL(,"Balance",$C124,,$D$8&amp;"/"&amp;G$12)</t>
  </si>
  <si>
    <t>=GL(,"Balance",$C124,,$D$8&amp;"/"&amp;H$12)</t>
  </si>
  <si>
    <t>=GL(,"Balance",$C124,,$D$8&amp;"/"&amp;I$12)</t>
  </si>
  <si>
    <t>=GL(,"Balance",$C124,,$D$8&amp;"/"&amp;J$12)</t>
  </si>
  <si>
    <t>=GL(,"Balance",$C124,,$D$8&amp;"/"&amp;K$12)</t>
  </si>
  <si>
    <t>=GL(,"Balance",$C124,,$D$8&amp;"/"&amp;L$12)</t>
  </si>
  <si>
    <t>=GL(,"Balance",$C124,,$D$8&amp;"/"&amp;M$12)</t>
  </si>
  <si>
    <t>=GL(,"Balance",$C124,,$D$8&amp;"/"&amp;N$12)</t>
  </si>
  <si>
    <t>=GL(,"Balance",$C124,,$D$8&amp;"/"&amp;O$12)</t>
  </si>
  <si>
    <t>=GL(,"Balance",$C124,,$D$8&amp;"/"&amp;P$12)</t>
  </si>
  <si>
    <t>=GL(,"Balance",$C125,,$D$8&amp;"/"&amp;E$12)</t>
  </si>
  <si>
    <t>=GL(,"Balance",$C125,,$D$8&amp;"/"&amp;F$12)</t>
  </si>
  <si>
    <t>=GL(,"Balance",$C125,,$D$8&amp;"/"&amp;G$12)</t>
  </si>
  <si>
    <t>=GL(,"Balance",$C125,,$D$8&amp;"/"&amp;H$12)</t>
  </si>
  <si>
    <t>=GL(,"Balance",$C125,,$D$8&amp;"/"&amp;I$12)</t>
  </si>
  <si>
    <t>=GL(,"Balance",$C125,,$D$8&amp;"/"&amp;J$12)</t>
  </si>
  <si>
    <t>=GL(,"Balance",$C125,,$D$8&amp;"/"&amp;K$12)</t>
  </si>
  <si>
    <t>=GL(,"Balance",$C125,,$D$8&amp;"/"&amp;L$12)</t>
  </si>
  <si>
    <t>=GL(,"Balance",$C125,,$D$8&amp;"/"&amp;M$12)</t>
  </si>
  <si>
    <t>=GL(,"Balance",$C125,,$D$8&amp;"/"&amp;N$12)</t>
  </si>
  <si>
    <t>=GL(,"Balance",$C125,,$D$8&amp;"/"&amp;O$12)</t>
  </si>
  <si>
    <t>=GL(,"Balance",$C125,,$D$8&amp;"/"&amp;P$12)</t>
  </si>
  <si>
    <t>=GL(,"Balance",$C126,,$D$8&amp;"/"&amp;E$12)</t>
  </si>
  <si>
    <t>=GL(,"Balance",$C126,,$D$8&amp;"/"&amp;F$12)</t>
  </si>
  <si>
    <t>=GL(,"Balance",$C126,,$D$8&amp;"/"&amp;G$12)</t>
  </si>
  <si>
    <t>=GL(,"Balance",$C126,,$D$8&amp;"/"&amp;H$12)</t>
  </si>
  <si>
    <t>=GL(,"Balance",$C126,,$D$8&amp;"/"&amp;I$12)</t>
  </si>
  <si>
    <t>=GL(,"Balance",$C126,,$D$8&amp;"/"&amp;J$12)</t>
  </si>
  <si>
    <t>=GL(,"Balance",$C126,,$D$8&amp;"/"&amp;K$12)</t>
  </si>
  <si>
    <t>=GL(,"Balance",$C126,,$D$8&amp;"/"&amp;L$12)</t>
  </si>
  <si>
    <t>=GL(,"Balance",$C126,,$D$8&amp;"/"&amp;M$12)</t>
  </si>
  <si>
    <t>=GL(,"Balance",$C126,,$D$8&amp;"/"&amp;N$12)</t>
  </si>
  <si>
    <t>=GL(,"Balance",$C126,,$D$8&amp;"/"&amp;O$12)</t>
  </si>
  <si>
    <t>=GL(,"Balance",$C126,,$D$8&amp;"/"&amp;P$12)</t>
  </si>
  <si>
    <t>=GL(,"Balance",$C127,,$D$8&amp;"/"&amp;E$12)</t>
  </si>
  <si>
    <t>=GL(,"Balance",$C127,,$D$8&amp;"/"&amp;F$12)</t>
  </si>
  <si>
    <t>=GL(,"Balance",$C127,,$D$8&amp;"/"&amp;G$12)</t>
  </si>
  <si>
    <t>=GL(,"Balance",$C127,,$D$8&amp;"/"&amp;H$12)</t>
  </si>
  <si>
    <t>=GL(,"Balance",$C127,,$D$8&amp;"/"&amp;I$12)</t>
  </si>
  <si>
    <t>=GL(,"Balance",$C127,,$D$8&amp;"/"&amp;J$12)</t>
  </si>
  <si>
    <t>=GL(,"Balance",$C127,,$D$8&amp;"/"&amp;K$12)</t>
  </si>
  <si>
    <t>=GL(,"Balance",$C127,,$D$8&amp;"/"&amp;L$12)</t>
  </si>
  <si>
    <t>=GL(,"Balance",$C127,,$D$8&amp;"/"&amp;M$12)</t>
  </si>
  <si>
    <t>=GL(,"Balance",$C127,,$D$8&amp;"/"&amp;N$12)</t>
  </si>
  <si>
    <t>=GL(,"Balance",$C127,,$D$8&amp;"/"&amp;O$12)</t>
  </si>
  <si>
    <t>=GL(,"Balance",$C127,,$D$8&amp;"/"&amp;P$12)</t>
  </si>
  <si>
    <t>=GL(,"Balance",$C128,,$D$8&amp;"/"&amp;E$12)</t>
  </si>
  <si>
    <t>=GL(,"Balance",$C128,,$D$8&amp;"/"&amp;F$12)</t>
  </si>
  <si>
    <t>=GL(,"Balance",$C128,,$D$8&amp;"/"&amp;G$12)</t>
  </si>
  <si>
    <t>=GL(,"Balance",$C128,,$D$8&amp;"/"&amp;H$12)</t>
  </si>
  <si>
    <t>=GL(,"Balance",$C128,,$D$8&amp;"/"&amp;I$12)</t>
  </si>
  <si>
    <t>=GL(,"Balance",$C128,,$D$8&amp;"/"&amp;J$12)</t>
  </si>
  <si>
    <t>=GL(,"Balance",$C128,,$D$8&amp;"/"&amp;K$12)</t>
  </si>
  <si>
    <t>=GL(,"Balance",$C128,,$D$8&amp;"/"&amp;L$12)</t>
  </si>
  <si>
    <t>=GL(,"Balance",$C128,,$D$8&amp;"/"&amp;M$12)</t>
  </si>
  <si>
    <t>=GL(,"Balance",$C128,,$D$8&amp;"/"&amp;N$12)</t>
  </si>
  <si>
    <t>=GL(,"Balance",$C128,,$D$8&amp;"/"&amp;O$12)</t>
  </si>
  <si>
    <t>=GL(,"Balance",$C128,,$D$8&amp;"/"&amp;P$12)</t>
  </si>
  <si>
    <t>=GL(,"Balance",$C129,,$D$8&amp;"/"&amp;E$12)</t>
  </si>
  <si>
    <t>=GL(,"Balance",$C129,,$D$8&amp;"/"&amp;F$12)</t>
  </si>
  <si>
    <t>=GL(,"Balance",$C129,,$D$8&amp;"/"&amp;G$12)</t>
  </si>
  <si>
    <t>=GL(,"Balance",$C129,,$D$8&amp;"/"&amp;H$12)</t>
  </si>
  <si>
    <t>=GL(,"Balance",$C129,,$D$8&amp;"/"&amp;I$12)</t>
  </si>
  <si>
    <t>=GL(,"Balance",$C129,,$D$8&amp;"/"&amp;J$12)</t>
  </si>
  <si>
    <t>=GL(,"Balance",$C129,,$D$8&amp;"/"&amp;K$12)</t>
  </si>
  <si>
    <t>=GL(,"Balance",$C129,,$D$8&amp;"/"&amp;L$12)</t>
  </si>
  <si>
    <t>=GL(,"Balance",$C129,,$D$8&amp;"/"&amp;M$12)</t>
  </si>
  <si>
    <t>=GL(,"Balance",$C129,,$D$8&amp;"/"&amp;N$12)</t>
  </si>
  <si>
    <t>=GL(,"Balance",$C129,,$D$8&amp;"/"&amp;O$12)</t>
  </si>
  <si>
    <t>=GL(,"Balance",$C129,,$D$8&amp;"/"&amp;P$12)</t>
  </si>
  <si>
    <t>=GL(,"Balance",$C130,,$D$8&amp;"/"&amp;E$12)</t>
  </si>
  <si>
    <t>=GL(,"Balance",$C130,,$D$8&amp;"/"&amp;F$12)</t>
  </si>
  <si>
    <t>=GL(,"Balance",$C130,,$D$8&amp;"/"&amp;G$12)</t>
  </si>
  <si>
    <t>=GL(,"Balance",$C130,,$D$8&amp;"/"&amp;H$12)</t>
  </si>
  <si>
    <t>=GL(,"Balance",$C130,,$D$8&amp;"/"&amp;I$12)</t>
  </si>
  <si>
    <t>=GL(,"Balance",$C130,,$D$8&amp;"/"&amp;J$12)</t>
  </si>
  <si>
    <t>=GL(,"Balance",$C130,,$D$8&amp;"/"&amp;K$12)</t>
  </si>
  <si>
    <t>=GL(,"Balance",$C130,,$D$8&amp;"/"&amp;L$12)</t>
  </si>
  <si>
    <t>=GL(,"Balance",$C130,,$D$8&amp;"/"&amp;M$12)</t>
  </si>
  <si>
    <t>=GL(,"Balance",$C130,,$D$8&amp;"/"&amp;N$12)</t>
  </si>
  <si>
    <t>=GL(,"Balance",$C130,,$D$8&amp;"/"&amp;O$12)</t>
  </si>
  <si>
    <t>=GL(,"Balance",$C130,,$D$8&amp;"/"&amp;P$12)</t>
  </si>
  <si>
    <t>=GL(,"Balance",$C131,,$D$8&amp;"/"&amp;E$12)</t>
  </si>
  <si>
    <t>=GL(,"Balance",$C131,,$D$8&amp;"/"&amp;F$12)</t>
  </si>
  <si>
    <t>=GL(,"Balance",$C131,,$D$8&amp;"/"&amp;G$12)</t>
  </si>
  <si>
    <t>=GL(,"Balance",$C131,,$D$8&amp;"/"&amp;H$12)</t>
  </si>
  <si>
    <t>=GL(,"Balance",$C131,,$D$8&amp;"/"&amp;I$12)</t>
  </si>
  <si>
    <t>=GL(,"Balance",$C131,,$D$8&amp;"/"&amp;J$12)</t>
  </si>
  <si>
    <t>=GL(,"Balance",$C131,,$D$8&amp;"/"&amp;K$12)</t>
  </si>
  <si>
    <t>=GL(,"Balance",$C131,,$D$8&amp;"/"&amp;L$12)</t>
  </si>
  <si>
    <t>=GL(,"Balance",$C131,,$D$8&amp;"/"&amp;M$12)</t>
  </si>
  <si>
    <t>=GL(,"Balance",$C131,,$D$8&amp;"/"&amp;N$12)</t>
  </si>
  <si>
    <t>=GL(,"Balance",$C131,,$D$8&amp;"/"&amp;O$12)</t>
  </si>
  <si>
    <t>=GL(,"Balance",$C131,,$D$8&amp;"/"&amp;P$12)</t>
  </si>
  <si>
    <t>=GL(,"Balance",$C132,,$D$8&amp;"/"&amp;E$12)</t>
  </si>
  <si>
    <t>=GL(,"Balance",$C132,,$D$8&amp;"/"&amp;F$12)</t>
  </si>
  <si>
    <t>=GL(,"Balance",$C132,,$D$8&amp;"/"&amp;G$12)</t>
  </si>
  <si>
    <t>=GL(,"Balance",$C132,,$D$8&amp;"/"&amp;H$12)</t>
  </si>
  <si>
    <t>=GL(,"Balance",$C132,,$D$8&amp;"/"&amp;I$12)</t>
  </si>
  <si>
    <t>=GL(,"Balance",$C132,,$D$8&amp;"/"&amp;J$12)</t>
  </si>
  <si>
    <t>=GL(,"Balance",$C132,,$D$8&amp;"/"&amp;K$12)</t>
  </si>
  <si>
    <t>=GL(,"Balance",$C132,,$D$8&amp;"/"&amp;L$12)</t>
  </si>
  <si>
    <t>=GL(,"Balance",$C132,,$D$8&amp;"/"&amp;M$12)</t>
  </si>
  <si>
    <t>=GL(,"Balance",$C132,,$D$8&amp;"/"&amp;N$12)</t>
  </si>
  <si>
    <t>=GL(,"Balance",$C132,,$D$8&amp;"/"&amp;O$12)</t>
  </si>
  <si>
    <t>=GL(,"Balance",$C132,,$D$8&amp;"/"&amp;P$12)</t>
  </si>
  <si>
    <t>=GL(,"Balance",$C133,,$D$8&amp;"/"&amp;E$12)</t>
  </si>
  <si>
    <t>=GL(,"Balance",$C133,,$D$8&amp;"/"&amp;F$12)</t>
  </si>
  <si>
    <t>=GL(,"Balance",$C133,,$D$8&amp;"/"&amp;G$12)</t>
  </si>
  <si>
    <t>=GL(,"Balance",$C133,,$D$8&amp;"/"&amp;H$12)</t>
  </si>
  <si>
    <t>=GL(,"Balance",$C133,,$D$8&amp;"/"&amp;I$12)</t>
  </si>
  <si>
    <t>=GL(,"Balance",$C133,,$D$8&amp;"/"&amp;J$12)</t>
  </si>
  <si>
    <t>=GL(,"Balance",$C133,,$D$8&amp;"/"&amp;K$12)</t>
  </si>
  <si>
    <t>=GL(,"Balance",$C133,,$D$8&amp;"/"&amp;L$12)</t>
  </si>
  <si>
    <t>=GL(,"Balance",$C133,,$D$8&amp;"/"&amp;M$12)</t>
  </si>
  <si>
    <t>=GL(,"Balance",$C133,,$D$8&amp;"/"&amp;N$12)</t>
  </si>
  <si>
    <t>=GL(,"Balance",$C133,,$D$8&amp;"/"&amp;O$12)</t>
  </si>
  <si>
    <t>=GL(,"Balance",$C133,,$D$8&amp;"/"&amp;P$12)</t>
  </si>
  <si>
    <t>=GL(,"Balance",$C134,,$D$8&amp;"/"&amp;E$12)</t>
  </si>
  <si>
    <t>=GL(,"Balance",$C134,,$D$8&amp;"/"&amp;F$12)</t>
  </si>
  <si>
    <t>=GL(,"Balance",$C134,,$D$8&amp;"/"&amp;G$12)</t>
  </si>
  <si>
    <t>=GL(,"Balance",$C134,,$D$8&amp;"/"&amp;H$12)</t>
  </si>
  <si>
    <t>=GL(,"Balance",$C134,,$D$8&amp;"/"&amp;I$12)</t>
  </si>
  <si>
    <t>=GL(,"Balance",$C134,,$D$8&amp;"/"&amp;J$12)</t>
  </si>
  <si>
    <t>=GL(,"Balance",$C134,,$D$8&amp;"/"&amp;K$12)</t>
  </si>
  <si>
    <t>=GL(,"Balance",$C134,,$D$8&amp;"/"&amp;L$12)</t>
  </si>
  <si>
    <t>=GL(,"Balance",$C134,,$D$8&amp;"/"&amp;M$12)</t>
  </si>
  <si>
    <t>=GL(,"Balance",$C134,,$D$8&amp;"/"&amp;N$12)</t>
  </si>
  <si>
    <t>=GL(,"Balance",$C134,,$D$8&amp;"/"&amp;O$12)</t>
  </si>
  <si>
    <t>=GL(,"Balance",$C134,,$D$8&amp;"/"&amp;P$12)</t>
  </si>
  <si>
    <t>=GL(,"Balance",$C135,,$D$8&amp;"/"&amp;E$12)</t>
  </si>
  <si>
    <t>=GL(,"Balance",$C135,,$D$8&amp;"/"&amp;F$12)</t>
  </si>
  <si>
    <t>=GL(,"Balance",$C135,,$D$8&amp;"/"&amp;G$12)</t>
  </si>
  <si>
    <t>=GL(,"Balance",$C135,,$D$8&amp;"/"&amp;H$12)</t>
  </si>
  <si>
    <t>=GL(,"Balance",$C135,,$D$8&amp;"/"&amp;I$12)</t>
  </si>
  <si>
    <t>=GL(,"Balance",$C135,,$D$8&amp;"/"&amp;J$12)</t>
  </si>
  <si>
    <t>=GL(,"Balance",$C135,,$D$8&amp;"/"&amp;K$12)</t>
  </si>
  <si>
    <t>=GL(,"Balance",$C135,,$D$8&amp;"/"&amp;L$12)</t>
  </si>
  <si>
    <t>=GL(,"Balance",$C135,,$D$8&amp;"/"&amp;M$12)</t>
  </si>
  <si>
    <t>=GL(,"Balance",$C135,,$D$8&amp;"/"&amp;N$12)</t>
  </si>
  <si>
    <t>=GL(,"Balance",$C135,,$D$8&amp;"/"&amp;O$12)</t>
  </si>
  <si>
    <t>=GL(,"Balance",$C135,,$D$8&amp;"/"&amp;P$12)</t>
  </si>
  <si>
    <t>=GL(,"Balance",$C136,,$D$8&amp;"/"&amp;E$12)</t>
  </si>
  <si>
    <t>=GL(,"Balance",$C136,,$D$8&amp;"/"&amp;F$12)</t>
  </si>
  <si>
    <t>=GL(,"Balance",$C136,,$D$8&amp;"/"&amp;G$12)</t>
  </si>
  <si>
    <t>=GL(,"Balance",$C136,,$D$8&amp;"/"&amp;H$12)</t>
  </si>
  <si>
    <t>=GL(,"Balance",$C136,,$D$8&amp;"/"&amp;I$12)</t>
  </si>
  <si>
    <t>=GL(,"Balance",$C136,,$D$8&amp;"/"&amp;J$12)</t>
  </si>
  <si>
    <t>=GL(,"Balance",$C136,,$D$8&amp;"/"&amp;K$12)</t>
  </si>
  <si>
    <t>=GL(,"Balance",$C136,,$D$8&amp;"/"&amp;L$12)</t>
  </si>
  <si>
    <t>=GL(,"Balance",$C136,,$D$8&amp;"/"&amp;M$12)</t>
  </si>
  <si>
    <t>=GL(,"Balance",$C136,,$D$8&amp;"/"&amp;N$12)</t>
  </si>
  <si>
    <t>=GL(,"Balance",$C136,,$D$8&amp;"/"&amp;O$12)</t>
  </si>
  <si>
    <t>=GL(,"Balance",$C136,,$D$8&amp;"/"&amp;P$12)</t>
  </si>
  <si>
    <t>=GL(,"Balance",$C137,,$D$8&amp;"/"&amp;E$12)</t>
  </si>
  <si>
    <t>=GL(,"Balance",$C137,,$D$8&amp;"/"&amp;F$12)</t>
  </si>
  <si>
    <t>=GL(,"Balance",$C137,,$D$8&amp;"/"&amp;G$12)</t>
  </si>
  <si>
    <t>=GL(,"Balance",$C137,,$D$8&amp;"/"&amp;H$12)</t>
  </si>
  <si>
    <t>=GL(,"Balance",$C137,,$D$8&amp;"/"&amp;I$12)</t>
  </si>
  <si>
    <t>=GL(,"Balance",$C137,,$D$8&amp;"/"&amp;J$12)</t>
  </si>
  <si>
    <t>=GL(,"Balance",$C137,,$D$8&amp;"/"&amp;K$12)</t>
  </si>
  <si>
    <t>=GL(,"Balance",$C137,,$D$8&amp;"/"&amp;L$12)</t>
  </si>
  <si>
    <t>=GL(,"Balance",$C137,,$D$8&amp;"/"&amp;M$12)</t>
  </si>
  <si>
    <t>=GL(,"Balance",$C137,,$D$8&amp;"/"&amp;N$12)</t>
  </si>
  <si>
    <t>=GL(,"Balance",$C137,,$D$8&amp;"/"&amp;O$12)</t>
  </si>
  <si>
    <t>=GL(,"Balance",$C137,,$D$8&amp;"/"&amp;P$12)</t>
  </si>
  <si>
    <t>=GL(,"Balance",$C138,,$D$8&amp;"/"&amp;E$12)</t>
  </si>
  <si>
    <t>=GL(,"Balance",$C138,,$D$8&amp;"/"&amp;F$12)</t>
  </si>
  <si>
    <t>=GL(,"Balance",$C138,,$D$8&amp;"/"&amp;G$12)</t>
  </si>
  <si>
    <t>=GL(,"Balance",$C138,,$D$8&amp;"/"&amp;H$12)</t>
  </si>
  <si>
    <t>=GL(,"Balance",$C138,,$D$8&amp;"/"&amp;I$12)</t>
  </si>
  <si>
    <t>=GL(,"Balance",$C138,,$D$8&amp;"/"&amp;J$12)</t>
  </si>
  <si>
    <t>=GL(,"Balance",$C138,,$D$8&amp;"/"&amp;K$12)</t>
  </si>
  <si>
    <t>=GL(,"Balance",$C138,,$D$8&amp;"/"&amp;L$12)</t>
  </si>
  <si>
    <t>=GL(,"Balance",$C138,,$D$8&amp;"/"&amp;M$12)</t>
  </si>
  <si>
    <t>=GL(,"Balance",$C138,,$D$8&amp;"/"&amp;N$12)</t>
  </si>
  <si>
    <t>=GL(,"Balance",$C138,,$D$8&amp;"/"&amp;O$12)</t>
  </si>
  <si>
    <t>=GL(,"Balance",$C138,,$D$8&amp;"/"&amp;P$12)</t>
  </si>
  <si>
    <t>=GL(,"Balance",$C139,,$D$8&amp;"/"&amp;E$12)</t>
  </si>
  <si>
    <t>=GL(,"Balance",$C139,,$D$8&amp;"/"&amp;F$12)</t>
  </si>
  <si>
    <t>=GL(,"Balance",$C139,,$D$8&amp;"/"&amp;G$12)</t>
  </si>
  <si>
    <t>=GL(,"Balance",$C139,,$D$8&amp;"/"&amp;H$12)</t>
  </si>
  <si>
    <t>=GL(,"Balance",$C139,,$D$8&amp;"/"&amp;I$12)</t>
  </si>
  <si>
    <t>=GL(,"Balance",$C139,,$D$8&amp;"/"&amp;J$12)</t>
  </si>
  <si>
    <t>=GL(,"Balance",$C139,,$D$8&amp;"/"&amp;K$12)</t>
  </si>
  <si>
    <t>=GL(,"Balance",$C139,,$D$8&amp;"/"&amp;L$12)</t>
  </si>
  <si>
    <t>=GL(,"Balance",$C139,,$D$8&amp;"/"&amp;M$12)</t>
  </si>
  <si>
    <t>=GL(,"Balance",$C139,,$D$8&amp;"/"&amp;N$12)</t>
  </si>
  <si>
    <t>=GL(,"Balance",$C139,,$D$8&amp;"/"&amp;O$12)</t>
  </si>
  <si>
    <t>=GL(,"Balance",$C139,,$D$8&amp;"/"&amp;P$12)</t>
  </si>
  <si>
    <t>=SUM(E92:E140)</t>
  </si>
  <si>
    <t>=SUM(F92:F140)</t>
  </si>
  <si>
    <t>=SUM(G92:G140)</t>
  </si>
  <si>
    <t>=SUM(H92:H140)</t>
  </si>
  <si>
    <t>=SUM(I92:I140)</t>
  </si>
  <si>
    <t>=SUM(J92:J140)</t>
  </si>
  <si>
    <t>=SUM(K92:K140)</t>
  </si>
  <si>
    <t>=SUM(L92:L140)</t>
  </si>
  <si>
    <t>=SUM(M92:M140)</t>
  </si>
  <si>
    <t>=SUM(N92:N140)</t>
  </si>
  <si>
    <t>=SUM(O92:O140)</t>
  </si>
  <si>
    <t>=SUM(P92:P140)</t>
  </si>
  <si>
    <t>=E89+E141</t>
  </si>
  <si>
    <t>=F89+F141</t>
  </si>
  <si>
    <t>=G89+G141</t>
  </si>
  <si>
    <t>=H89+H141</t>
  </si>
  <si>
    <t>=I89+I141</t>
  </si>
  <si>
    <t>=J89+J141</t>
  </si>
  <si>
    <t>=K89+K141</t>
  </si>
  <si>
    <t>=L89+L141</t>
  </si>
  <si>
    <t>=M89+M141</t>
  </si>
  <si>
    <t>=N89+N141</t>
  </si>
  <si>
    <t>=O89+O141</t>
  </si>
  <si>
    <t>=P89+P141</t>
  </si>
  <si>
    <t>Auto+Hide+Values+Formulas=Sheet7,Sheet4,Sheet5+FormulasOnly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</si>
</sst>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28"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sz val="11"/>
      <color indexed="8"/>
      <name val="Calibri"/>
      <family val="2"/>
    </font>
    <font>
      <sz val="10"/>
      <name val="Arial"/>
      <family val="2"/>
    </font>
    <font>
      <u/>
      <sz val="10"/>
      <color indexed="12"/>
      <name val="Arial"/>
      <family val="2"/>
    </font>
    <font>
      <sz val="10"/>
      <name val="Arial"/>
      <family val="2"/>
    </font>
    <font>
      <sz val="9"/>
      <color indexed="55"/>
      <name val="Segoe UI Semibold"/>
      <family val="2"/>
    </font>
    <font>
      <sz val="9"/>
      <name val="Segoe UI Semibold"/>
      <family val="2"/>
    </font>
    <font>
      <sz val="9"/>
      <color indexed="22"/>
      <name val="Segoe UI Semibold"/>
      <family val="2"/>
    </font>
    <font>
      <b/>
      <sz val="9"/>
      <name val="Segoe UI Semibold"/>
      <family val="2"/>
    </font>
    <font>
      <b/>
      <sz val="9"/>
      <color indexed="55"/>
      <name val="Segoe UI Semibold"/>
      <family val="2"/>
    </font>
    <font>
      <sz val="9"/>
      <name val="Segoe UI"/>
      <family val="2"/>
    </font>
    <font>
      <b/>
      <sz val="14"/>
      <color theme="6" tint="-0.249977111117893"/>
      <name val="Segoe UI"/>
      <family val="2"/>
    </font>
    <font>
      <b/>
      <sz val="10"/>
      <color indexed="9"/>
      <name val="Segoe UI Semibold"/>
      <family val="2"/>
    </font>
    <font>
      <sz val="9"/>
      <name val="Calibri"/>
      <family val="2"/>
      <scheme val="minor"/>
    </font>
    <font>
      <sz val="10"/>
      <name val="Calibri"/>
      <family val="2"/>
      <scheme val="minor"/>
    </font>
    <font>
      <sz val="11"/>
      <name val="Calibri"/>
      <family val="2"/>
      <scheme val="minor"/>
    </font>
    <font>
      <sz val="9"/>
      <color theme="0" tint="-0.499984740745262"/>
      <name val="Calibri"/>
      <family val="2"/>
      <scheme val="minor"/>
    </font>
    <font>
      <b/>
      <sz val="12"/>
      <name val="Calibri"/>
      <family val="2"/>
      <scheme val="minor"/>
    </font>
    <font>
      <b/>
      <sz val="10"/>
      <name val="Segoe UI Semibold"/>
      <family val="2"/>
    </font>
    <font>
      <sz val="10"/>
      <name val="Segoe UI Semibold"/>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7">
    <fill>
      <patternFill patternType="none"/>
    </fill>
    <fill>
      <patternFill patternType="gray125"/>
    </fill>
    <fill>
      <patternFill patternType="solid">
        <fgColor theme="0" tint="-0.249977111117893"/>
        <bgColor indexed="64"/>
      </patternFill>
    </fill>
    <fill>
      <patternFill patternType="solid">
        <fgColor theme="6" tint="-0.249977111117893"/>
        <bgColor indexed="64"/>
      </patternFill>
    </fill>
    <fill>
      <patternFill patternType="solid">
        <fgColor theme="0" tint="-0.34998626667073579"/>
        <bgColor indexed="64"/>
      </patternFill>
    </fill>
    <fill>
      <patternFill patternType="solid">
        <fgColor theme="6" tint="0.59999389629810485"/>
        <bgColor indexed="64"/>
      </patternFill>
    </fill>
    <fill>
      <patternFill patternType="solid">
        <fgColor theme="0" tint="-0.14999847407452621"/>
        <bgColor indexed="64"/>
      </patternFill>
    </fill>
  </fills>
  <borders count="2">
    <border>
      <left/>
      <right/>
      <top/>
      <bottom/>
      <diagonal/>
    </border>
    <border>
      <left/>
      <right/>
      <top style="thin">
        <color indexed="64"/>
      </top>
      <bottom style="double">
        <color indexed="64"/>
      </bottom>
      <diagonal/>
    </border>
  </borders>
  <cellStyleXfs count="9">
    <xf numFmtId="0" fontId="0" fillId="0" borderId="0"/>
    <xf numFmtId="43" fontId="3" fillId="0" borderId="0" applyFont="0" applyFill="0" applyBorder="0" applyAlignment="0" applyProtection="0"/>
    <xf numFmtId="0" fontId="6" fillId="0" borderId="0"/>
    <xf numFmtId="0" fontId="8" fillId="0" borderId="0"/>
    <xf numFmtId="0" fontId="3" fillId="0" borderId="0"/>
    <xf numFmtId="0" fontId="2" fillId="0" borderId="0"/>
    <xf numFmtId="0" fontId="1" fillId="0" borderId="0"/>
    <xf numFmtId="0" fontId="1" fillId="0" borderId="0"/>
    <xf numFmtId="0" fontId="7" fillId="0" borderId="0" applyNumberFormat="0" applyFill="0" applyBorder="0" applyAlignment="0" applyProtection="0">
      <alignment vertical="top"/>
      <protection locked="0"/>
    </xf>
  </cellStyleXfs>
  <cellXfs count="48">
    <xf numFmtId="0" fontId="0" fillId="0" borderId="0" xfId="0"/>
    <xf numFmtId="0" fontId="0" fillId="0" borderId="0" xfId="0" quotePrefix="1"/>
    <xf numFmtId="0" fontId="9" fillId="0" borderId="0" xfId="0" applyFont="1"/>
    <xf numFmtId="0" fontId="10" fillId="0" borderId="0" xfId="0" applyFont="1"/>
    <xf numFmtId="0" fontId="10" fillId="0" borderId="0" xfId="0" applyFont="1" applyAlignment="1">
      <alignment horizontal="center"/>
    </xf>
    <xf numFmtId="0" fontId="11" fillId="0" borderId="0" xfId="0" applyFont="1"/>
    <xf numFmtId="0" fontId="12" fillId="0" borderId="0" xfId="0" applyFont="1" applyAlignment="1">
      <alignment horizontal="left"/>
    </xf>
    <xf numFmtId="0" fontId="10" fillId="0" borderId="0" xfId="0" applyFont="1" applyBorder="1" applyAlignment="1">
      <alignment horizontal="left"/>
    </xf>
    <xf numFmtId="14" fontId="10" fillId="0" borderId="0" xfId="0" applyNumberFormat="1" applyFont="1" applyAlignment="1">
      <alignment horizontal="left"/>
    </xf>
    <xf numFmtId="0" fontId="12" fillId="0" borderId="0" xfId="0" applyFont="1" applyAlignment="1">
      <alignment horizontal="center"/>
    </xf>
    <xf numFmtId="0" fontId="12" fillId="0" borderId="0" xfId="0" applyFont="1"/>
    <xf numFmtId="0" fontId="9" fillId="2" borderId="0" xfId="0" applyFont="1" applyFill="1"/>
    <xf numFmtId="0" fontId="10" fillId="0" borderId="0" xfId="0" applyFont="1" applyFill="1" applyAlignment="1">
      <alignment horizontal="center"/>
    </xf>
    <xf numFmtId="43" fontId="10" fillId="0" borderId="0" xfId="1" applyNumberFormat="1" applyFont="1" applyAlignment="1"/>
    <xf numFmtId="14" fontId="10" fillId="0" borderId="0" xfId="0" applyNumberFormat="1" applyFont="1"/>
    <xf numFmtId="0" fontId="13" fillId="0" borderId="0" xfId="0" applyFont="1"/>
    <xf numFmtId="0" fontId="12" fillId="0" borderId="0" xfId="0" applyFont="1" applyBorder="1"/>
    <xf numFmtId="43" fontId="12" fillId="0" borderId="0" xfId="1" applyNumberFormat="1" applyFont="1" applyBorder="1" applyAlignment="1"/>
    <xf numFmtId="0" fontId="10" fillId="0" borderId="0" xfId="0" applyFont="1" applyBorder="1"/>
    <xf numFmtId="43" fontId="10" fillId="0" borderId="0" xfId="1" applyNumberFormat="1" applyFont="1" applyBorder="1" applyAlignment="1"/>
    <xf numFmtId="0" fontId="10" fillId="0" borderId="0" xfId="0" applyNumberFormat="1" applyFont="1" applyAlignment="1">
      <alignment horizontal="center"/>
    </xf>
    <xf numFmtId="43" fontId="12" fillId="0" borderId="0" xfId="0" applyNumberFormat="1" applyFont="1" applyAlignment="1"/>
    <xf numFmtId="0" fontId="10" fillId="0" borderId="0" xfId="0" applyFont="1" applyAlignment="1"/>
    <xf numFmtId="0" fontId="14" fillId="0" borderId="0" xfId="0" applyFont="1"/>
    <xf numFmtId="0" fontId="15" fillId="0" borderId="0" xfId="0" applyFont="1" applyFill="1"/>
    <xf numFmtId="0" fontId="16" fillId="3" borderId="0" xfId="0" applyFont="1" applyFill="1" applyBorder="1" applyAlignment="1">
      <alignment horizontal="center"/>
    </xf>
    <xf numFmtId="0" fontId="16" fillId="3" borderId="0" xfId="0" applyFont="1" applyFill="1" applyBorder="1"/>
    <xf numFmtId="0" fontId="16" fillId="3" borderId="0" xfId="0" applyFont="1" applyFill="1" applyBorder="1" applyAlignment="1">
      <alignment horizontal="left"/>
    </xf>
    <xf numFmtId="0" fontId="17" fillId="0" borderId="0" xfId="0" applyFont="1"/>
    <xf numFmtId="0" fontId="18" fillId="0" borderId="0" xfId="0" applyFont="1"/>
    <xf numFmtId="0" fontId="19" fillId="0" borderId="0" xfId="0" applyFont="1"/>
    <xf numFmtId="0" fontId="20" fillId="0" borderId="0" xfId="0" applyFont="1"/>
    <xf numFmtId="0" fontId="21" fillId="4" borderId="0" xfId="0" applyFont="1" applyFill="1"/>
    <xf numFmtId="0" fontId="12" fillId="5" borderId="1" xfId="0" applyFont="1" applyFill="1" applyBorder="1"/>
    <xf numFmtId="43" fontId="12" fillId="5" borderId="1" xfId="1" applyNumberFormat="1" applyFont="1" applyFill="1" applyBorder="1" applyAlignment="1"/>
    <xf numFmtId="43" fontId="12" fillId="5" borderId="1" xfId="0" applyNumberFormat="1" applyFont="1" applyFill="1" applyBorder="1" applyAlignment="1"/>
    <xf numFmtId="0" fontId="22" fillId="6" borderId="1" xfId="0" applyFont="1" applyFill="1" applyBorder="1"/>
    <xf numFmtId="43" fontId="22" fillId="6" borderId="1" xfId="0" applyNumberFormat="1" applyFont="1" applyFill="1" applyBorder="1" applyAlignment="1"/>
    <xf numFmtId="0" fontId="23" fillId="6" borderId="1" xfId="0" applyFont="1" applyFill="1" applyBorder="1"/>
    <xf numFmtId="43" fontId="23" fillId="6" borderId="1" xfId="1" applyNumberFormat="1" applyFont="1" applyFill="1" applyBorder="1" applyAlignment="1"/>
    <xf numFmtId="0" fontId="24" fillId="0" borderId="0" xfId="6" applyFont="1"/>
    <xf numFmtId="0" fontId="24" fillId="0" borderId="0" xfId="6" applyFont="1" applyAlignment="1">
      <alignment vertical="top"/>
    </xf>
    <xf numFmtId="0" fontId="24" fillId="0" borderId="0" xfId="6" applyFont="1" applyAlignment="1">
      <alignment vertical="top" wrapText="1"/>
    </xf>
    <xf numFmtId="0" fontId="25" fillId="0" borderId="0" xfId="6" applyFont="1" applyAlignment="1">
      <alignment vertical="top"/>
    </xf>
    <xf numFmtId="0" fontId="26" fillId="0" borderId="0" xfId="6" applyFont="1" applyAlignment="1">
      <alignment vertical="top"/>
    </xf>
    <xf numFmtId="0" fontId="27" fillId="0" borderId="0" xfId="6" applyFont="1" applyAlignment="1">
      <alignment vertical="top"/>
    </xf>
    <xf numFmtId="0" fontId="24" fillId="0" borderId="0" xfId="7" applyFont="1" applyAlignment="1">
      <alignment vertical="top" wrapText="1"/>
    </xf>
    <xf numFmtId="0" fontId="7" fillId="0" borderId="0" xfId="8" applyAlignment="1" applyProtection="1">
      <alignment vertical="top"/>
    </xf>
  </cellXfs>
  <cellStyles count="9">
    <cellStyle name="Comma" xfId="1" builtinId="3"/>
    <cellStyle name="Hyperlink 3" xfId="8"/>
    <cellStyle name="Normal" xfId="0" builtinId="0"/>
    <cellStyle name="Normal 2" xfId="2"/>
    <cellStyle name="Normal 2 2" xfId="3"/>
    <cellStyle name="Normal 2 4" xfId="4"/>
    <cellStyle name="Normal 3" xfId="6"/>
    <cellStyle name="Normal 3 2" xfId="5"/>
    <cellStyle name="Normal 3 22" xfId="7"/>
  </cellStyles>
  <dxfs count="8">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E3EAF1"/>
      <rgbColor rgb="00CCFFFF"/>
      <rgbColor rgb="00CCFFCC"/>
      <rgbColor rgb="00E1E1D1"/>
      <rgbColor rgb="0099CCFF"/>
      <rgbColor rgb="00FF99CC"/>
      <rgbColor rgb="00CC99FF"/>
      <rgbColor rgb="00FFCC99"/>
      <rgbColor rgb="000074AB"/>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E30"/>
  <sheetViews>
    <sheetView showGridLines="0" tabSelected="1" workbookViewId="0"/>
  </sheetViews>
  <sheetFormatPr defaultColWidth="9.140625" defaultRowHeight="14.25" x14ac:dyDescent="0.25"/>
  <cols>
    <col min="1" max="1" width="3.42578125" style="40" hidden="1" customWidth="1"/>
    <col min="2" max="2" width="10.28515625" style="40" customWidth="1"/>
    <col min="3" max="3" width="27.140625" style="41" customWidth="1"/>
    <col min="4" max="4" width="77.28515625" style="42" customWidth="1"/>
    <col min="5" max="5" width="36.42578125" style="40" customWidth="1"/>
    <col min="6" max="16384" width="9.140625" style="40"/>
  </cols>
  <sheetData>
    <row r="1" spans="1:5" hidden="1" x14ac:dyDescent="0.25">
      <c r="A1" s="40" t="s">
        <v>380</v>
      </c>
    </row>
    <row r="7" spans="1:5" ht="30.75" x14ac:dyDescent="0.25">
      <c r="C7" s="43" t="s">
        <v>25</v>
      </c>
    </row>
    <row r="9" spans="1:5" x14ac:dyDescent="0.25">
      <c r="C9" s="44"/>
    </row>
    <row r="10" spans="1:5" ht="142.5" x14ac:dyDescent="0.25">
      <c r="C10" s="45" t="s">
        <v>26</v>
      </c>
      <c r="D10" s="46" t="s">
        <v>395</v>
      </c>
    </row>
    <row r="11" spans="1:5" x14ac:dyDescent="0.25">
      <c r="C11" s="45"/>
    </row>
    <row r="12" spans="1:5" x14ac:dyDescent="0.25">
      <c r="C12" s="45" t="s">
        <v>27</v>
      </c>
      <c r="D12" s="42" t="s">
        <v>381</v>
      </c>
    </row>
    <row r="13" spans="1:5" x14ac:dyDescent="0.25">
      <c r="C13" s="45"/>
    </row>
    <row r="14" spans="1:5" ht="62.25" customHeight="1" x14ac:dyDescent="0.25">
      <c r="C14" s="45" t="s">
        <v>368</v>
      </c>
      <c r="D14" s="42" t="s">
        <v>396</v>
      </c>
    </row>
    <row r="15" spans="1:5" x14ac:dyDescent="0.25">
      <c r="C15" s="45"/>
    </row>
    <row r="16" spans="1:5" ht="57" x14ac:dyDescent="0.25">
      <c r="C16" s="45" t="s">
        <v>28</v>
      </c>
      <c r="D16" s="42" t="s">
        <v>382</v>
      </c>
      <c r="E16" s="47" t="s">
        <v>371</v>
      </c>
    </row>
    <row r="17" spans="3:5" x14ac:dyDescent="0.25">
      <c r="C17" s="45"/>
      <c r="E17" s="41"/>
    </row>
    <row r="18" spans="3:5" ht="28.5" x14ac:dyDescent="0.25">
      <c r="C18" s="45" t="s">
        <v>369</v>
      </c>
      <c r="D18" s="42" t="s">
        <v>383</v>
      </c>
      <c r="E18" s="47" t="s">
        <v>370</v>
      </c>
    </row>
    <row r="19" spans="3:5" x14ac:dyDescent="0.25">
      <c r="C19" s="45"/>
      <c r="E19" s="41"/>
    </row>
    <row r="20" spans="3:5" ht="57" x14ac:dyDescent="0.25">
      <c r="C20" s="45" t="s">
        <v>384</v>
      </c>
      <c r="D20" s="42" t="s">
        <v>385</v>
      </c>
      <c r="E20" s="47" t="s">
        <v>386</v>
      </c>
    </row>
    <row r="21" spans="3:5" x14ac:dyDescent="0.25">
      <c r="C21" s="45"/>
      <c r="E21" s="41"/>
    </row>
    <row r="22" spans="3:5" ht="30.75" customHeight="1" x14ac:dyDescent="0.25">
      <c r="C22" s="45" t="s">
        <v>29</v>
      </c>
      <c r="D22" s="42" t="s">
        <v>387</v>
      </c>
      <c r="E22" s="47" t="s">
        <v>388</v>
      </c>
    </row>
    <row r="23" spans="3:5" x14ac:dyDescent="0.25">
      <c r="C23" s="45"/>
      <c r="E23" s="41"/>
    </row>
    <row r="24" spans="3:5" ht="14.25" customHeight="1" x14ac:dyDescent="0.25">
      <c r="C24" s="45" t="s">
        <v>30</v>
      </c>
      <c r="D24" s="42" t="s">
        <v>389</v>
      </c>
      <c r="E24" s="47" t="s">
        <v>390</v>
      </c>
    </row>
    <row r="25" spans="3:5" x14ac:dyDescent="0.25">
      <c r="C25" s="45"/>
      <c r="E25" s="41"/>
    </row>
    <row r="26" spans="3:5" ht="15" customHeight="1" x14ac:dyDescent="0.25">
      <c r="C26" s="45" t="s">
        <v>31</v>
      </c>
      <c r="D26" s="42" t="s">
        <v>391</v>
      </c>
      <c r="E26" s="47" t="s">
        <v>392</v>
      </c>
    </row>
    <row r="27" spans="3:5" x14ac:dyDescent="0.25">
      <c r="C27" s="45"/>
    </row>
    <row r="28" spans="3:5" ht="71.25" x14ac:dyDescent="0.25">
      <c r="C28" s="45" t="s">
        <v>32</v>
      </c>
      <c r="D28" s="42" t="s">
        <v>393</v>
      </c>
    </row>
    <row r="29" spans="3:5" x14ac:dyDescent="0.25">
      <c r="C29" s="45"/>
    </row>
    <row r="30" spans="3:5" ht="17.25" customHeight="1" x14ac:dyDescent="0.25">
      <c r="C30" s="45" t="s">
        <v>33</v>
      </c>
      <c r="D30" s="42" t="s">
        <v>394</v>
      </c>
    </row>
  </sheetData>
  <hyperlinks>
    <hyperlink ref="E22" r:id="rId1"/>
    <hyperlink ref="E18" r:id="rId2"/>
    <hyperlink ref="E16" r:id="rId3"/>
    <hyperlink ref="E26" r:id="rId4"/>
    <hyperlink ref="E20" r:id="rId5"/>
    <hyperlink ref="E24"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ColWidth="9.140625" defaultRowHeight="12" x14ac:dyDescent="0.2"/>
  <cols>
    <col min="1" max="1" width="8.85546875" style="28" hidden="1" customWidth="1"/>
    <col min="2" max="2" width="9.140625" style="28"/>
    <col min="3" max="3" width="16.140625" style="28" bestFit="1" customWidth="1"/>
    <col min="4" max="4" width="24.7109375" style="28" customWidth="1"/>
    <col min="5" max="16384" width="9.140625" style="28"/>
  </cols>
  <sheetData>
    <row r="1" spans="1:6" hidden="1" x14ac:dyDescent="0.2">
      <c r="A1" s="31" t="s">
        <v>417</v>
      </c>
      <c r="B1" s="31"/>
      <c r="C1" s="31" t="s">
        <v>22</v>
      </c>
      <c r="D1" s="31" t="s">
        <v>23</v>
      </c>
      <c r="E1" s="31" t="s">
        <v>24</v>
      </c>
    </row>
    <row r="2" spans="1:6" x14ac:dyDescent="0.2">
      <c r="A2" s="31"/>
    </row>
    <row r="3" spans="1:6" ht="15" x14ac:dyDescent="0.25">
      <c r="A3" s="31"/>
      <c r="B3" s="29"/>
      <c r="C3" s="30"/>
      <c r="D3" s="30"/>
      <c r="E3" s="30"/>
      <c r="F3" s="30"/>
    </row>
    <row r="4" spans="1:6" ht="15.75" x14ac:dyDescent="0.25">
      <c r="A4" s="31"/>
      <c r="B4" s="29"/>
      <c r="C4" s="32" t="s">
        <v>138</v>
      </c>
      <c r="D4" s="30"/>
      <c r="E4" s="30"/>
      <c r="F4" s="30"/>
    </row>
    <row r="5" spans="1:6" ht="15" x14ac:dyDescent="0.25">
      <c r="A5" s="31" t="s">
        <v>21</v>
      </c>
      <c r="B5" s="29"/>
      <c r="C5" s="30" t="s">
        <v>12</v>
      </c>
      <c r="D5" s="30" t="str">
        <f>"000-4100..000-4179|000-4186..000-4189"</f>
        <v>000-4100..000-4179|000-4186..000-4189</v>
      </c>
      <c r="E5" s="30" t="str">
        <f>"Lookup"</f>
        <v>Lookup</v>
      </c>
      <c r="F5" s="30"/>
    </row>
    <row r="6" spans="1:6" ht="15" x14ac:dyDescent="0.25">
      <c r="A6" s="31" t="s">
        <v>21</v>
      </c>
      <c r="B6" s="29"/>
      <c r="C6" s="30" t="s">
        <v>13</v>
      </c>
      <c r="D6" s="30" t="str">
        <f>"000-45*|000-46*|000-47*"</f>
        <v>000-45*|000-46*|000-47*</v>
      </c>
      <c r="E6" s="30" t="str">
        <f>"Lookup"</f>
        <v>Lookup</v>
      </c>
      <c r="F6" s="30"/>
    </row>
    <row r="7" spans="1:6" ht="15" x14ac:dyDescent="0.25">
      <c r="A7" s="31" t="s">
        <v>21</v>
      </c>
      <c r="B7" s="29"/>
      <c r="C7" s="30" t="s">
        <v>14</v>
      </c>
      <c r="D7" s="30" t="str">
        <f>"000-6*|000-5*"</f>
        <v>000-6*|000-5*</v>
      </c>
      <c r="E7" s="30" t="str">
        <f>"Lookup"</f>
        <v>Lookup</v>
      </c>
      <c r="F7" s="30"/>
    </row>
    <row r="8" spans="1:6" ht="15" x14ac:dyDescent="0.25">
      <c r="A8" s="31" t="s">
        <v>21</v>
      </c>
      <c r="B8" s="29"/>
      <c r="C8" s="30" t="s">
        <v>6</v>
      </c>
      <c r="D8" s="30" t="str">
        <f>"2016"</f>
        <v>2016</v>
      </c>
      <c r="E8" s="30" t="str">
        <f>"Lookup"</f>
        <v>Lookup</v>
      </c>
      <c r="F8" s="30"/>
    </row>
    <row r="9" spans="1:6" ht="15" x14ac:dyDescent="0.25">
      <c r="A9" s="31" t="s">
        <v>21</v>
      </c>
      <c r="B9" s="29"/>
      <c r="C9" s="30" t="s">
        <v>7</v>
      </c>
      <c r="D9" s="30" t="str">
        <f>"1..12"</f>
        <v>1..12</v>
      </c>
      <c r="E9" s="30" t="str">
        <f>"Lookup"</f>
        <v>Lookup</v>
      </c>
      <c r="F9" s="30"/>
    </row>
    <row r="10" spans="1:6" ht="15" x14ac:dyDescent="0.25">
      <c r="B10" s="29"/>
      <c r="C10" s="30"/>
      <c r="D10" s="30"/>
      <c r="E10" s="30"/>
      <c r="F10" s="30"/>
    </row>
    <row r="11" spans="1:6" ht="15" x14ac:dyDescent="0.25">
      <c r="B11" s="29"/>
      <c r="C11" s="30"/>
      <c r="D11" s="30"/>
      <c r="E11" s="30"/>
      <c r="F11" s="30"/>
    </row>
  </sheetData>
  <phoneticPr fontId="4" type="noConversion"/>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45"/>
  <sheetViews>
    <sheetView showGridLines="0" topLeftCell="B2" zoomScaleNormal="100" workbookViewId="0"/>
  </sheetViews>
  <sheetFormatPr defaultColWidth="9.140625" defaultRowHeight="12" x14ac:dyDescent="0.2"/>
  <cols>
    <col min="1" max="1" width="8.85546875" style="3" hidden="1" customWidth="1"/>
    <col min="2" max="2" width="8.85546875" style="3" customWidth="1"/>
    <col min="3" max="3" width="17.85546875" style="4" customWidth="1"/>
    <col min="4" max="4" width="38.28515625" style="3" bestFit="1" customWidth="1"/>
    <col min="5" max="5" width="10.5703125" style="3" bestFit="1" customWidth="1"/>
    <col min="6" max="6" width="11.140625" style="3" bestFit="1" customWidth="1"/>
    <col min="7" max="7" width="11.28515625" style="3" bestFit="1" customWidth="1"/>
    <col min="8" max="12" width="11.140625" style="3" bestFit="1" customWidth="1"/>
    <col min="13" max="16" width="11.42578125" style="3" bestFit="1" customWidth="1"/>
    <col min="17" max="17" width="9.140625" style="3" hidden="1" customWidth="1"/>
    <col min="18" max="16384" width="9.140625" style="3"/>
  </cols>
  <sheetData>
    <row r="1" spans="1:21" hidden="1" x14ac:dyDescent="0.2">
      <c r="A1" s="2" t="s">
        <v>419</v>
      </c>
      <c r="D1" s="5" t="s">
        <v>0</v>
      </c>
      <c r="E1" s="5" t="s">
        <v>0</v>
      </c>
      <c r="F1" s="5" t="s">
        <v>39</v>
      </c>
      <c r="G1" s="5" t="s">
        <v>39</v>
      </c>
      <c r="H1" s="5" t="s">
        <v>39</v>
      </c>
      <c r="I1" s="5" t="s">
        <v>39</v>
      </c>
      <c r="J1" s="5" t="s">
        <v>39</v>
      </c>
      <c r="K1" s="5" t="s">
        <v>39</v>
      </c>
      <c r="L1" s="5" t="s">
        <v>39</v>
      </c>
      <c r="M1" s="5" t="s">
        <v>39</v>
      </c>
      <c r="N1" s="5" t="s">
        <v>39</v>
      </c>
      <c r="O1" s="5" t="s">
        <v>39</v>
      </c>
      <c r="P1" s="5" t="s">
        <v>39</v>
      </c>
      <c r="Q1" s="5" t="s">
        <v>9</v>
      </c>
    </row>
    <row r="3" spans="1:21" ht="20.25" x14ac:dyDescent="0.35">
      <c r="A3" s="4"/>
      <c r="B3" s="4"/>
      <c r="C3" s="24" t="s">
        <v>364</v>
      </c>
      <c r="D3" s="23"/>
    </row>
    <row r="4" spans="1:21" x14ac:dyDescent="0.2">
      <c r="C4" s="3"/>
    </row>
    <row r="5" spans="1:21" x14ac:dyDescent="0.2">
      <c r="C5" s="6" t="s">
        <v>16</v>
      </c>
      <c r="D5" s="7" t="str">
        <f>RevenueFilter</f>
        <v>000-4100..000-4179|000-4186..000-4189</v>
      </c>
    </row>
    <row r="6" spans="1:21" x14ac:dyDescent="0.2">
      <c r="C6" s="6" t="s">
        <v>17</v>
      </c>
      <c r="D6" s="7" t="str">
        <f>CoGFilter</f>
        <v>000-45*|000-46*|000-47*</v>
      </c>
    </row>
    <row r="7" spans="1:21" x14ac:dyDescent="0.2">
      <c r="C7" s="6" t="s">
        <v>18</v>
      </c>
      <c r="D7" s="7" t="str">
        <f>ExpenseFilter</f>
        <v>000-6*|000-5*</v>
      </c>
    </row>
    <row r="8" spans="1:21" x14ac:dyDescent="0.2">
      <c r="C8" s="6" t="s">
        <v>19</v>
      </c>
      <c r="D8" s="7" t="str">
        <f>Year</f>
        <v>2016</v>
      </c>
    </row>
    <row r="9" spans="1:21" x14ac:dyDescent="0.2">
      <c r="C9" s="6" t="s">
        <v>20</v>
      </c>
      <c r="D9" s="7" t="str">
        <f>Period</f>
        <v>1..12</v>
      </c>
    </row>
    <row r="10" spans="1:21" x14ac:dyDescent="0.2">
      <c r="C10" s="6" t="s">
        <v>15</v>
      </c>
      <c r="D10" s="8">
        <v>43368</v>
      </c>
    </row>
    <row r="11" spans="1:21" x14ac:dyDescent="0.2">
      <c r="C11" s="3"/>
      <c r="E11" s="9"/>
      <c r="F11" s="9"/>
      <c r="G11" s="9"/>
      <c r="H11" s="9"/>
      <c r="I11" s="9"/>
      <c r="J11" s="9"/>
      <c r="K11" s="9"/>
      <c r="L11" s="9"/>
      <c r="M11" s="9"/>
      <c r="N11" s="9"/>
      <c r="O11" s="9"/>
      <c r="P11" s="9"/>
    </row>
    <row r="12" spans="1:21" s="10" customFormat="1" hidden="1" x14ac:dyDescent="0.2">
      <c r="A12" s="5" t="s">
        <v>9</v>
      </c>
      <c r="C12" s="9"/>
      <c r="E12" s="11">
        <v>1</v>
      </c>
      <c r="F12" s="11">
        <v>2</v>
      </c>
      <c r="G12" s="11">
        <v>3</v>
      </c>
      <c r="H12" s="11">
        <v>4</v>
      </c>
      <c r="I12" s="11">
        <v>5</v>
      </c>
      <c r="J12" s="11">
        <v>6</v>
      </c>
      <c r="K12" s="11">
        <v>7</v>
      </c>
      <c r="L12" s="11">
        <v>8</v>
      </c>
      <c r="M12" s="11">
        <v>9</v>
      </c>
      <c r="N12" s="11">
        <v>10</v>
      </c>
      <c r="O12" s="11">
        <v>11</v>
      </c>
      <c r="P12" s="11">
        <v>12</v>
      </c>
    </row>
    <row r="13" spans="1:21" s="10" customFormat="1" ht="14.25" x14ac:dyDescent="0.25">
      <c r="C13" s="27" t="s">
        <v>11</v>
      </c>
      <c r="D13" s="26" t="s">
        <v>8</v>
      </c>
      <c r="E13" s="25" t="str">
        <f>TEXT(DATE($D$8,E12,1),"Mmmm")</f>
        <v>January</v>
      </c>
      <c r="F13" s="25" t="str">
        <f>TEXT(DATE($D$8,F12,1),"Mmmm")</f>
        <v>February</v>
      </c>
      <c r="G13" s="25" t="str">
        <f>TEXT(DATE($D$8,G12,1),"Mmmm")</f>
        <v>March</v>
      </c>
      <c r="H13" s="25" t="str">
        <f>TEXT(DATE($D$8,H12,1),"Mmmm")</f>
        <v>April</v>
      </c>
      <c r="I13" s="25" t="str">
        <f>TEXT(DATE($D$8,I12,1),"Mmmm")</f>
        <v>May</v>
      </c>
      <c r="J13" s="25" t="str">
        <f>TEXT(DATE($D$8,J12,1),"Mmmm")</f>
        <v>June</v>
      </c>
      <c r="K13" s="25" t="str">
        <f>TEXT(DATE($D$8,K12,1),"Mmmm")</f>
        <v>July</v>
      </c>
      <c r="L13" s="25" t="str">
        <f>TEXT(DATE($D$8,L12,1),"Mmmm")</f>
        <v>August</v>
      </c>
      <c r="M13" s="25" t="str">
        <f>TEXT(DATE($D$8,M12,1),"Mmmm")</f>
        <v>September</v>
      </c>
      <c r="N13" s="25" t="str">
        <f>TEXT(DATE($D$8,N12,1),"Mmmm")</f>
        <v>October</v>
      </c>
      <c r="O13" s="25" t="str">
        <f>TEXT(DATE($D$8,O12,1),"Mmmm")</f>
        <v>November</v>
      </c>
      <c r="P13" s="25" t="str">
        <f>TEXT(DATE($D$8,P12,1),"Mmmm")</f>
        <v>December</v>
      </c>
    </row>
    <row r="14" spans="1:21" x14ac:dyDescent="0.2">
      <c r="C14" s="12" t="str">
        <f>"000-4100-00"</f>
        <v>000-4100-00</v>
      </c>
      <c r="D14" s="3" t="str">
        <f>"Sales"</f>
        <v>Sales</v>
      </c>
      <c r="E14" s="13">
        <v>-1978.35</v>
      </c>
      <c r="F14" s="13">
        <v>-3597</v>
      </c>
      <c r="G14" s="13">
        <v>-4136.55</v>
      </c>
      <c r="H14" s="13">
        <v>-4136.55</v>
      </c>
      <c r="I14" s="13">
        <v>-4136.55</v>
      </c>
      <c r="J14" s="13">
        <v>-4136.55</v>
      </c>
      <c r="K14" s="13">
        <v>-4136.55</v>
      </c>
      <c r="L14" s="13">
        <v>-4136.55</v>
      </c>
      <c r="M14" s="13">
        <v>-4136.55</v>
      </c>
      <c r="N14" s="13">
        <v>-4136.55</v>
      </c>
      <c r="O14" s="13">
        <v>-4136.55</v>
      </c>
      <c r="P14" s="13">
        <v>-4136.55</v>
      </c>
      <c r="Q14" s="2">
        <f>Q13+1</f>
        <v>1</v>
      </c>
      <c r="U14" s="14"/>
    </row>
    <row r="15" spans="1:21" x14ac:dyDescent="0.2">
      <c r="A15" s="3" t="s">
        <v>40</v>
      </c>
      <c r="C15" s="12" t="str">
        <f>"000-4110-01"</f>
        <v>000-4110-01</v>
      </c>
      <c r="D15" s="3" t="str">
        <f>"US Sales - Retail/Parts"</f>
        <v>US Sales - Retail/Parts</v>
      </c>
      <c r="E15" s="13">
        <v>-6078.4</v>
      </c>
      <c r="F15" s="13">
        <v>-11586.95</v>
      </c>
      <c r="G15" s="13">
        <v>-14816.1</v>
      </c>
      <c r="H15" s="13">
        <v>-14816.1</v>
      </c>
      <c r="I15" s="13">
        <v>-14816.1</v>
      </c>
      <c r="J15" s="13">
        <v>-14816.1</v>
      </c>
      <c r="K15" s="13">
        <v>-14816.1</v>
      </c>
      <c r="L15" s="13">
        <v>-14816.1</v>
      </c>
      <c r="M15" s="13">
        <v>-14816.1</v>
      </c>
      <c r="N15" s="13">
        <v>-14816.1</v>
      </c>
      <c r="O15" s="13">
        <v>-14816.1</v>
      </c>
      <c r="P15" s="13">
        <v>-14816.1</v>
      </c>
      <c r="Q15" s="2">
        <f t="shared" ref="Q15:Q51" si="0">Q14+1</f>
        <v>2</v>
      </c>
      <c r="U15" s="14"/>
    </row>
    <row r="16" spans="1:21" x14ac:dyDescent="0.2">
      <c r="A16" s="3" t="s">
        <v>40</v>
      </c>
      <c r="C16" s="12" t="str">
        <f>"000-4110-02"</f>
        <v>000-4110-02</v>
      </c>
      <c r="D16" s="3" t="str">
        <f>"US Sales - Finished Goods"</f>
        <v>US Sales - Finished Goods</v>
      </c>
      <c r="E16" s="13">
        <v>-52516.65</v>
      </c>
      <c r="F16" s="13">
        <v>-108763.4</v>
      </c>
      <c r="G16" s="13">
        <v>-341454.7</v>
      </c>
      <c r="H16" s="13">
        <v>-341454.7</v>
      </c>
      <c r="I16" s="13">
        <v>-341454.7</v>
      </c>
      <c r="J16" s="13">
        <v>-341454.7</v>
      </c>
      <c r="K16" s="13">
        <v>-341454.7</v>
      </c>
      <c r="L16" s="13">
        <v>-341454.7</v>
      </c>
      <c r="M16" s="13">
        <v>-343974.55</v>
      </c>
      <c r="N16" s="13">
        <v>-343974.55</v>
      </c>
      <c r="O16" s="13">
        <v>-343974.55</v>
      </c>
      <c r="P16" s="13">
        <v>-343974.55</v>
      </c>
      <c r="Q16" s="2">
        <f t="shared" si="0"/>
        <v>3</v>
      </c>
      <c r="U16" s="14"/>
    </row>
    <row r="17" spans="1:21" x14ac:dyDescent="0.2">
      <c r="A17" s="3" t="s">
        <v>40</v>
      </c>
      <c r="C17" s="12" t="str">
        <f>"000-4111-01"</f>
        <v>000-4111-01</v>
      </c>
      <c r="D17" s="3" t="str">
        <f>"Canadian Sales - Retail/Parts"</f>
        <v>Canadian Sales - Retail/Parts</v>
      </c>
      <c r="E17" s="13">
        <v>0</v>
      </c>
      <c r="F17" s="13">
        <v>0</v>
      </c>
      <c r="G17" s="13">
        <v>0</v>
      </c>
      <c r="H17" s="13">
        <v>0</v>
      </c>
      <c r="I17" s="13">
        <v>0</v>
      </c>
      <c r="J17" s="13">
        <v>0</v>
      </c>
      <c r="K17" s="13">
        <v>0</v>
      </c>
      <c r="L17" s="13">
        <v>0</v>
      </c>
      <c r="M17" s="13">
        <v>0</v>
      </c>
      <c r="N17" s="13">
        <v>0</v>
      </c>
      <c r="O17" s="13">
        <v>0</v>
      </c>
      <c r="P17" s="13">
        <v>0</v>
      </c>
      <c r="Q17" s="2">
        <f t="shared" si="0"/>
        <v>4</v>
      </c>
      <c r="U17" s="14"/>
    </row>
    <row r="18" spans="1:21" x14ac:dyDescent="0.2">
      <c r="A18" s="3" t="s">
        <v>40</v>
      </c>
      <c r="C18" s="12" t="str">
        <f>"000-4111-02"</f>
        <v>000-4111-02</v>
      </c>
      <c r="D18" s="3" t="str">
        <f>"Canadian Sales - Finished Goods"</f>
        <v>Canadian Sales - Finished Goods</v>
      </c>
      <c r="E18" s="13">
        <v>0</v>
      </c>
      <c r="F18" s="13">
        <v>0</v>
      </c>
      <c r="G18" s="13">
        <v>0</v>
      </c>
      <c r="H18" s="13">
        <v>0</v>
      </c>
      <c r="I18" s="13">
        <v>0</v>
      </c>
      <c r="J18" s="13">
        <v>0</v>
      </c>
      <c r="K18" s="13">
        <v>0</v>
      </c>
      <c r="L18" s="13">
        <v>0</v>
      </c>
      <c r="M18" s="13">
        <v>0</v>
      </c>
      <c r="N18" s="13">
        <v>0</v>
      </c>
      <c r="O18" s="13">
        <v>0</v>
      </c>
      <c r="P18" s="13">
        <v>0</v>
      </c>
      <c r="Q18" s="2">
        <f t="shared" si="0"/>
        <v>5</v>
      </c>
      <c r="U18" s="14"/>
    </row>
    <row r="19" spans="1:21" x14ac:dyDescent="0.2">
      <c r="A19" s="3" t="s">
        <v>40</v>
      </c>
      <c r="C19" s="12" t="str">
        <f>"000-4112-01"</f>
        <v>000-4112-01</v>
      </c>
      <c r="D19" s="3" t="str">
        <f>"AustralAsian Sales - Retail/Parts"</f>
        <v>AustralAsian Sales - Retail/Parts</v>
      </c>
      <c r="E19" s="13">
        <v>0</v>
      </c>
      <c r="F19" s="13">
        <v>0</v>
      </c>
      <c r="G19" s="13">
        <v>0</v>
      </c>
      <c r="H19" s="13">
        <v>0</v>
      </c>
      <c r="I19" s="13">
        <v>0</v>
      </c>
      <c r="J19" s="13">
        <v>0</v>
      </c>
      <c r="K19" s="13">
        <v>0</v>
      </c>
      <c r="L19" s="13">
        <v>0</v>
      </c>
      <c r="M19" s="13">
        <v>0</v>
      </c>
      <c r="N19" s="13">
        <v>0</v>
      </c>
      <c r="O19" s="13">
        <v>0</v>
      </c>
      <c r="P19" s="13">
        <v>0</v>
      </c>
      <c r="Q19" s="2">
        <f t="shared" si="0"/>
        <v>6</v>
      </c>
      <c r="U19" s="14"/>
    </row>
    <row r="20" spans="1:21" x14ac:dyDescent="0.2">
      <c r="A20" s="3" t="s">
        <v>40</v>
      </c>
      <c r="C20" s="12" t="str">
        <f>"000-4112-02"</f>
        <v>000-4112-02</v>
      </c>
      <c r="D20" s="3" t="str">
        <f>"AustralAsian Sales - Finished Goods"</f>
        <v>AustralAsian Sales - Finished Goods</v>
      </c>
      <c r="E20" s="13">
        <v>0</v>
      </c>
      <c r="F20" s="13">
        <v>0</v>
      </c>
      <c r="G20" s="13">
        <v>0</v>
      </c>
      <c r="H20" s="13">
        <v>0</v>
      </c>
      <c r="I20" s="13">
        <v>0</v>
      </c>
      <c r="J20" s="13">
        <v>0</v>
      </c>
      <c r="K20" s="13">
        <v>0</v>
      </c>
      <c r="L20" s="13">
        <v>0</v>
      </c>
      <c r="M20" s="13">
        <v>0</v>
      </c>
      <c r="N20" s="13">
        <v>0</v>
      </c>
      <c r="O20" s="13">
        <v>0</v>
      </c>
      <c r="P20" s="13">
        <v>0</v>
      </c>
      <c r="Q20" s="2">
        <f t="shared" si="0"/>
        <v>7</v>
      </c>
      <c r="U20" s="14"/>
    </row>
    <row r="21" spans="1:21" x14ac:dyDescent="0.2">
      <c r="A21" s="3" t="s">
        <v>40</v>
      </c>
      <c r="C21" s="12" t="str">
        <f>"000-4114-01"</f>
        <v>000-4114-01</v>
      </c>
      <c r="D21" s="3" t="str">
        <f>"Germany Sales - Retail/Parts"</f>
        <v>Germany Sales - Retail/Parts</v>
      </c>
      <c r="E21" s="13">
        <v>0</v>
      </c>
      <c r="F21" s="13">
        <v>0</v>
      </c>
      <c r="G21" s="13">
        <v>0</v>
      </c>
      <c r="H21" s="13">
        <v>0</v>
      </c>
      <c r="I21" s="13">
        <v>0</v>
      </c>
      <c r="J21" s="13">
        <v>0</v>
      </c>
      <c r="K21" s="13">
        <v>0</v>
      </c>
      <c r="L21" s="13">
        <v>0</v>
      </c>
      <c r="M21" s="13">
        <v>0</v>
      </c>
      <c r="N21" s="13">
        <v>0</v>
      </c>
      <c r="O21" s="13">
        <v>0</v>
      </c>
      <c r="P21" s="13">
        <v>0</v>
      </c>
      <c r="Q21" s="2">
        <f t="shared" si="0"/>
        <v>8</v>
      </c>
      <c r="U21" s="14"/>
    </row>
    <row r="22" spans="1:21" x14ac:dyDescent="0.2">
      <c r="A22" s="3" t="s">
        <v>40</v>
      </c>
      <c r="C22" s="12" t="str">
        <f>"000-4114-02"</f>
        <v>000-4114-02</v>
      </c>
      <c r="D22" s="3" t="str">
        <f>"Germany Sales - Finished Goods"</f>
        <v>Germany Sales - Finished Goods</v>
      </c>
      <c r="E22" s="13">
        <v>0</v>
      </c>
      <c r="F22" s="13">
        <v>0</v>
      </c>
      <c r="G22" s="13">
        <v>0</v>
      </c>
      <c r="H22" s="13">
        <v>0</v>
      </c>
      <c r="I22" s="13">
        <v>0</v>
      </c>
      <c r="J22" s="13">
        <v>0</v>
      </c>
      <c r="K22" s="13">
        <v>0</v>
      </c>
      <c r="L22" s="13">
        <v>0</v>
      </c>
      <c r="M22" s="13">
        <v>0</v>
      </c>
      <c r="N22" s="13">
        <v>0</v>
      </c>
      <c r="O22" s="13">
        <v>0</v>
      </c>
      <c r="P22" s="13">
        <v>0</v>
      </c>
      <c r="Q22" s="2">
        <f t="shared" si="0"/>
        <v>9</v>
      </c>
      <c r="U22" s="14"/>
    </row>
    <row r="23" spans="1:21" x14ac:dyDescent="0.2">
      <c r="A23" s="3" t="s">
        <v>40</v>
      </c>
      <c r="C23" s="12" t="str">
        <f>"000-4115-01"</f>
        <v>000-4115-01</v>
      </c>
      <c r="D23" s="3" t="str">
        <f>"United Kingdom Sales - Retail/Parts"</f>
        <v>United Kingdom Sales - Retail/Parts</v>
      </c>
      <c r="E23" s="13">
        <v>0</v>
      </c>
      <c r="F23" s="13">
        <v>0</v>
      </c>
      <c r="G23" s="13">
        <v>0</v>
      </c>
      <c r="H23" s="13">
        <v>0</v>
      </c>
      <c r="I23" s="13">
        <v>0</v>
      </c>
      <c r="J23" s="13">
        <v>0</v>
      </c>
      <c r="K23" s="13">
        <v>0</v>
      </c>
      <c r="L23" s="13">
        <v>0</v>
      </c>
      <c r="M23" s="13">
        <v>0</v>
      </c>
      <c r="N23" s="13">
        <v>0</v>
      </c>
      <c r="O23" s="13">
        <v>0</v>
      </c>
      <c r="P23" s="13">
        <v>0</v>
      </c>
      <c r="Q23" s="2">
        <f t="shared" si="0"/>
        <v>10</v>
      </c>
      <c r="U23" s="14"/>
    </row>
    <row r="24" spans="1:21" x14ac:dyDescent="0.2">
      <c r="A24" s="3" t="s">
        <v>40</v>
      </c>
      <c r="C24" s="12" t="str">
        <f>"000-4115-02"</f>
        <v>000-4115-02</v>
      </c>
      <c r="D24" s="3" t="str">
        <f>"United Kingdom Sales - Finished Goods"</f>
        <v>United Kingdom Sales - Finished Goods</v>
      </c>
      <c r="E24" s="13">
        <v>0</v>
      </c>
      <c r="F24" s="13">
        <v>0</v>
      </c>
      <c r="G24" s="13">
        <v>0</v>
      </c>
      <c r="H24" s="13">
        <v>0</v>
      </c>
      <c r="I24" s="13">
        <v>0</v>
      </c>
      <c r="J24" s="13">
        <v>0</v>
      </c>
      <c r="K24" s="13">
        <v>0</v>
      </c>
      <c r="L24" s="13">
        <v>0</v>
      </c>
      <c r="M24" s="13">
        <v>0</v>
      </c>
      <c r="N24" s="13">
        <v>0</v>
      </c>
      <c r="O24" s="13">
        <v>0</v>
      </c>
      <c r="P24" s="13">
        <v>0</v>
      </c>
      <c r="Q24" s="2">
        <f t="shared" si="0"/>
        <v>11</v>
      </c>
      <c r="U24" s="14"/>
    </row>
    <row r="25" spans="1:21" x14ac:dyDescent="0.2">
      <c r="A25" s="3" t="s">
        <v>40</v>
      </c>
      <c r="C25" s="12" t="str">
        <f>"000-4116-01"</f>
        <v>000-4116-01</v>
      </c>
      <c r="D25" s="3" t="str">
        <f>"South Africa - Retail/Parts"</f>
        <v>South Africa - Retail/Parts</v>
      </c>
      <c r="E25" s="13">
        <v>0</v>
      </c>
      <c r="F25" s="13">
        <v>0</v>
      </c>
      <c r="G25" s="13">
        <v>0</v>
      </c>
      <c r="H25" s="13">
        <v>0</v>
      </c>
      <c r="I25" s="13">
        <v>0</v>
      </c>
      <c r="J25" s="13">
        <v>0</v>
      </c>
      <c r="K25" s="13">
        <v>0</v>
      </c>
      <c r="L25" s="13">
        <v>0</v>
      </c>
      <c r="M25" s="13">
        <v>0</v>
      </c>
      <c r="N25" s="13">
        <v>0</v>
      </c>
      <c r="O25" s="13">
        <v>0</v>
      </c>
      <c r="P25" s="13">
        <v>0</v>
      </c>
      <c r="Q25" s="2">
        <f t="shared" si="0"/>
        <v>12</v>
      </c>
      <c r="U25" s="14"/>
    </row>
    <row r="26" spans="1:21" x14ac:dyDescent="0.2">
      <c r="A26" s="3" t="s">
        <v>40</v>
      </c>
      <c r="C26" s="12" t="str">
        <f>"000-4116-02"</f>
        <v>000-4116-02</v>
      </c>
      <c r="D26" s="3" t="str">
        <f>"South Africa Sales - Finished Goods"</f>
        <v>South Africa Sales - Finished Goods</v>
      </c>
      <c r="E26" s="13">
        <v>0</v>
      </c>
      <c r="F26" s="13">
        <v>0</v>
      </c>
      <c r="G26" s="13">
        <v>0</v>
      </c>
      <c r="H26" s="13">
        <v>0</v>
      </c>
      <c r="I26" s="13">
        <v>0</v>
      </c>
      <c r="J26" s="13">
        <v>0</v>
      </c>
      <c r="K26" s="13">
        <v>0</v>
      </c>
      <c r="L26" s="13">
        <v>0</v>
      </c>
      <c r="M26" s="13">
        <v>0</v>
      </c>
      <c r="N26" s="13">
        <v>0</v>
      </c>
      <c r="O26" s="13">
        <v>0</v>
      </c>
      <c r="P26" s="13">
        <v>0</v>
      </c>
      <c r="Q26" s="2">
        <f t="shared" si="0"/>
        <v>13</v>
      </c>
      <c r="U26" s="14"/>
    </row>
    <row r="27" spans="1:21" x14ac:dyDescent="0.2">
      <c r="A27" s="3" t="s">
        <v>40</v>
      </c>
      <c r="C27" s="12" t="str">
        <f>"000-4117-01"</f>
        <v>000-4117-01</v>
      </c>
      <c r="D27" s="3" t="str">
        <f>"Singapore Sales - Retail/Parts"</f>
        <v>Singapore Sales - Retail/Parts</v>
      </c>
      <c r="E27" s="13">
        <v>0</v>
      </c>
      <c r="F27" s="13">
        <v>0</v>
      </c>
      <c r="G27" s="13">
        <v>0</v>
      </c>
      <c r="H27" s="13">
        <v>0</v>
      </c>
      <c r="I27" s="13">
        <v>0</v>
      </c>
      <c r="J27" s="13">
        <v>0</v>
      </c>
      <c r="K27" s="13">
        <v>0</v>
      </c>
      <c r="L27" s="13">
        <v>0</v>
      </c>
      <c r="M27" s="13">
        <v>0</v>
      </c>
      <c r="N27" s="13">
        <v>0</v>
      </c>
      <c r="O27" s="13">
        <v>0</v>
      </c>
      <c r="P27" s="13">
        <v>0</v>
      </c>
      <c r="Q27" s="2">
        <f t="shared" si="0"/>
        <v>14</v>
      </c>
      <c r="U27" s="14"/>
    </row>
    <row r="28" spans="1:21" x14ac:dyDescent="0.2">
      <c r="A28" s="3" t="s">
        <v>40</v>
      </c>
      <c r="C28" s="12" t="str">
        <f>"000-4117-02"</f>
        <v>000-4117-02</v>
      </c>
      <c r="D28" s="3" t="str">
        <f>"Singapore Sales - Finished Goods"</f>
        <v>Singapore Sales - Finished Goods</v>
      </c>
      <c r="E28" s="13">
        <v>0</v>
      </c>
      <c r="F28" s="13">
        <v>0</v>
      </c>
      <c r="G28" s="13">
        <v>0</v>
      </c>
      <c r="H28" s="13">
        <v>0</v>
      </c>
      <c r="I28" s="13">
        <v>0</v>
      </c>
      <c r="J28" s="13">
        <v>0</v>
      </c>
      <c r="K28" s="13">
        <v>0</v>
      </c>
      <c r="L28" s="13">
        <v>0</v>
      </c>
      <c r="M28" s="13">
        <v>0</v>
      </c>
      <c r="N28" s="13">
        <v>0</v>
      </c>
      <c r="O28" s="13">
        <v>0</v>
      </c>
      <c r="P28" s="13">
        <v>0</v>
      </c>
      <c r="Q28" s="2">
        <f t="shared" si="0"/>
        <v>15</v>
      </c>
      <c r="U28" s="14"/>
    </row>
    <row r="29" spans="1:21" x14ac:dyDescent="0.2">
      <c r="A29" s="3" t="s">
        <v>40</v>
      </c>
      <c r="C29" s="12" t="str">
        <f>"000-4120-00"</f>
        <v>000-4120-00</v>
      </c>
      <c r="D29" s="3" t="str">
        <f>"US Sales - Service Plans"</f>
        <v>US Sales - Service Plans</v>
      </c>
      <c r="E29" s="13">
        <v>0</v>
      </c>
      <c r="F29" s="13">
        <v>0</v>
      </c>
      <c r="G29" s="13">
        <v>0</v>
      </c>
      <c r="H29" s="13">
        <v>0</v>
      </c>
      <c r="I29" s="13">
        <v>0</v>
      </c>
      <c r="J29" s="13">
        <v>0</v>
      </c>
      <c r="K29" s="13">
        <v>0</v>
      </c>
      <c r="L29" s="13">
        <v>0</v>
      </c>
      <c r="M29" s="13">
        <v>0</v>
      </c>
      <c r="N29" s="13">
        <v>0</v>
      </c>
      <c r="O29" s="13">
        <v>0</v>
      </c>
      <c r="P29" s="13">
        <v>0</v>
      </c>
      <c r="Q29" s="2">
        <f t="shared" si="0"/>
        <v>16</v>
      </c>
      <c r="U29" s="14"/>
    </row>
    <row r="30" spans="1:21" x14ac:dyDescent="0.2">
      <c r="A30" s="3" t="s">
        <v>40</v>
      </c>
      <c r="C30" s="12" t="str">
        <f>"000-4121-00"</f>
        <v>000-4121-00</v>
      </c>
      <c r="D30" s="3" t="str">
        <f>"Canadian Sales - Service Plans"</f>
        <v>Canadian Sales - Service Plans</v>
      </c>
      <c r="E30" s="13">
        <v>0</v>
      </c>
      <c r="F30" s="13">
        <v>0</v>
      </c>
      <c r="G30" s="13">
        <v>0</v>
      </c>
      <c r="H30" s="13">
        <v>0</v>
      </c>
      <c r="I30" s="13">
        <v>0</v>
      </c>
      <c r="J30" s="13">
        <v>0</v>
      </c>
      <c r="K30" s="13">
        <v>0</v>
      </c>
      <c r="L30" s="13">
        <v>0</v>
      </c>
      <c r="M30" s="13">
        <v>0</v>
      </c>
      <c r="N30" s="13">
        <v>0</v>
      </c>
      <c r="O30" s="13">
        <v>0</v>
      </c>
      <c r="P30" s="13">
        <v>0</v>
      </c>
      <c r="Q30" s="2">
        <f t="shared" si="0"/>
        <v>17</v>
      </c>
      <c r="U30" s="14"/>
    </row>
    <row r="31" spans="1:21" x14ac:dyDescent="0.2">
      <c r="A31" s="3" t="s">
        <v>40</v>
      </c>
      <c r="C31" s="12" t="str">
        <f>"000-4122-00"</f>
        <v>000-4122-00</v>
      </c>
      <c r="D31" s="3" t="str">
        <f>"AustralAsian Sales - Service Plans"</f>
        <v>AustralAsian Sales - Service Plans</v>
      </c>
      <c r="E31" s="13">
        <v>0</v>
      </c>
      <c r="F31" s="13">
        <v>0</v>
      </c>
      <c r="G31" s="13">
        <v>0</v>
      </c>
      <c r="H31" s="13">
        <v>0</v>
      </c>
      <c r="I31" s="13">
        <v>0</v>
      </c>
      <c r="J31" s="13">
        <v>0</v>
      </c>
      <c r="K31" s="13">
        <v>0</v>
      </c>
      <c r="L31" s="13">
        <v>0</v>
      </c>
      <c r="M31" s="13">
        <v>0</v>
      </c>
      <c r="N31" s="13">
        <v>0</v>
      </c>
      <c r="O31" s="13">
        <v>0</v>
      </c>
      <c r="P31" s="13">
        <v>0</v>
      </c>
      <c r="Q31" s="2">
        <f t="shared" si="0"/>
        <v>18</v>
      </c>
      <c r="U31" s="14"/>
    </row>
    <row r="32" spans="1:21" x14ac:dyDescent="0.2">
      <c r="A32" s="3" t="s">
        <v>40</v>
      </c>
      <c r="C32" s="12" t="str">
        <f>"000-4124-00"</f>
        <v>000-4124-00</v>
      </c>
      <c r="D32" s="3" t="str">
        <f>"Germany Sales - Service Plans"</f>
        <v>Germany Sales - Service Plans</v>
      </c>
      <c r="E32" s="13">
        <v>0</v>
      </c>
      <c r="F32" s="13">
        <v>0</v>
      </c>
      <c r="G32" s="13">
        <v>0</v>
      </c>
      <c r="H32" s="13">
        <v>0</v>
      </c>
      <c r="I32" s="13">
        <v>0</v>
      </c>
      <c r="J32" s="13">
        <v>0</v>
      </c>
      <c r="K32" s="13">
        <v>0</v>
      </c>
      <c r="L32" s="13">
        <v>0</v>
      </c>
      <c r="M32" s="13">
        <v>0</v>
      </c>
      <c r="N32" s="13">
        <v>0</v>
      </c>
      <c r="O32" s="13">
        <v>0</v>
      </c>
      <c r="P32" s="13">
        <v>0</v>
      </c>
      <c r="Q32" s="2">
        <f t="shared" si="0"/>
        <v>19</v>
      </c>
      <c r="U32" s="14"/>
    </row>
    <row r="33" spans="1:21" x14ac:dyDescent="0.2">
      <c r="A33" s="3" t="s">
        <v>40</v>
      </c>
      <c r="C33" s="12" t="str">
        <f>"000-4125-00"</f>
        <v>000-4125-00</v>
      </c>
      <c r="D33" s="3" t="str">
        <f>"United Kingdom Sales - Service Plans"</f>
        <v>United Kingdom Sales - Service Plans</v>
      </c>
      <c r="E33" s="13">
        <v>0</v>
      </c>
      <c r="F33" s="13">
        <v>0</v>
      </c>
      <c r="G33" s="13">
        <v>0</v>
      </c>
      <c r="H33" s="13">
        <v>0</v>
      </c>
      <c r="I33" s="13">
        <v>0</v>
      </c>
      <c r="J33" s="13">
        <v>0</v>
      </c>
      <c r="K33" s="13">
        <v>0</v>
      </c>
      <c r="L33" s="13">
        <v>0</v>
      </c>
      <c r="M33" s="13">
        <v>0</v>
      </c>
      <c r="N33" s="13">
        <v>0</v>
      </c>
      <c r="O33" s="13">
        <v>0</v>
      </c>
      <c r="P33" s="13">
        <v>0</v>
      </c>
      <c r="Q33" s="2">
        <f t="shared" si="0"/>
        <v>20</v>
      </c>
      <c r="U33" s="14"/>
    </row>
    <row r="34" spans="1:21" x14ac:dyDescent="0.2">
      <c r="A34" s="3" t="s">
        <v>40</v>
      </c>
      <c r="C34" s="12" t="str">
        <f>"000-4126-00"</f>
        <v>000-4126-00</v>
      </c>
      <c r="D34" s="3" t="str">
        <f>"South Africa Sales - Service Plans"</f>
        <v>South Africa Sales - Service Plans</v>
      </c>
      <c r="E34" s="13">
        <v>0</v>
      </c>
      <c r="F34" s="13">
        <v>0</v>
      </c>
      <c r="G34" s="13">
        <v>0</v>
      </c>
      <c r="H34" s="13">
        <v>0</v>
      </c>
      <c r="I34" s="13">
        <v>0</v>
      </c>
      <c r="J34" s="13">
        <v>0</v>
      </c>
      <c r="K34" s="13">
        <v>0</v>
      </c>
      <c r="L34" s="13">
        <v>0</v>
      </c>
      <c r="M34" s="13">
        <v>0</v>
      </c>
      <c r="N34" s="13">
        <v>0</v>
      </c>
      <c r="O34" s="13">
        <v>0</v>
      </c>
      <c r="P34" s="13">
        <v>0</v>
      </c>
      <c r="Q34" s="2">
        <f t="shared" si="0"/>
        <v>21</v>
      </c>
      <c r="U34" s="14"/>
    </row>
    <row r="35" spans="1:21" x14ac:dyDescent="0.2">
      <c r="A35" s="3" t="s">
        <v>40</v>
      </c>
      <c r="C35" s="12" t="str">
        <f>"000-4127-00"</f>
        <v>000-4127-00</v>
      </c>
      <c r="D35" s="3" t="str">
        <f>"Singapore Sales - Service Plans"</f>
        <v>Singapore Sales - Service Plans</v>
      </c>
      <c r="E35" s="13">
        <v>0</v>
      </c>
      <c r="F35" s="13">
        <v>0</v>
      </c>
      <c r="G35" s="13">
        <v>0</v>
      </c>
      <c r="H35" s="13">
        <v>0</v>
      </c>
      <c r="I35" s="13">
        <v>0</v>
      </c>
      <c r="J35" s="13">
        <v>0</v>
      </c>
      <c r="K35" s="13">
        <v>0</v>
      </c>
      <c r="L35" s="13">
        <v>0</v>
      </c>
      <c r="M35" s="13">
        <v>0</v>
      </c>
      <c r="N35" s="13">
        <v>0</v>
      </c>
      <c r="O35" s="13">
        <v>0</v>
      </c>
      <c r="P35" s="13">
        <v>0</v>
      </c>
      <c r="Q35" s="2">
        <f t="shared" si="0"/>
        <v>22</v>
      </c>
      <c r="U35" s="14"/>
    </row>
    <row r="36" spans="1:21" x14ac:dyDescent="0.2">
      <c r="A36" s="3" t="s">
        <v>40</v>
      </c>
      <c r="C36" s="12" t="str">
        <f>"000-4130-00"</f>
        <v>000-4130-00</v>
      </c>
      <c r="D36" s="3" t="str">
        <f>"US Sales - Installation Charges"</f>
        <v>US Sales - Installation Charges</v>
      </c>
      <c r="E36" s="13">
        <v>0</v>
      </c>
      <c r="F36" s="13">
        <v>0</v>
      </c>
      <c r="G36" s="13">
        <v>0</v>
      </c>
      <c r="H36" s="13">
        <v>0</v>
      </c>
      <c r="I36" s="13">
        <v>0</v>
      </c>
      <c r="J36" s="13">
        <v>0</v>
      </c>
      <c r="K36" s="13">
        <v>0</v>
      </c>
      <c r="L36" s="13">
        <v>0</v>
      </c>
      <c r="M36" s="13">
        <v>0</v>
      </c>
      <c r="N36" s="13">
        <v>0</v>
      </c>
      <c r="O36" s="13">
        <v>0</v>
      </c>
      <c r="P36" s="13">
        <v>0</v>
      </c>
      <c r="Q36" s="2">
        <f t="shared" si="0"/>
        <v>23</v>
      </c>
      <c r="U36" s="14"/>
    </row>
    <row r="37" spans="1:21" x14ac:dyDescent="0.2">
      <c r="A37" s="3" t="s">
        <v>40</v>
      </c>
      <c r="C37" s="12" t="str">
        <f>"000-4131-00"</f>
        <v>000-4131-00</v>
      </c>
      <c r="D37" s="3" t="str">
        <f>"Canadian Sales - Installation Charges"</f>
        <v>Canadian Sales - Installation Charges</v>
      </c>
      <c r="E37" s="13">
        <v>0</v>
      </c>
      <c r="F37" s="13">
        <v>0</v>
      </c>
      <c r="G37" s="13">
        <v>0</v>
      </c>
      <c r="H37" s="13">
        <v>0</v>
      </c>
      <c r="I37" s="13">
        <v>0</v>
      </c>
      <c r="J37" s="13">
        <v>0</v>
      </c>
      <c r="K37" s="13">
        <v>0</v>
      </c>
      <c r="L37" s="13">
        <v>0</v>
      </c>
      <c r="M37" s="13">
        <v>0</v>
      </c>
      <c r="N37" s="13">
        <v>0</v>
      </c>
      <c r="O37" s="13">
        <v>0</v>
      </c>
      <c r="P37" s="13">
        <v>0</v>
      </c>
      <c r="Q37" s="2">
        <f t="shared" si="0"/>
        <v>24</v>
      </c>
      <c r="U37" s="14"/>
    </row>
    <row r="38" spans="1:21" x14ac:dyDescent="0.2">
      <c r="A38" s="3" t="s">
        <v>40</v>
      </c>
      <c r="C38" s="12" t="str">
        <f>"000-4132-00"</f>
        <v>000-4132-00</v>
      </c>
      <c r="D38" s="3" t="str">
        <f>"AustralAsian Sales - Installation Charges"</f>
        <v>AustralAsian Sales - Installation Charges</v>
      </c>
      <c r="E38" s="13">
        <v>0</v>
      </c>
      <c r="F38" s="13">
        <v>0</v>
      </c>
      <c r="G38" s="13">
        <v>0</v>
      </c>
      <c r="H38" s="13">
        <v>0</v>
      </c>
      <c r="I38" s="13">
        <v>0</v>
      </c>
      <c r="J38" s="13">
        <v>0</v>
      </c>
      <c r="K38" s="13">
        <v>0</v>
      </c>
      <c r="L38" s="13">
        <v>0</v>
      </c>
      <c r="M38" s="13">
        <v>0</v>
      </c>
      <c r="N38" s="13">
        <v>0</v>
      </c>
      <c r="O38" s="13">
        <v>0</v>
      </c>
      <c r="P38" s="13">
        <v>0</v>
      </c>
      <c r="Q38" s="2">
        <f t="shared" si="0"/>
        <v>25</v>
      </c>
      <c r="U38" s="14"/>
    </row>
    <row r="39" spans="1:21" x14ac:dyDescent="0.2">
      <c r="A39" s="3" t="s">
        <v>40</v>
      </c>
      <c r="C39" s="12" t="str">
        <f>"000-4134-00"</f>
        <v>000-4134-00</v>
      </c>
      <c r="D39" s="3" t="str">
        <f>"Germany Sales - Installation Charges"</f>
        <v>Germany Sales - Installation Charges</v>
      </c>
      <c r="E39" s="13">
        <v>0</v>
      </c>
      <c r="F39" s="13">
        <v>0</v>
      </c>
      <c r="G39" s="13">
        <v>0</v>
      </c>
      <c r="H39" s="13">
        <v>0</v>
      </c>
      <c r="I39" s="13">
        <v>0</v>
      </c>
      <c r="J39" s="13">
        <v>0</v>
      </c>
      <c r="K39" s="13">
        <v>0</v>
      </c>
      <c r="L39" s="13">
        <v>0</v>
      </c>
      <c r="M39" s="13">
        <v>0</v>
      </c>
      <c r="N39" s="13">
        <v>0</v>
      </c>
      <c r="O39" s="13">
        <v>0</v>
      </c>
      <c r="P39" s="13">
        <v>0</v>
      </c>
      <c r="Q39" s="2">
        <f t="shared" si="0"/>
        <v>26</v>
      </c>
      <c r="U39" s="14"/>
    </row>
    <row r="40" spans="1:21" x14ac:dyDescent="0.2">
      <c r="A40" s="3" t="s">
        <v>40</v>
      </c>
      <c r="C40" s="12" t="str">
        <f>"000-4135-00"</f>
        <v>000-4135-00</v>
      </c>
      <c r="D40" s="3" t="str">
        <f>"United Kingdom Sales - Installation Charges"</f>
        <v>United Kingdom Sales - Installation Charges</v>
      </c>
      <c r="E40" s="13">
        <v>0</v>
      </c>
      <c r="F40" s="13">
        <v>0</v>
      </c>
      <c r="G40" s="13">
        <v>0</v>
      </c>
      <c r="H40" s="13">
        <v>0</v>
      </c>
      <c r="I40" s="13">
        <v>0</v>
      </c>
      <c r="J40" s="13">
        <v>0</v>
      </c>
      <c r="K40" s="13">
        <v>0</v>
      </c>
      <c r="L40" s="13">
        <v>0</v>
      </c>
      <c r="M40" s="13">
        <v>0</v>
      </c>
      <c r="N40" s="13">
        <v>0</v>
      </c>
      <c r="O40" s="13">
        <v>0</v>
      </c>
      <c r="P40" s="13">
        <v>0</v>
      </c>
      <c r="Q40" s="2">
        <f t="shared" si="0"/>
        <v>27</v>
      </c>
      <c r="U40" s="14"/>
    </row>
    <row r="41" spans="1:21" x14ac:dyDescent="0.2">
      <c r="A41" s="3" t="s">
        <v>40</v>
      </c>
      <c r="C41" s="12" t="str">
        <f>"000-4136-00"</f>
        <v>000-4136-00</v>
      </c>
      <c r="D41" s="3" t="str">
        <f>"South Africa Sales - Installation Charges"</f>
        <v>South Africa Sales - Installation Charges</v>
      </c>
      <c r="E41" s="13">
        <v>0</v>
      </c>
      <c r="F41" s="13">
        <v>0</v>
      </c>
      <c r="G41" s="13">
        <v>0</v>
      </c>
      <c r="H41" s="13">
        <v>0</v>
      </c>
      <c r="I41" s="13">
        <v>0</v>
      </c>
      <c r="J41" s="13">
        <v>0</v>
      </c>
      <c r="K41" s="13">
        <v>0</v>
      </c>
      <c r="L41" s="13">
        <v>0</v>
      </c>
      <c r="M41" s="13">
        <v>0</v>
      </c>
      <c r="N41" s="13">
        <v>0</v>
      </c>
      <c r="O41" s="13">
        <v>0</v>
      </c>
      <c r="P41" s="13">
        <v>0</v>
      </c>
      <c r="Q41" s="2">
        <f t="shared" si="0"/>
        <v>28</v>
      </c>
      <c r="U41" s="14"/>
    </row>
    <row r="42" spans="1:21" x14ac:dyDescent="0.2">
      <c r="A42" s="3" t="s">
        <v>40</v>
      </c>
      <c r="C42" s="12" t="str">
        <f>"000-4137-00"</f>
        <v>000-4137-00</v>
      </c>
      <c r="D42" s="3" t="str">
        <f>"Singapore Sales - Installation Charges"</f>
        <v>Singapore Sales - Installation Charges</v>
      </c>
      <c r="E42" s="13">
        <v>0</v>
      </c>
      <c r="F42" s="13">
        <v>0</v>
      </c>
      <c r="G42" s="13">
        <v>0</v>
      </c>
      <c r="H42" s="13">
        <v>0</v>
      </c>
      <c r="I42" s="13">
        <v>0</v>
      </c>
      <c r="J42" s="13">
        <v>0</v>
      </c>
      <c r="K42" s="13">
        <v>0</v>
      </c>
      <c r="L42" s="13">
        <v>0</v>
      </c>
      <c r="M42" s="13">
        <v>0</v>
      </c>
      <c r="N42" s="13">
        <v>0</v>
      </c>
      <c r="O42" s="13">
        <v>0</v>
      </c>
      <c r="P42" s="13">
        <v>0</v>
      </c>
      <c r="Q42" s="2">
        <f t="shared" si="0"/>
        <v>29</v>
      </c>
      <c r="U42" s="14"/>
    </row>
    <row r="43" spans="1:21" x14ac:dyDescent="0.2">
      <c r="A43" s="3" t="s">
        <v>40</v>
      </c>
      <c r="C43" s="12" t="str">
        <f>"000-4140-00"</f>
        <v>000-4140-00</v>
      </c>
      <c r="D43" s="3" t="str">
        <f>"US Sales - Repair Charges"</f>
        <v>US Sales - Repair Charges</v>
      </c>
      <c r="E43" s="13">
        <v>0</v>
      </c>
      <c r="F43" s="13">
        <v>-384.46</v>
      </c>
      <c r="G43" s="13">
        <v>-803.86</v>
      </c>
      <c r="H43" s="13">
        <v>-803.86</v>
      </c>
      <c r="I43" s="13">
        <v>-803.86</v>
      </c>
      <c r="J43" s="13">
        <v>-803.86</v>
      </c>
      <c r="K43" s="13">
        <v>-803.86</v>
      </c>
      <c r="L43" s="13">
        <v>-803.86</v>
      </c>
      <c r="M43" s="13">
        <v>-803.86</v>
      </c>
      <c r="N43" s="13">
        <v>-803.86</v>
      </c>
      <c r="O43" s="13">
        <v>-803.86</v>
      </c>
      <c r="P43" s="13">
        <v>-803.86</v>
      </c>
      <c r="Q43" s="2">
        <f t="shared" si="0"/>
        <v>30</v>
      </c>
      <c r="U43" s="14"/>
    </row>
    <row r="44" spans="1:21" x14ac:dyDescent="0.2">
      <c r="A44" s="3" t="s">
        <v>40</v>
      </c>
      <c r="C44" s="12" t="str">
        <f>"000-4141-00"</f>
        <v>000-4141-00</v>
      </c>
      <c r="D44" s="3" t="str">
        <f>"Canadian Sales - Repair Charges"</f>
        <v>Canadian Sales - Repair Charges</v>
      </c>
      <c r="E44" s="13">
        <v>0</v>
      </c>
      <c r="F44" s="13">
        <v>0</v>
      </c>
      <c r="G44" s="13">
        <v>0</v>
      </c>
      <c r="H44" s="13">
        <v>0</v>
      </c>
      <c r="I44" s="13">
        <v>0</v>
      </c>
      <c r="J44" s="13">
        <v>0</v>
      </c>
      <c r="K44" s="13">
        <v>0</v>
      </c>
      <c r="L44" s="13">
        <v>0</v>
      </c>
      <c r="M44" s="13">
        <v>0</v>
      </c>
      <c r="N44" s="13">
        <v>0</v>
      </c>
      <c r="O44" s="13">
        <v>0</v>
      </c>
      <c r="P44" s="13">
        <v>0</v>
      </c>
      <c r="Q44" s="2">
        <f t="shared" si="0"/>
        <v>31</v>
      </c>
      <c r="U44" s="14"/>
    </row>
    <row r="45" spans="1:21" x14ac:dyDescent="0.2">
      <c r="A45" s="3" t="s">
        <v>40</v>
      </c>
      <c r="C45" s="12" t="str">
        <f>"000-4142-00"</f>
        <v>000-4142-00</v>
      </c>
      <c r="D45" s="3" t="str">
        <f>"AustralAsian Sales - Repair Charges"</f>
        <v>AustralAsian Sales - Repair Charges</v>
      </c>
      <c r="E45" s="13">
        <v>0</v>
      </c>
      <c r="F45" s="13">
        <v>0</v>
      </c>
      <c r="G45" s="13">
        <v>0</v>
      </c>
      <c r="H45" s="13">
        <v>0</v>
      </c>
      <c r="I45" s="13">
        <v>0</v>
      </c>
      <c r="J45" s="13">
        <v>0</v>
      </c>
      <c r="K45" s="13">
        <v>0</v>
      </c>
      <c r="L45" s="13">
        <v>0</v>
      </c>
      <c r="M45" s="13">
        <v>0</v>
      </c>
      <c r="N45" s="13">
        <v>0</v>
      </c>
      <c r="O45" s="13">
        <v>0</v>
      </c>
      <c r="P45" s="13">
        <v>0</v>
      </c>
      <c r="Q45" s="2">
        <f t="shared" si="0"/>
        <v>32</v>
      </c>
      <c r="U45" s="14"/>
    </row>
    <row r="46" spans="1:21" x14ac:dyDescent="0.2">
      <c r="A46" s="3" t="s">
        <v>40</v>
      </c>
      <c r="C46" s="12" t="str">
        <f>"000-4176-00"</f>
        <v>000-4176-00</v>
      </c>
      <c r="D46" s="3" t="str">
        <f>"South Africa Sales Discount"</f>
        <v>South Africa Sales Discount</v>
      </c>
      <c r="E46" s="13">
        <v>0</v>
      </c>
      <c r="F46" s="13">
        <v>0</v>
      </c>
      <c r="G46" s="13">
        <v>0</v>
      </c>
      <c r="H46" s="13">
        <v>0</v>
      </c>
      <c r="I46" s="13">
        <v>0</v>
      </c>
      <c r="J46" s="13">
        <v>0</v>
      </c>
      <c r="K46" s="13">
        <v>0</v>
      </c>
      <c r="L46" s="13">
        <v>0</v>
      </c>
      <c r="M46" s="13">
        <v>0</v>
      </c>
      <c r="N46" s="13">
        <v>0</v>
      </c>
      <c r="O46" s="13">
        <v>0</v>
      </c>
      <c r="P46" s="13">
        <v>0</v>
      </c>
      <c r="Q46" s="2">
        <f t="shared" si="0"/>
        <v>33</v>
      </c>
      <c r="U46" s="14"/>
    </row>
    <row r="47" spans="1:21" x14ac:dyDescent="0.2">
      <c r="A47" s="3" t="s">
        <v>40</v>
      </c>
      <c r="C47" s="12" t="str">
        <f>"000-4177-00"</f>
        <v>000-4177-00</v>
      </c>
      <c r="D47" s="3" t="str">
        <f>"Germany Sales Discount"</f>
        <v>Germany Sales Discount</v>
      </c>
      <c r="E47" s="13">
        <v>0</v>
      </c>
      <c r="F47" s="13">
        <v>0</v>
      </c>
      <c r="G47" s="13">
        <v>0</v>
      </c>
      <c r="H47" s="13">
        <v>0</v>
      </c>
      <c r="I47" s="13">
        <v>0</v>
      </c>
      <c r="J47" s="13">
        <v>0</v>
      </c>
      <c r="K47" s="13">
        <v>0</v>
      </c>
      <c r="L47" s="13">
        <v>0</v>
      </c>
      <c r="M47" s="13">
        <v>0</v>
      </c>
      <c r="N47" s="13">
        <v>0</v>
      </c>
      <c r="O47" s="13">
        <v>0</v>
      </c>
      <c r="P47" s="13">
        <v>0</v>
      </c>
      <c r="Q47" s="2">
        <f t="shared" si="0"/>
        <v>34</v>
      </c>
      <c r="U47" s="14"/>
    </row>
    <row r="48" spans="1:21" x14ac:dyDescent="0.2">
      <c r="A48" s="3" t="s">
        <v>40</v>
      </c>
      <c r="C48" s="12" t="str">
        <f>"000-4178-00"</f>
        <v>000-4178-00</v>
      </c>
      <c r="D48" s="3" t="str">
        <f>"Singapore Sales Discount"</f>
        <v>Singapore Sales Discount</v>
      </c>
      <c r="E48" s="13">
        <v>0</v>
      </c>
      <c r="F48" s="13">
        <v>0</v>
      </c>
      <c r="G48" s="13">
        <v>0</v>
      </c>
      <c r="H48" s="13">
        <v>0</v>
      </c>
      <c r="I48" s="13">
        <v>0</v>
      </c>
      <c r="J48" s="13">
        <v>0</v>
      </c>
      <c r="K48" s="13">
        <v>0</v>
      </c>
      <c r="L48" s="13">
        <v>0</v>
      </c>
      <c r="M48" s="13">
        <v>0</v>
      </c>
      <c r="N48" s="13">
        <v>0</v>
      </c>
      <c r="O48" s="13">
        <v>0</v>
      </c>
      <c r="P48" s="13">
        <v>0</v>
      </c>
      <c r="Q48" s="2">
        <f t="shared" si="0"/>
        <v>35</v>
      </c>
      <c r="U48" s="14"/>
    </row>
    <row r="49" spans="1:21" x14ac:dyDescent="0.2">
      <c r="A49" s="3" t="s">
        <v>40</v>
      </c>
      <c r="C49" s="12" t="str">
        <f>"000-4186-00"</f>
        <v>000-4186-00</v>
      </c>
      <c r="D49" s="3" t="str">
        <f>"United Kingdom Trade Discount"</f>
        <v>United Kingdom Trade Discount</v>
      </c>
      <c r="E49" s="13">
        <v>0</v>
      </c>
      <c r="F49" s="13">
        <v>0</v>
      </c>
      <c r="G49" s="13">
        <v>0</v>
      </c>
      <c r="H49" s="13">
        <v>0</v>
      </c>
      <c r="I49" s="13">
        <v>0</v>
      </c>
      <c r="J49" s="13">
        <v>0</v>
      </c>
      <c r="K49" s="13">
        <v>0</v>
      </c>
      <c r="L49" s="13">
        <v>0</v>
      </c>
      <c r="M49" s="13">
        <v>0</v>
      </c>
      <c r="N49" s="13">
        <v>0</v>
      </c>
      <c r="O49" s="13">
        <v>0</v>
      </c>
      <c r="P49" s="13">
        <v>0</v>
      </c>
      <c r="Q49" s="2">
        <f t="shared" si="0"/>
        <v>36</v>
      </c>
      <c r="U49" s="14"/>
    </row>
    <row r="50" spans="1:21" x14ac:dyDescent="0.2">
      <c r="A50" s="3" t="s">
        <v>40</v>
      </c>
      <c r="C50" s="12" t="str">
        <f>"000-4187-00"</f>
        <v>000-4187-00</v>
      </c>
      <c r="D50" s="3" t="str">
        <f>"Singapore Trade Discount"</f>
        <v>Singapore Trade Discount</v>
      </c>
      <c r="E50" s="13">
        <v>0</v>
      </c>
      <c r="F50" s="13">
        <v>0</v>
      </c>
      <c r="G50" s="13">
        <v>0</v>
      </c>
      <c r="H50" s="13">
        <v>0</v>
      </c>
      <c r="I50" s="13">
        <v>0</v>
      </c>
      <c r="J50" s="13">
        <v>0</v>
      </c>
      <c r="K50" s="13">
        <v>0</v>
      </c>
      <c r="L50" s="13">
        <v>0</v>
      </c>
      <c r="M50" s="13">
        <v>0</v>
      </c>
      <c r="N50" s="13">
        <v>0</v>
      </c>
      <c r="O50" s="13">
        <v>0</v>
      </c>
      <c r="P50" s="13">
        <v>0</v>
      </c>
      <c r="Q50" s="2">
        <f t="shared" si="0"/>
        <v>37</v>
      </c>
      <c r="U50" s="14"/>
    </row>
    <row r="51" spans="1:21" x14ac:dyDescent="0.2">
      <c r="A51" s="3" t="s">
        <v>40</v>
      </c>
      <c r="C51" s="12" t="str">
        <f>"000-4188-00"</f>
        <v>000-4188-00</v>
      </c>
      <c r="D51" s="3" t="str">
        <f>"Germany Trade Discount"</f>
        <v>Germany Trade Discount</v>
      </c>
      <c r="E51" s="13">
        <v>0</v>
      </c>
      <c r="F51" s="13">
        <v>0</v>
      </c>
      <c r="G51" s="13">
        <v>0</v>
      </c>
      <c r="H51" s="13">
        <v>0</v>
      </c>
      <c r="I51" s="13">
        <v>0</v>
      </c>
      <c r="J51" s="13">
        <v>0</v>
      </c>
      <c r="K51" s="13">
        <v>0</v>
      </c>
      <c r="L51" s="13">
        <v>0</v>
      </c>
      <c r="M51" s="13">
        <v>0</v>
      </c>
      <c r="N51" s="13">
        <v>0</v>
      </c>
      <c r="O51" s="13">
        <v>0</v>
      </c>
      <c r="P51" s="13">
        <v>0</v>
      </c>
      <c r="Q51" s="2">
        <f t="shared" si="0"/>
        <v>38</v>
      </c>
      <c r="U51" s="14"/>
    </row>
    <row r="52" spans="1:21" x14ac:dyDescent="0.2">
      <c r="E52" s="13"/>
      <c r="F52" s="13"/>
      <c r="G52" s="13"/>
      <c r="H52" s="13"/>
      <c r="I52" s="13"/>
      <c r="J52" s="13"/>
      <c r="K52" s="13"/>
      <c r="L52" s="13"/>
      <c r="M52" s="13"/>
      <c r="N52" s="13"/>
      <c r="O52" s="13"/>
      <c r="P52" s="13"/>
      <c r="Q52" s="2"/>
    </row>
    <row r="53" spans="1:21" s="10" customFormat="1" ht="12.75" thickBot="1" x14ac:dyDescent="0.25">
      <c r="C53" s="9"/>
      <c r="D53" s="33" t="s">
        <v>1</v>
      </c>
      <c r="E53" s="34">
        <f>SUM(E14:E52)</f>
        <v>-60573.4</v>
      </c>
      <c r="F53" s="34">
        <f>SUM(F14:F52)</f>
        <v>-124331.81</v>
      </c>
      <c r="G53" s="34">
        <f>SUM(G14:G52)</f>
        <v>-361211.21</v>
      </c>
      <c r="H53" s="34">
        <f>SUM(H14:H52)</f>
        <v>-361211.21</v>
      </c>
      <c r="I53" s="34">
        <f>SUM(I14:I52)</f>
        <v>-361211.21</v>
      </c>
      <c r="J53" s="34">
        <f>SUM(J14:J52)</f>
        <v>-361211.21</v>
      </c>
      <c r="K53" s="34">
        <f>SUM(K14:K52)</f>
        <v>-361211.21</v>
      </c>
      <c r="L53" s="34">
        <f>SUM(L14:L52)</f>
        <v>-361211.21</v>
      </c>
      <c r="M53" s="34">
        <f>SUM(M14:M52)</f>
        <v>-363731.06</v>
      </c>
      <c r="N53" s="34">
        <f>SUM(N14:N52)</f>
        <v>-363731.06</v>
      </c>
      <c r="O53" s="34">
        <f>SUM(O14:O52)</f>
        <v>-363731.06</v>
      </c>
      <c r="P53" s="34">
        <f>SUM(P14:P52)</f>
        <v>-363731.06</v>
      </c>
      <c r="Q53" s="15"/>
    </row>
    <row r="54" spans="1:21" ht="12.75" thickTop="1" x14ac:dyDescent="0.2">
      <c r="E54" s="13"/>
      <c r="F54" s="13"/>
      <c r="G54" s="13"/>
      <c r="H54" s="13"/>
      <c r="I54" s="13"/>
      <c r="J54" s="13"/>
      <c r="K54" s="13"/>
      <c r="L54" s="13"/>
      <c r="M54" s="13"/>
      <c r="N54" s="13"/>
      <c r="O54" s="13"/>
      <c r="P54" s="13"/>
      <c r="Q54" s="2"/>
    </row>
    <row r="55" spans="1:21" x14ac:dyDescent="0.2">
      <c r="E55" s="13"/>
      <c r="F55" s="13"/>
      <c r="G55" s="13"/>
      <c r="H55" s="13"/>
      <c r="I55" s="13"/>
      <c r="J55" s="13"/>
      <c r="K55" s="13"/>
      <c r="L55" s="13"/>
      <c r="M55" s="13"/>
      <c r="N55" s="13"/>
      <c r="O55" s="13"/>
      <c r="P55" s="13"/>
      <c r="Q55" s="2"/>
    </row>
    <row r="56" spans="1:21" x14ac:dyDescent="0.2">
      <c r="C56" s="12" t="str">
        <f>"000-4500-01"</f>
        <v>000-4500-01</v>
      </c>
      <c r="D56" s="3" t="str">
        <f>"Project Revenue"</f>
        <v>Project Revenue</v>
      </c>
      <c r="E56" s="13">
        <v>0</v>
      </c>
      <c r="F56" s="13">
        <v>0</v>
      </c>
      <c r="G56" s="13">
        <v>0</v>
      </c>
      <c r="H56" s="13">
        <v>0</v>
      </c>
      <c r="I56" s="13">
        <v>0</v>
      </c>
      <c r="J56" s="13">
        <v>0</v>
      </c>
      <c r="K56" s="13">
        <v>0</v>
      </c>
      <c r="L56" s="13">
        <v>0</v>
      </c>
      <c r="M56" s="13">
        <v>0</v>
      </c>
      <c r="N56" s="13">
        <v>0</v>
      </c>
      <c r="O56" s="13">
        <v>0</v>
      </c>
      <c r="P56" s="13">
        <v>0</v>
      </c>
      <c r="Q56" s="2">
        <f>Q55+1</f>
        <v>1</v>
      </c>
    </row>
    <row r="57" spans="1:21" x14ac:dyDescent="0.2">
      <c r="A57" s="3" t="s">
        <v>40</v>
      </c>
      <c r="C57" s="12" t="str">
        <f>"000-4510-01"</f>
        <v>000-4510-01</v>
      </c>
      <c r="D57" s="3" t="str">
        <f>"Cost of Goods Sold - Retail/Parts"</f>
        <v>Cost of Goods Sold - Retail/Parts</v>
      </c>
      <c r="E57" s="13">
        <v>31116.12</v>
      </c>
      <c r="F57" s="13">
        <v>62485.21</v>
      </c>
      <c r="G57" s="13">
        <v>145665.15</v>
      </c>
      <c r="H57" s="13">
        <v>145665.15</v>
      </c>
      <c r="I57" s="13">
        <v>145665.15</v>
      </c>
      <c r="J57" s="13">
        <v>145665.15</v>
      </c>
      <c r="K57" s="13">
        <v>145665.15</v>
      </c>
      <c r="L57" s="13">
        <v>145665.15</v>
      </c>
      <c r="M57" s="13">
        <v>146915.69</v>
      </c>
      <c r="N57" s="13">
        <v>146915.69</v>
      </c>
      <c r="O57" s="13">
        <v>146915.69</v>
      </c>
      <c r="P57" s="13">
        <v>146915.69</v>
      </c>
      <c r="Q57" s="2">
        <f t="shared" ref="Q57:Q85" si="1">Q56+1</f>
        <v>2</v>
      </c>
    </row>
    <row r="58" spans="1:21" x14ac:dyDescent="0.2">
      <c r="A58" s="3" t="s">
        <v>40</v>
      </c>
      <c r="C58" s="12" t="str">
        <f>"000-4510-02"</f>
        <v>000-4510-02</v>
      </c>
      <c r="D58" s="3" t="str">
        <f>"Cost of Goods Sold - Finished Goods"</f>
        <v>Cost of Goods Sold - Finished Goods</v>
      </c>
      <c r="E58" s="13">
        <v>0</v>
      </c>
      <c r="F58" s="13">
        <v>0</v>
      </c>
      <c r="G58" s="13">
        <v>0</v>
      </c>
      <c r="H58" s="13">
        <v>0</v>
      </c>
      <c r="I58" s="13">
        <v>0</v>
      </c>
      <c r="J58" s="13">
        <v>0</v>
      </c>
      <c r="K58" s="13">
        <v>0</v>
      </c>
      <c r="L58" s="13">
        <v>135.19999999999999</v>
      </c>
      <c r="M58" s="13">
        <v>135.19999999999999</v>
      </c>
      <c r="N58" s="13">
        <v>135.19999999999999</v>
      </c>
      <c r="O58" s="13">
        <v>135.19999999999999</v>
      </c>
      <c r="P58" s="13">
        <v>135.19999999999999</v>
      </c>
      <c r="Q58" s="2">
        <f t="shared" si="1"/>
        <v>3</v>
      </c>
    </row>
    <row r="59" spans="1:21" x14ac:dyDescent="0.2">
      <c r="A59" s="3" t="s">
        <v>40</v>
      </c>
      <c r="C59" s="12" t="str">
        <f>"000-4520-01"</f>
        <v>000-4520-01</v>
      </c>
      <c r="D59" s="3" t="str">
        <f>"CoGS - Material"</f>
        <v>CoGS - Material</v>
      </c>
      <c r="E59" s="13">
        <v>0</v>
      </c>
      <c r="F59" s="13">
        <v>0</v>
      </c>
      <c r="G59" s="13">
        <v>0</v>
      </c>
      <c r="H59" s="13">
        <v>0</v>
      </c>
      <c r="I59" s="13">
        <v>0</v>
      </c>
      <c r="J59" s="13">
        <v>0</v>
      </c>
      <c r="K59" s="13">
        <v>0</v>
      </c>
      <c r="L59" s="13">
        <v>0</v>
      </c>
      <c r="M59" s="13">
        <v>0</v>
      </c>
      <c r="N59" s="13">
        <v>0</v>
      </c>
      <c r="O59" s="13">
        <v>0</v>
      </c>
      <c r="P59" s="13">
        <v>0</v>
      </c>
      <c r="Q59" s="2">
        <f t="shared" si="1"/>
        <v>4</v>
      </c>
    </row>
    <row r="60" spans="1:21" x14ac:dyDescent="0.2">
      <c r="A60" s="3" t="s">
        <v>40</v>
      </c>
      <c r="C60" s="12" t="str">
        <f>"000-4520-02"</f>
        <v>000-4520-02</v>
      </c>
      <c r="D60" s="3" t="str">
        <f>"CoGS - Material Fixed OH"</f>
        <v>CoGS - Material Fixed OH</v>
      </c>
      <c r="E60" s="13">
        <v>0</v>
      </c>
      <c r="F60" s="13">
        <v>0</v>
      </c>
      <c r="G60" s="13">
        <v>0</v>
      </c>
      <c r="H60" s="13">
        <v>0</v>
      </c>
      <c r="I60" s="13">
        <v>0</v>
      </c>
      <c r="J60" s="13">
        <v>0</v>
      </c>
      <c r="K60" s="13">
        <v>0</v>
      </c>
      <c r="L60" s="13">
        <v>0</v>
      </c>
      <c r="M60" s="13">
        <v>0</v>
      </c>
      <c r="N60" s="13">
        <v>0</v>
      </c>
      <c r="O60" s="13">
        <v>0</v>
      </c>
      <c r="P60" s="13">
        <v>0</v>
      </c>
      <c r="Q60" s="2">
        <f t="shared" si="1"/>
        <v>5</v>
      </c>
    </row>
    <row r="61" spans="1:21" x14ac:dyDescent="0.2">
      <c r="A61" s="3" t="s">
        <v>40</v>
      </c>
      <c r="C61" s="12" t="str">
        <f>"000-4520-03"</f>
        <v>000-4520-03</v>
      </c>
      <c r="D61" s="3" t="str">
        <f>"CoGS - Material Var. OH"</f>
        <v>CoGS - Material Var. OH</v>
      </c>
      <c r="E61" s="13">
        <v>0</v>
      </c>
      <c r="F61" s="13">
        <v>0</v>
      </c>
      <c r="G61" s="13">
        <v>0</v>
      </c>
      <c r="H61" s="13">
        <v>0</v>
      </c>
      <c r="I61" s="13">
        <v>0</v>
      </c>
      <c r="J61" s="13">
        <v>0</v>
      </c>
      <c r="K61" s="13">
        <v>0</v>
      </c>
      <c r="L61" s="13">
        <v>0</v>
      </c>
      <c r="M61" s="13">
        <v>0</v>
      </c>
      <c r="N61" s="13">
        <v>0</v>
      </c>
      <c r="O61" s="13">
        <v>0</v>
      </c>
      <c r="P61" s="13">
        <v>0</v>
      </c>
      <c r="Q61" s="2">
        <f t="shared" si="1"/>
        <v>6</v>
      </c>
    </row>
    <row r="62" spans="1:21" x14ac:dyDescent="0.2">
      <c r="A62" s="3" t="s">
        <v>40</v>
      </c>
      <c r="C62" s="12" t="str">
        <f>"000-4520-04"</f>
        <v>000-4520-04</v>
      </c>
      <c r="D62" s="3" t="str">
        <f>"CoGS - Labor"</f>
        <v>CoGS - Labor</v>
      </c>
      <c r="E62" s="13">
        <v>0</v>
      </c>
      <c r="F62" s="13">
        <v>0</v>
      </c>
      <c r="G62" s="13">
        <v>0</v>
      </c>
      <c r="H62" s="13">
        <v>0</v>
      </c>
      <c r="I62" s="13">
        <v>0</v>
      </c>
      <c r="J62" s="13">
        <v>0</v>
      </c>
      <c r="K62" s="13">
        <v>0</v>
      </c>
      <c r="L62" s="13">
        <v>0</v>
      </c>
      <c r="M62" s="13">
        <v>0</v>
      </c>
      <c r="N62" s="13">
        <v>0</v>
      </c>
      <c r="O62" s="13">
        <v>0</v>
      </c>
      <c r="P62" s="13">
        <v>0</v>
      </c>
      <c r="Q62" s="2">
        <f t="shared" si="1"/>
        <v>7</v>
      </c>
    </row>
    <row r="63" spans="1:21" x14ac:dyDescent="0.2">
      <c r="A63" s="3" t="s">
        <v>40</v>
      </c>
      <c r="C63" s="12" t="str">
        <f>"000-4520-05"</f>
        <v>000-4520-05</v>
      </c>
      <c r="D63" s="3" t="str">
        <f>"CoGS - Labor Fixed OH"</f>
        <v>CoGS - Labor Fixed OH</v>
      </c>
      <c r="E63" s="13">
        <v>0</v>
      </c>
      <c r="F63" s="13">
        <v>0</v>
      </c>
      <c r="G63" s="13">
        <v>0</v>
      </c>
      <c r="H63" s="13">
        <v>0</v>
      </c>
      <c r="I63" s="13">
        <v>0</v>
      </c>
      <c r="J63" s="13">
        <v>0</v>
      </c>
      <c r="K63" s="13">
        <v>0</v>
      </c>
      <c r="L63" s="13">
        <v>0</v>
      </c>
      <c r="M63" s="13">
        <v>0</v>
      </c>
      <c r="N63" s="13">
        <v>0</v>
      </c>
      <c r="O63" s="13">
        <v>0</v>
      </c>
      <c r="P63" s="13">
        <v>0</v>
      </c>
      <c r="Q63" s="2">
        <f t="shared" si="1"/>
        <v>8</v>
      </c>
    </row>
    <row r="64" spans="1:21" x14ac:dyDescent="0.2">
      <c r="A64" s="3" t="s">
        <v>40</v>
      </c>
      <c r="C64" s="12" t="str">
        <f>"000-4520-06"</f>
        <v>000-4520-06</v>
      </c>
      <c r="D64" s="3" t="str">
        <f>"CoGS - Labor Var. OH"</f>
        <v>CoGS - Labor Var. OH</v>
      </c>
      <c r="E64" s="13">
        <v>0</v>
      </c>
      <c r="F64" s="13">
        <v>0</v>
      </c>
      <c r="G64" s="13">
        <v>0</v>
      </c>
      <c r="H64" s="13">
        <v>0</v>
      </c>
      <c r="I64" s="13">
        <v>0</v>
      </c>
      <c r="J64" s="13">
        <v>0</v>
      </c>
      <c r="K64" s="13">
        <v>0</v>
      </c>
      <c r="L64" s="13">
        <v>0</v>
      </c>
      <c r="M64" s="13">
        <v>0</v>
      </c>
      <c r="N64" s="13">
        <v>0</v>
      </c>
      <c r="O64" s="13">
        <v>0</v>
      </c>
      <c r="P64" s="13">
        <v>0</v>
      </c>
      <c r="Q64" s="2">
        <f t="shared" si="1"/>
        <v>9</v>
      </c>
    </row>
    <row r="65" spans="1:17" x14ac:dyDescent="0.2">
      <c r="A65" s="3" t="s">
        <v>40</v>
      </c>
      <c r="C65" s="12" t="str">
        <f>"000-4520-07"</f>
        <v>000-4520-07</v>
      </c>
      <c r="D65" s="3" t="str">
        <f>"CoGS - Machine"</f>
        <v>CoGS - Machine</v>
      </c>
      <c r="E65" s="13">
        <v>0</v>
      </c>
      <c r="F65" s="13">
        <v>0</v>
      </c>
      <c r="G65" s="13">
        <v>0</v>
      </c>
      <c r="H65" s="13">
        <v>0</v>
      </c>
      <c r="I65" s="13">
        <v>0</v>
      </c>
      <c r="J65" s="13">
        <v>0</v>
      </c>
      <c r="K65" s="13">
        <v>0</v>
      </c>
      <c r="L65" s="13">
        <v>0</v>
      </c>
      <c r="M65" s="13">
        <v>0</v>
      </c>
      <c r="N65" s="13">
        <v>0</v>
      </c>
      <c r="O65" s="13">
        <v>0</v>
      </c>
      <c r="P65" s="13">
        <v>0</v>
      </c>
      <c r="Q65" s="2">
        <f t="shared" si="1"/>
        <v>10</v>
      </c>
    </row>
    <row r="66" spans="1:17" x14ac:dyDescent="0.2">
      <c r="A66" s="3" t="s">
        <v>40</v>
      </c>
      <c r="C66" s="12" t="str">
        <f>"000-4520-08"</f>
        <v>000-4520-08</v>
      </c>
      <c r="D66" s="3" t="str">
        <f>"CoGS - Machine Fixed OH"</f>
        <v>CoGS - Machine Fixed OH</v>
      </c>
      <c r="E66" s="13">
        <v>0</v>
      </c>
      <c r="F66" s="13">
        <v>0</v>
      </c>
      <c r="G66" s="13">
        <v>0</v>
      </c>
      <c r="H66" s="13">
        <v>0</v>
      </c>
      <c r="I66" s="13">
        <v>0</v>
      </c>
      <c r="J66" s="13">
        <v>0</v>
      </c>
      <c r="K66" s="13">
        <v>0</v>
      </c>
      <c r="L66" s="13">
        <v>0</v>
      </c>
      <c r="M66" s="13">
        <v>0</v>
      </c>
      <c r="N66" s="13">
        <v>0</v>
      </c>
      <c r="O66" s="13">
        <v>0</v>
      </c>
      <c r="P66" s="13">
        <v>0</v>
      </c>
      <c r="Q66" s="2">
        <f t="shared" si="1"/>
        <v>11</v>
      </c>
    </row>
    <row r="67" spans="1:17" x14ac:dyDescent="0.2">
      <c r="A67" s="3" t="s">
        <v>40</v>
      </c>
      <c r="C67" s="12" t="str">
        <f>"000-4520-09"</f>
        <v>000-4520-09</v>
      </c>
      <c r="D67" s="3" t="str">
        <f>"CoGS - Machine Var. OH"</f>
        <v>CoGS - Machine Var. OH</v>
      </c>
      <c r="E67" s="13">
        <v>0</v>
      </c>
      <c r="F67" s="13">
        <v>0</v>
      </c>
      <c r="G67" s="13">
        <v>0</v>
      </c>
      <c r="H67" s="13">
        <v>0</v>
      </c>
      <c r="I67" s="13">
        <v>0</v>
      </c>
      <c r="J67" s="13">
        <v>0</v>
      </c>
      <c r="K67" s="13">
        <v>0</v>
      </c>
      <c r="L67" s="13">
        <v>0</v>
      </c>
      <c r="M67" s="13">
        <v>0</v>
      </c>
      <c r="N67" s="13">
        <v>0</v>
      </c>
      <c r="O67" s="13">
        <v>0</v>
      </c>
      <c r="P67" s="13">
        <v>0</v>
      </c>
      <c r="Q67" s="2">
        <f t="shared" si="1"/>
        <v>12</v>
      </c>
    </row>
    <row r="68" spans="1:17" x14ac:dyDescent="0.2">
      <c r="A68" s="3" t="s">
        <v>40</v>
      </c>
      <c r="C68" s="12" t="str">
        <f>"000-4530-01"</f>
        <v>000-4530-01</v>
      </c>
      <c r="D68" s="3" t="str">
        <f>"Cost of Goods Sold/Expense"</f>
        <v>Cost of Goods Sold/Expense</v>
      </c>
      <c r="E68" s="13">
        <v>0</v>
      </c>
      <c r="F68" s="13">
        <v>0</v>
      </c>
      <c r="G68" s="13">
        <v>0</v>
      </c>
      <c r="H68" s="13">
        <v>0</v>
      </c>
      <c r="I68" s="13">
        <v>0</v>
      </c>
      <c r="J68" s="13">
        <v>0</v>
      </c>
      <c r="K68" s="13">
        <v>0</v>
      </c>
      <c r="L68" s="13">
        <v>0</v>
      </c>
      <c r="M68" s="13">
        <v>0</v>
      </c>
      <c r="N68" s="13">
        <v>0</v>
      </c>
      <c r="O68" s="13">
        <v>0</v>
      </c>
      <c r="P68" s="13">
        <v>0</v>
      </c>
      <c r="Q68" s="2">
        <f t="shared" si="1"/>
        <v>13</v>
      </c>
    </row>
    <row r="69" spans="1:17" x14ac:dyDescent="0.2">
      <c r="A69" s="3" t="s">
        <v>40</v>
      </c>
      <c r="C69" s="12" t="str">
        <f>"000-4600-00"</f>
        <v>000-4600-00</v>
      </c>
      <c r="D69" s="3" t="str">
        <f>"Purchases Discounts Taken"</f>
        <v>Purchases Discounts Taken</v>
      </c>
      <c r="E69" s="13">
        <v>0</v>
      </c>
      <c r="F69" s="13">
        <v>-12.4</v>
      </c>
      <c r="G69" s="13">
        <v>-102.3</v>
      </c>
      <c r="H69" s="13">
        <v>-126.24</v>
      </c>
      <c r="I69" s="13">
        <v>-126.24</v>
      </c>
      <c r="J69" s="13">
        <v>-126.24</v>
      </c>
      <c r="K69" s="13">
        <v>-126.24</v>
      </c>
      <c r="L69" s="13">
        <v>-126.24</v>
      </c>
      <c r="M69" s="13">
        <v>-126.24</v>
      </c>
      <c r="N69" s="13">
        <v>-126.24</v>
      </c>
      <c r="O69" s="13">
        <v>-126.24</v>
      </c>
      <c r="P69" s="13">
        <v>-126.24</v>
      </c>
      <c r="Q69" s="2">
        <f t="shared" si="1"/>
        <v>14</v>
      </c>
    </row>
    <row r="70" spans="1:17" x14ac:dyDescent="0.2">
      <c r="A70" s="3" t="s">
        <v>40</v>
      </c>
      <c r="C70" s="12" t="str">
        <f>"000-4601-00"</f>
        <v>000-4601-00</v>
      </c>
      <c r="D70" s="3" t="str">
        <f>"Purchases Trade Discounts"</f>
        <v>Purchases Trade Discounts</v>
      </c>
      <c r="E70" s="13">
        <v>0</v>
      </c>
      <c r="F70" s="13">
        <v>0</v>
      </c>
      <c r="G70" s="13">
        <v>0</v>
      </c>
      <c r="H70" s="13">
        <v>0</v>
      </c>
      <c r="I70" s="13">
        <v>0</v>
      </c>
      <c r="J70" s="13">
        <v>0</v>
      </c>
      <c r="K70" s="13">
        <v>0</v>
      </c>
      <c r="L70" s="13">
        <v>0</v>
      </c>
      <c r="M70" s="13">
        <v>0</v>
      </c>
      <c r="N70" s="13">
        <v>0</v>
      </c>
      <c r="O70" s="13">
        <v>0</v>
      </c>
      <c r="P70" s="13">
        <v>0</v>
      </c>
      <c r="Q70" s="2">
        <f t="shared" si="1"/>
        <v>15</v>
      </c>
    </row>
    <row r="71" spans="1:17" x14ac:dyDescent="0.2">
      <c r="A71" s="3" t="s">
        <v>40</v>
      </c>
      <c r="C71" s="12" t="str">
        <f>"000-4700-00"</f>
        <v>000-4700-00</v>
      </c>
      <c r="D71" s="3" t="str">
        <f>"Shrinkage and Waste"</f>
        <v>Shrinkage and Waste</v>
      </c>
      <c r="E71" s="13">
        <v>0</v>
      </c>
      <c r="F71" s="13">
        <v>0</v>
      </c>
      <c r="G71" s="13">
        <v>0</v>
      </c>
      <c r="H71" s="13">
        <v>0</v>
      </c>
      <c r="I71" s="13">
        <v>0</v>
      </c>
      <c r="J71" s="13">
        <v>0</v>
      </c>
      <c r="K71" s="13">
        <v>0</v>
      </c>
      <c r="L71" s="13">
        <v>0</v>
      </c>
      <c r="M71" s="13">
        <v>0</v>
      </c>
      <c r="N71" s="13">
        <v>0</v>
      </c>
      <c r="O71" s="13">
        <v>0</v>
      </c>
      <c r="P71" s="13">
        <v>0</v>
      </c>
      <c r="Q71" s="2">
        <f t="shared" si="1"/>
        <v>16</v>
      </c>
    </row>
    <row r="72" spans="1:17" x14ac:dyDescent="0.2">
      <c r="A72" s="3" t="s">
        <v>40</v>
      </c>
      <c r="C72" s="12" t="str">
        <f>"000-4710-00"</f>
        <v>000-4710-00</v>
      </c>
      <c r="D72" s="3" t="str">
        <f>"Freight and Handling"</f>
        <v>Freight and Handling</v>
      </c>
      <c r="E72" s="13">
        <v>0</v>
      </c>
      <c r="F72" s="13">
        <v>0</v>
      </c>
      <c r="G72" s="13">
        <v>0</v>
      </c>
      <c r="H72" s="13">
        <v>0</v>
      </c>
      <c r="I72" s="13">
        <v>0</v>
      </c>
      <c r="J72" s="13">
        <v>0</v>
      </c>
      <c r="K72" s="13">
        <v>0</v>
      </c>
      <c r="L72" s="13">
        <v>0</v>
      </c>
      <c r="M72" s="13">
        <v>0</v>
      </c>
      <c r="N72" s="13">
        <v>0</v>
      </c>
      <c r="O72" s="13">
        <v>0</v>
      </c>
      <c r="P72" s="13">
        <v>0</v>
      </c>
      <c r="Q72" s="2">
        <f t="shared" si="1"/>
        <v>17</v>
      </c>
    </row>
    <row r="73" spans="1:17" x14ac:dyDescent="0.2">
      <c r="A73" s="3" t="s">
        <v>40</v>
      </c>
      <c r="C73" s="12" t="str">
        <f>"000-4720-00"</f>
        <v>000-4720-00</v>
      </c>
      <c r="D73" s="3" t="str">
        <f>"International Freight and Handling"</f>
        <v>International Freight and Handling</v>
      </c>
      <c r="E73" s="13">
        <v>0</v>
      </c>
      <c r="F73" s="13">
        <v>0</v>
      </c>
      <c r="G73" s="13">
        <v>0</v>
      </c>
      <c r="H73" s="13">
        <v>0</v>
      </c>
      <c r="I73" s="13">
        <v>0</v>
      </c>
      <c r="J73" s="13">
        <v>0</v>
      </c>
      <c r="K73" s="13">
        <v>0</v>
      </c>
      <c r="L73" s="13">
        <v>0</v>
      </c>
      <c r="M73" s="13">
        <v>0</v>
      </c>
      <c r="N73" s="13">
        <v>0</v>
      </c>
      <c r="O73" s="13">
        <v>0</v>
      </c>
      <c r="P73" s="13">
        <v>0</v>
      </c>
      <c r="Q73" s="2">
        <f t="shared" si="1"/>
        <v>18</v>
      </c>
    </row>
    <row r="74" spans="1:17" x14ac:dyDescent="0.2">
      <c r="A74" s="3" t="s">
        <v>40</v>
      </c>
      <c r="C74" s="12" t="str">
        <f>"000-4730-00"</f>
        <v>000-4730-00</v>
      </c>
      <c r="D74" s="3" t="str">
        <f>"Purchase Price Variance - Unrealized"</f>
        <v>Purchase Price Variance - Unrealized</v>
      </c>
      <c r="E74" s="13">
        <v>0</v>
      </c>
      <c r="F74" s="13">
        <v>450.45</v>
      </c>
      <c r="G74" s="13">
        <v>-1496.43</v>
      </c>
      <c r="H74" s="13">
        <v>-1496.43</v>
      </c>
      <c r="I74" s="13">
        <v>-1496.43</v>
      </c>
      <c r="J74" s="13">
        <v>-1496.43</v>
      </c>
      <c r="K74" s="13">
        <v>-1496.43</v>
      </c>
      <c r="L74" s="13">
        <v>-1631.63</v>
      </c>
      <c r="M74" s="13">
        <v>-1631.63</v>
      </c>
      <c r="N74" s="13">
        <v>-1631.63</v>
      </c>
      <c r="O74" s="13">
        <v>-1631.63</v>
      </c>
      <c r="P74" s="13">
        <v>-1631.63</v>
      </c>
      <c r="Q74" s="2">
        <f t="shared" si="1"/>
        <v>19</v>
      </c>
    </row>
    <row r="75" spans="1:17" x14ac:dyDescent="0.2">
      <c r="A75" s="3" t="s">
        <v>40</v>
      </c>
      <c r="C75" s="12" t="str">
        <f>"000-4731-00"</f>
        <v>000-4731-00</v>
      </c>
      <c r="D75" s="3" t="str">
        <f>"Withholding offset"</f>
        <v>Withholding offset</v>
      </c>
      <c r="E75" s="13">
        <v>0</v>
      </c>
      <c r="F75" s="13">
        <v>0</v>
      </c>
      <c r="G75" s="13">
        <v>757.12</v>
      </c>
      <c r="H75" s="13">
        <v>757.12</v>
      </c>
      <c r="I75" s="13">
        <v>757.12</v>
      </c>
      <c r="J75" s="13">
        <v>757.12</v>
      </c>
      <c r="K75" s="13">
        <v>757.12</v>
      </c>
      <c r="L75" s="13">
        <v>757.12</v>
      </c>
      <c r="M75" s="13">
        <v>757.12</v>
      </c>
      <c r="N75" s="13">
        <v>757.12</v>
      </c>
      <c r="O75" s="13">
        <v>757.12</v>
      </c>
      <c r="P75" s="13">
        <v>757.12</v>
      </c>
      <c r="Q75" s="2">
        <f t="shared" si="1"/>
        <v>20</v>
      </c>
    </row>
    <row r="76" spans="1:17" x14ac:dyDescent="0.2">
      <c r="A76" s="3" t="s">
        <v>40</v>
      </c>
      <c r="C76" s="12" t="str">
        <f>"000-4740-00"</f>
        <v>000-4740-00</v>
      </c>
      <c r="D76" s="3" t="str">
        <f>"Assembly Variance"</f>
        <v>Assembly Variance</v>
      </c>
      <c r="E76" s="13">
        <v>0</v>
      </c>
      <c r="F76" s="13">
        <v>0</v>
      </c>
      <c r="G76" s="13">
        <v>0</v>
      </c>
      <c r="H76" s="13">
        <v>0</v>
      </c>
      <c r="I76" s="13">
        <v>0</v>
      </c>
      <c r="J76" s="13">
        <v>0</v>
      </c>
      <c r="K76" s="13">
        <v>0</v>
      </c>
      <c r="L76" s="13">
        <v>0</v>
      </c>
      <c r="M76" s="13">
        <v>0</v>
      </c>
      <c r="N76" s="13">
        <v>0</v>
      </c>
      <c r="O76" s="13">
        <v>0</v>
      </c>
      <c r="P76" s="13">
        <v>0</v>
      </c>
      <c r="Q76" s="2">
        <f t="shared" si="1"/>
        <v>21</v>
      </c>
    </row>
    <row r="77" spans="1:17" x14ac:dyDescent="0.2">
      <c r="A77" s="3" t="s">
        <v>40</v>
      </c>
      <c r="C77" s="12" t="str">
        <f>"000-4750-01"</f>
        <v>000-4750-01</v>
      </c>
      <c r="D77" s="3" t="str">
        <f>"Variance - Material"</f>
        <v>Variance - Material</v>
      </c>
      <c r="E77" s="13">
        <v>0</v>
      </c>
      <c r="F77" s="13">
        <v>0</v>
      </c>
      <c r="G77" s="13">
        <v>0</v>
      </c>
      <c r="H77" s="13">
        <v>0</v>
      </c>
      <c r="I77" s="13">
        <v>0</v>
      </c>
      <c r="J77" s="13">
        <v>0</v>
      </c>
      <c r="K77" s="13">
        <v>0</v>
      </c>
      <c r="L77" s="13">
        <v>0</v>
      </c>
      <c r="M77" s="13">
        <v>0</v>
      </c>
      <c r="N77" s="13">
        <v>0</v>
      </c>
      <c r="O77" s="13">
        <v>0</v>
      </c>
      <c r="P77" s="13">
        <v>0</v>
      </c>
      <c r="Q77" s="2">
        <f t="shared" si="1"/>
        <v>22</v>
      </c>
    </row>
    <row r="78" spans="1:17" x14ac:dyDescent="0.2">
      <c r="A78" s="3" t="s">
        <v>40</v>
      </c>
      <c r="C78" s="12" t="str">
        <f>"000-4750-02"</f>
        <v>000-4750-02</v>
      </c>
      <c r="D78" s="3" t="str">
        <f>"Variance - Mat. Fixed OH"</f>
        <v>Variance - Mat. Fixed OH</v>
      </c>
      <c r="E78" s="13">
        <v>0</v>
      </c>
      <c r="F78" s="13">
        <v>0</v>
      </c>
      <c r="G78" s="13">
        <v>0</v>
      </c>
      <c r="H78" s="13">
        <v>0</v>
      </c>
      <c r="I78" s="13">
        <v>0</v>
      </c>
      <c r="J78" s="13">
        <v>0</v>
      </c>
      <c r="K78" s="13">
        <v>0</v>
      </c>
      <c r="L78" s="13">
        <v>0</v>
      </c>
      <c r="M78" s="13">
        <v>0</v>
      </c>
      <c r="N78" s="13">
        <v>0</v>
      </c>
      <c r="O78" s="13">
        <v>0</v>
      </c>
      <c r="P78" s="13">
        <v>0</v>
      </c>
      <c r="Q78" s="2">
        <f t="shared" si="1"/>
        <v>23</v>
      </c>
    </row>
    <row r="79" spans="1:17" x14ac:dyDescent="0.2">
      <c r="A79" s="3" t="s">
        <v>40</v>
      </c>
      <c r="C79" s="12" t="str">
        <f>"000-4750-03"</f>
        <v>000-4750-03</v>
      </c>
      <c r="D79" s="3" t="str">
        <f>"Variance - Mat. Var. OH"</f>
        <v>Variance - Mat. Var. OH</v>
      </c>
      <c r="E79" s="13">
        <v>0</v>
      </c>
      <c r="F79" s="13">
        <v>0</v>
      </c>
      <c r="G79" s="13">
        <v>0</v>
      </c>
      <c r="H79" s="13">
        <v>0</v>
      </c>
      <c r="I79" s="13">
        <v>0</v>
      </c>
      <c r="J79" s="13">
        <v>0</v>
      </c>
      <c r="K79" s="13">
        <v>0</v>
      </c>
      <c r="L79" s="13">
        <v>0</v>
      </c>
      <c r="M79" s="13">
        <v>0</v>
      </c>
      <c r="N79" s="13">
        <v>0</v>
      </c>
      <c r="O79" s="13">
        <v>0</v>
      </c>
      <c r="P79" s="13">
        <v>0</v>
      </c>
      <c r="Q79" s="2">
        <f t="shared" si="1"/>
        <v>24</v>
      </c>
    </row>
    <row r="80" spans="1:17" x14ac:dyDescent="0.2">
      <c r="A80" s="3" t="s">
        <v>40</v>
      </c>
      <c r="C80" s="12" t="str">
        <f>"000-4750-04"</f>
        <v>000-4750-04</v>
      </c>
      <c r="D80" s="3" t="str">
        <f>"Variance - Labor"</f>
        <v>Variance - Labor</v>
      </c>
      <c r="E80" s="13">
        <v>0</v>
      </c>
      <c r="F80" s="13">
        <v>0</v>
      </c>
      <c r="G80" s="13">
        <v>0</v>
      </c>
      <c r="H80" s="13">
        <v>0</v>
      </c>
      <c r="I80" s="13">
        <v>0</v>
      </c>
      <c r="J80" s="13">
        <v>0</v>
      </c>
      <c r="K80" s="13">
        <v>0</v>
      </c>
      <c r="L80" s="13">
        <v>0</v>
      </c>
      <c r="M80" s="13">
        <v>0</v>
      </c>
      <c r="N80" s="13">
        <v>0</v>
      </c>
      <c r="O80" s="13">
        <v>0</v>
      </c>
      <c r="P80" s="13">
        <v>0</v>
      </c>
      <c r="Q80" s="2">
        <f t="shared" si="1"/>
        <v>25</v>
      </c>
    </row>
    <row r="81" spans="1:17" x14ac:dyDescent="0.2">
      <c r="A81" s="3" t="s">
        <v>40</v>
      </c>
      <c r="C81" s="12" t="str">
        <f>"000-4750-05"</f>
        <v>000-4750-05</v>
      </c>
      <c r="D81" s="3" t="str">
        <f>"Variance - Labor Fixed OH"</f>
        <v>Variance - Labor Fixed OH</v>
      </c>
      <c r="E81" s="13">
        <v>0</v>
      </c>
      <c r="F81" s="13">
        <v>0</v>
      </c>
      <c r="G81" s="13">
        <v>0</v>
      </c>
      <c r="H81" s="13">
        <v>0</v>
      </c>
      <c r="I81" s="13">
        <v>0</v>
      </c>
      <c r="J81" s="13">
        <v>0</v>
      </c>
      <c r="K81" s="13">
        <v>0</v>
      </c>
      <c r="L81" s="13">
        <v>0</v>
      </c>
      <c r="M81" s="13">
        <v>0</v>
      </c>
      <c r="N81" s="13">
        <v>0</v>
      </c>
      <c r="O81" s="13">
        <v>0</v>
      </c>
      <c r="P81" s="13">
        <v>0</v>
      </c>
      <c r="Q81" s="2">
        <f t="shared" si="1"/>
        <v>26</v>
      </c>
    </row>
    <row r="82" spans="1:17" x14ac:dyDescent="0.2">
      <c r="A82" s="3" t="s">
        <v>40</v>
      </c>
      <c r="C82" s="12" t="str">
        <f>"000-4750-06"</f>
        <v>000-4750-06</v>
      </c>
      <c r="D82" s="3" t="str">
        <f>"Variance - Labor Var. OH"</f>
        <v>Variance - Labor Var. OH</v>
      </c>
      <c r="E82" s="13">
        <v>0</v>
      </c>
      <c r="F82" s="13">
        <v>0</v>
      </c>
      <c r="G82" s="13">
        <v>0</v>
      </c>
      <c r="H82" s="13">
        <v>0</v>
      </c>
      <c r="I82" s="13">
        <v>0</v>
      </c>
      <c r="J82" s="13">
        <v>0</v>
      </c>
      <c r="K82" s="13">
        <v>0</v>
      </c>
      <c r="L82" s="13">
        <v>0</v>
      </c>
      <c r="M82" s="13">
        <v>0</v>
      </c>
      <c r="N82" s="13">
        <v>0</v>
      </c>
      <c r="O82" s="13">
        <v>0</v>
      </c>
      <c r="P82" s="13">
        <v>0</v>
      </c>
      <c r="Q82" s="2">
        <f t="shared" si="1"/>
        <v>27</v>
      </c>
    </row>
    <row r="83" spans="1:17" x14ac:dyDescent="0.2">
      <c r="A83" s="3" t="s">
        <v>40</v>
      </c>
      <c r="C83" s="12" t="str">
        <f>"000-4750-07"</f>
        <v>000-4750-07</v>
      </c>
      <c r="D83" s="3" t="str">
        <f>"Variance - Machine"</f>
        <v>Variance - Machine</v>
      </c>
      <c r="E83" s="13">
        <v>0</v>
      </c>
      <c r="F83" s="13">
        <v>0</v>
      </c>
      <c r="G83" s="13">
        <v>0</v>
      </c>
      <c r="H83" s="13">
        <v>0</v>
      </c>
      <c r="I83" s="13">
        <v>0</v>
      </c>
      <c r="J83" s="13">
        <v>0</v>
      </c>
      <c r="K83" s="13">
        <v>0</v>
      </c>
      <c r="L83" s="13">
        <v>0</v>
      </c>
      <c r="M83" s="13">
        <v>0</v>
      </c>
      <c r="N83" s="13">
        <v>0</v>
      </c>
      <c r="O83" s="13">
        <v>0</v>
      </c>
      <c r="P83" s="13">
        <v>0</v>
      </c>
      <c r="Q83" s="2">
        <f t="shared" si="1"/>
        <v>28</v>
      </c>
    </row>
    <row r="84" spans="1:17" x14ac:dyDescent="0.2">
      <c r="A84" s="3" t="s">
        <v>40</v>
      </c>
      <c r="C84" s="12" t="str">
        <f>"000-4750-08"</f>
        <v>000-4750-08</v>
      </c>
      <c r="D84" s="3" t="str">
        <f>"Variance - Mach. Fixed OH"</f>
        <v>Variance - Mach. Fixed OH</v>
      </c>
      <c r="E84" s="13">
        <v>0</v>
      </c>
      <c r="F84" s="13">
        <v>0</v>
      </c>
      <c r="G84" s="13">
        <v>0</v>
      </c>
      <c r="H84" s="13">
        <v>0</v>
      </c>
      <c r="I84" s="13">
        <v>0</v>
      </c>
      <c r="J84" s="13">
        <v>0</v>
      </c>
      <c r="K84" s="13">
        <v>0</v>
      </c>
      <c r="L84" s="13">
        <v>0</v>
      </c>
      <c r="M84" s="13">
        <v>0</v>
      </c>
      <c r="N84" s="13">
        <v>0</v>
      </c>
      <c r="O84" s="13">
        <v>0</v>
      </c>
      <c r="P84" s="13">
        <v>0</v>
      </c>
      <c r="Q84" s="2">
        <f t="shared" si="1"/>
        <v>29</v>
      </c>
    </row>
    <row r="85" spans="1:17" x14ac:dyDescent="0.2">
      <c r="A85" s="3" t="s">
        <v>40</v>
      </c>
      <c r="C85" s="12" t="str">
        <f>"000-4750-09"</f>
        <v>000-4750-09</v>
      </c>
      <c r="D85" s="3" t="str">
        <f>"Variance - Mach. Var OH"</f>
        <v>Variance - Mach. Var OH</v>
      </c>
      <c r="E85" s="13">
        <v>0</v>
      </c>
      <c r="F85" s="13">
        <v>0</v>
      </c>
      <c r="G85" s="13">
        <v>0</v>
      </c>
      <c r="H85" s="13">
        <v>0</v>
      </c>
      <c r="I85" s="13">
        <v>0</v>
      </c>
      <c r="J85" s="13">
        <v>0</v>
      </c>
      <c r="K85" s="13">
        <v>0</v>
      </c>
      <c r="L85" s="13">
        <v>0</v>
      </c>
      <c r="M85" s="13">
        <v>0</v>
      </c>
      <c r="N85" s="13">
        <v>0</v>
      </c>
      <c r="O85" s="13">
        <v>0</v>
      </c>
      <c r="P85" s="13">
        <v>0</v>
      </c>
      <c r="Q85" s="2">
        <f t="shared" si="1"/>
        <v>30</v>
      </c>
    </row>
    <row r="86" spans="1:17" x14ac:dyDescent="0.2">
      <c r="E86" s="13"/>
      <c r="F86" s="13"/>
      <c r="G86" s="13"/>
      <c r="H86" s="13"/>
      <c r="I86" s="13"/>
      <c r="J86" s="13"/>
      <c r="K86" s="13"/>
      <c r="L86" s="13"/>
      <c r="M86" s="13"/>
      <c r="N86" s="13"/>
      <c r="O86" s="13"/>
      <c r="P86" s="13"/>
      <c r="Q86" s="2"/>
    </row>
    <row r="87" spans="1:17" ht="12.75" thickBot="1" x14ac:dyDescent="0.25">
      <c r="D87" s="33" t="s">
        <v>2</v>
      </c>
      <c r="E87" s="34">
        <f>SUM(E56:E86)</f>
        <v>31116.12</v>
      </c>
      <c r="F87" s="34">
        <f>SUM(F56:F86)</f>
        <v>62923.259999999995</v>
      </c>
      <c r="G87" s="34">
        <f>SUM(G56:G86)</f>
        <v>144823.54</v>
      </c>
      <c r="H87" s="34">
        <f>SUM(H56:H86)</f>
        <v>144799.6</v>
      </c>
      <c r="I87" s="34">
        <f>SUM(I56:I86)</f>
        <v>144799.6</v>
      </c>
      <c r="J87" s="34">
        <f>SUM(J56:J86)</f>
        <v>144799.6</v>
      </c>
      <c r="K87" s="34">
        <f>SUM(K56:K86)</f>
        <v>144799.6</v>
      </c>
      <c r="L87" s="34">
        <f>SUM(L56:L86)</f>
        <v>144799.6</v>
      </c>
      <c r="M87" s="34">
        <f>SUM(M56:M86)</f>
        <v>146050.14000000001</v>
      </c>
      <c r="N87" s="34">
        <f>SUM(N56:N86)</f>
        <v>146050.14000000001</v>
      </c>
      <c r="O87" s="34">
        <f>SUM(O56:O86)</f>
        <v>146050.14000000001</v>
      </c>
      <c r="P87" s="34">
        <f>SUM(P56:P86)</f>
        <v>146050.14000000001</v>
      </c>
      <c r="Q87" s="2"/>
    </row>
    <row r="88" spans="1:17" ht="12.75" thickTop="1" x14ac:dyDescent="0.2">
      <c r="D88" s="16"/>
      <c r="E88" s="17"/>
      <c r="F88" s="17"/>
      <c r="G88" s="17"/>
      <c r="H88" s="17"/>
      <c r="I88" s="17"/>
      <c r="J88" s="17"/>
      <c r="K88" s="17"/>
      <c r="L88" s="17"/>
      <c r="M88" s="17"/>
      <c r="N88" s="17"/>
      <c r="O88" s="17"/>
      <c r="P88" s="17"/>
      <c r="Q88" s="2"/>
    </row>
    <row r="89" spans="1:17" ht="15" thickBot="1" x14ac:dyDescent="0.3">
      <c r="D89" s="38" t="s">
        <v>3</v>
      </c>
      <c r="E89" s="39">
        <f>E53+E87</f>
        <v>-29457.280000000002</v>
      </c>
      <c r="F89" s="39">
        <f>F53+F87</f>
        <v>-61408.55</v>
      </c>
      <c r="G89" s="39">
        <f>G53+G87</f>
        <v>-216387.67</v>
      </c>
      <c r="H89" s="39">
        <f>H53+H87</f>
        <v>-216411.61000000002</v>
      </c>
      <c r="I89" s="39">
        <f>I53+I87</f>
        <v>-216411.61000000002</v>
      </c>
      <c r="J89" s="39">
        <f>J53+J87</f>
        <v>-216411.61000000002</v>
      </c>
      <c r="K89" s="39">
        <f>K53+K87</f>
        <v>-216411.61000000002</v>
      </c>
      <c r="L89" s="39">
        <f>L53+L87</f>
        <v>-216411.61000000002</v>
      </c>
      <c r="M89" s="39">
        <f>M53+M87</f>
        <v>-217680.91999999998</v>
      </c>
      <c r="N89" s="39">
        <f>N53+N87</f>
        <v>-217680.91999999998</v>
      </c>
      <c r="O89" s="39">
        <f>O53+O87</f>
        <v>-217680.91999999998</v>
      </c>
      <c r="P89" s="39">
        <f>P53+P87</f>
        <v>-217680.91999999998</v>
      </c>
      <c r="Q89" s="2"/>
    </row>
    <row r="90" spans="1:17" ht="12.75" thickTop="1" x14ac:dyDescent="0.2">
      <c r="D90" s="18"/>
      <c r="E90" s="19"/>
      <c r="F90" s="19"/>
      <c r="G90" s="19"/>
      <c r="H90" s="19"/>
      <c r="I90" s="19"/>
      <c r="J90" s="19"/>
      <c r="K90" s="19"/>
      <c r="L90" s="19"/>
      <c r="M90" s="19"/>
      <c r="N90" s="19"/>
      <c r="O90" s="19"/>
      <c r="P90" s="19"/>
      <c r="Q90" s="2"/>
    </row>
    <row r="91" spans="1:17" x14ac:dyDescent="0.2">
      <c r="E91" s="13"/>
      <c r="F91" s="13"/>
      <c r="G91" s="13"/>
      <c r="H91" s="13"/>
      <c r="I91" s="13"/>
      <c r="J91" s="13"/>
      <c r="K91" s="13"/>
      <c r="L91" s="13"/>
      <c r="M91" s="13"/>
      <c r="N91" s="13"/>
      <c r="O91" s="13"/>
      <c r="P91" s="13"/>
      <c r="Q91" s="2"/>
    </row>
    <row r="92" spans="1:17" x14ac:dyDescent="0.2">
      <c r="C92" s="12" t="str">
        <f>"000-5100-00"</f>
        <v>000-5100-00</v>
      </c>
      <c r="D92" s="3" t="str">
        <f>"Salaries and Wages"</f>
        <v>Salaries and Wages</v>
      </c>
      <c r="E92" s="13">
        <v>45635.02</v>
      </c>
      <c r="F92" s="13">
        <v>75270.289999999994</v>
      </c>
      <c r="G92" s="13">
        <v>104579.02</v>
      </c>
      <c r="H92" s="13">
        <v>133907.26</v>
      </c>
      <c r="I92" s="13">
        <v>162588.45000000001</v>
      </c>
      <c r="J92" s="13">
        <v>223799.77</v>
      </c>
      <c r="K92" s="13">
        <v>252984.81</v>
      </c>
      <c r="L92" s="13">
        <v>282190.96000000002</v>
      </c>
      <c r="M92" s="13">
        <v>311583.58</v>
      </c>
      <c r="N92" s="13">
        <v>340585.02</v>
      </c>
      <c r="O92" s="13">
        <v>370495.57</v>
      </c>
      <c r="P92" s="13">
        <v>399481.54</v>
      </c>
      <c r="Q92" s="2">
        <f>Q91+1</f>
        <v>1</v>
      </c>
    </row>
    <row r="93" spans="1:17" x14ac:dyDescent="0.2">
      <c r="A93" s="3" t="s">
        <v>40</v>
      </c>
      <c r="C93" s="12" t="str">
        <f>"000-5200-00"</f>
        <v>000-5200-00</v>
      </c>
      <c r="D93" s="3" t="str">
        <f>"CPP Expense"</f>
        <v>CPP Expense</v>
      </c>
      <c r="E93" s="13">
        <v>0</v>
      </c>
      <c r="F93" s="13">
        <v>0</v>
      </c>
      <c r="G93" s="13">
        <v>0</v>
      </c>
      <c r="H93" s="13">
        <v>0</v>
      </c>
      <c r="I93" s="13">
        <v>0</v>
      </c>
      <c r="J93" s="13">
        <v>0</v>
      </c>
      <c r="K93" s="13">
        <v>0</v>
      </c>
      <c r="L93" s="13">
        <v>0</v>
      </c>
      <c r="M93" s="13">
        <v>0</v>
      </c>
      <c r="N93" s="13">
        <v>0</v>
      </c>
      <c r="O93" s="13">
        <v>0</v>
      </c>
      <c r="P93" s="13">
        <v>0</v>
      </c>
      <c r="Q93" s="2">
        <f t="shared" ref="Q93:Q139" si="2">Q92+1</f>
        <v>2</v>
      </c>
    </row>
    <row r="94" spans="1:17" x14ac:dyDescent="0.2">
      <c r="A94" s="3" t="s">
        <v>40</v>
      </c>
      <c r="C94" s="12" t="str">
        <f>"000-5210-00"</f>
        <v>000-5210-00</v>
      </c>
      <c r="D94" s="3" t="str">
        <f>"QPP Expense"</f>
        <v>QPP Expense</v>
      </c>
      <c r="E94" s="13">
        <v>0</v>
      </c>
      <c r="F94" s="13">
        <v>0</v>
      </c>
      <c r="G94" s="13">
        <v>0</v>
      </c>
      <c r="H94" s="13">
        <v>0</v>
      </c>
      <c r="I94" s="13">
        <v>0</v>
      </c>
      <c r="J94" s="13">
        <v>0</v>
      </c>
      <c r="K94" s="13">
        <v>0</v>
      </c>
      <c r="L94" s="13">
        <v>0</v>
      </c>
      <c r="M94" s="13">
        <v>0</v>
      </c>
      <c r="N94" s="13">
        <v>0</v>
      </c>
      <c r="O94" s="13">
        <v>0</v>
      </c>
      <c r="P94" s="13">
        <v>0</v>
      </c>
      <c r="Q94" s="2">
        <f t="shared" si="2"/>
        <v>3</v>
      </c>
    </row>
    <row r="95" spans="1:17" x14ac:dyDescent="0.2">
      <c r="A95" s="3" t="s">
        <v>40</v>
      </c>
      <c r="C95" s="12" t="str">
        <f>"000-5220-00"</f>
        <v>000-5220-00</v>
      </c>
      <c r="D95" s="3" t="str">
        <f>"UIC Expense"</f>
        <v>UIC Expense</v>
      </c>
      <c r="E95" s="13">
        <v>0</v>
      </c>
      <c r="F95" s="13">
        <v>0</v>
      </c>
      <c r="G95" s="13">
        <v>0</v>
      </c>
      <c r="H95" s="13">
        <v>0</v>
      </c>
      <c r="I95" s="13">
        <v>0</v>
      </c>
      <c r="J95" s="13">
        <v>0</v>
      </c>
      <c r="K95" s="13">
        <v>0</v>
      </c>
      <c r="L95" s="13">
        <v>0</v>
      </c>
      <c r="M95" s="13">
        <v>0</v>
      </c>
      <c r="N95" s="13">
        <v>0</v>
      </c>
      <c r="O95" s="13">
        <v>0</v>
      </c>
      <c r="P95" s="13">
        <v>0</v>
      </c>
      <c r="Q95" s="2">
        <f t="shared" si="2"/>
        <v>4</v>
      </c>
    </row>
    <row r="96" spans="1:17" x14ac:dyDescent="0.2">
      <c r="A96" s="3" t="s">
        <v>40</v>
      </c>
      <c r="C96" s="12" t="str">
        <f>"000-5300-00"</f>
        <v>000-5300-00</v>
      </c>
      <c r="D96" s="3" t="str">
        <f>"SUTA Tax Expense"</f>
        <v>SUTA Tax Expense</v>
      </c>
      <c r="E96" s="13">
        <v>0</v>
      </c>
      <c r="F96" s="13">
        <v>0</v>
      </c>
      <c r="G96" s="13">
        <v>0</v>
      </c>
      <c r="H96" s="13">
        <v>0</v>
      </c>
      <c r="I96" s="13">
        <v>0</v>
      </c>
      <c r="J96" s="13">
        <v>0</v>
      </c>
      <c r="K96" s="13">
        <v>0</v>
      </c>
      <c r="L96" s="13">
        <v>0</v>
      </c>
      <c r="M96" s="13">
        <v>0</v>
      </c>
      <c r="N96" s="13">
        <v>0</v>
      </c>
      <c r="O96" s="13">
        <v>0</v>
      </c>
      <c r="P96" s="13">
        <v>0</v>
      </c>
      <c r="Q96" s="2">
        <f t="shared" si="2"/>
        <v>5</v>
      </c>
    </row>
    <row r="97" spans="1:17" x14ac:dyDescent="0.2">
      <c r="A97" s="3" t="s">
        <v>40</v>
      </c>
      <c r="C97" s="12" t="str">
        <f>"000-5400-00"</f>
        <v>000-5400-00</v>
      </c>
      <c r="D97" s="3" t="str">
        <f>"FUTA Tax Expense"</f>
        <v>FUTA Tax Expense</v>
      </c>
      <c r="E97" s="13">
        <v>0</v>
      </c>
      <c r="F97" s="13">
        <v>0</v>
      </c>
      <c r="G97" s="13">
        <v>0</v>
      </c>
      <c r="H97" s="13">
        <v>0</v>
      </c>
      <c r="I97" s="13">
        <v>0</v>
      </c>
      <c r="J97" s="13">
        <v>0</v>
      </c>
      <c r="K97" s="13">
        <v>0</v>
      </c>
      <c r="L97" s="13">
        <v>0</v>
      </c>
      <c r="M97" s="13">
        <v>0</v>
      </c>
      <c r="N97" s="13">
        <v>0</v>
      </c>
      <c r="O97" s="13">
        <v>0</v>
      </c>
      <c r="P97" s="13">
        <v>0</v>
      </c>
      <c r="Q97" s="2">
        <f t="shared" si="2"/>
        <v>6</v>
      </c>
    </row>
    <row r="98" spans="1:17" x14ac:dyDescent="0.2">
      <c r="A98" s="3" t="s">
        <v>40</v>
      </c>
      <c r="C98" s="12" t="str">
        <f>"000-5500-00"</f>
        <v>000-5500-00</v>
      </c>
      <c r="D98" s="3" t="str">
        <f>"Workers Compensation Tax Expense"</f>
        <v>Workers Compensation Tax Expense</v>
      </c>
      <c r="E98" s="13">
        <v>0</v>
      </c>
      <c r="F98" s="13">
        <v>0</v>
      </c>
      <c r="G98" s="13">
        <v>0</v>
      </c>
      <c r="H98" s="13">
        <v>0</v>
      </c>
      <c r="I98" s="13">
        <v>0</v>
      </c>
      <c r="J98" s="13">
        <v>0</v>
      </c>
      <c r="K98" s="13">
        <v>0</v>
      </c>
      <c r="L98" s="13">
        <v>0</v>
      </c>
      <c r="M98" s="13">
        <v>0</v>
      </c>
      <c r="N98" s="13">
        <v>0</v>
      </c>
      <c r="O98" s="13">
        <v>0</v>
      </c>
      <c r="P98" s="13">
        <v>0</v>
      </c>
      <c r="Q98" s="2">
        <f t="shared" si="2"/>
        <v>7</v>
      </c>
    </row>
    <row r="99" spans="1:17" x14ac:dyDescent="0.2">
      <c r="A99" s="3" t="s">
        <v>40</v>
      </c>
      <c r="C99" s="12" t="str">
        <f>"000-5615-00"</f>
        <v>000-5615-00</v>
      </c>
      <c r="D99" s="3" t="str">
        <f>"Floor Stock Expense"</f>
        <v>Floor Stock Expense</v>
      </c>
      <c r="E99" s="13">
        <v>0</v>
      </c>
      <c r="F99" s="13">
        <v>0</v>
      </c>
      <c r="G99" s="13">
        <v>0</v>
      </c>
      <c r="H99" s="13">
        <v>0</v>
      </c>
      <c r="I99" s="13">
        <v>0</v>
      </c>
      <c r="J99" s="13">
        <v>0</v>
      </c>
      <c r="K99" s="13">
        <v>0</v>
      </c>
      <c r="L99" s="13">
        <v>0</v>
      </c>
      <c r="M99" s="13">
        <v>0</v>
      </c>
      <c r="N99" s="13">
        <v>0</v>
      </c>
      <c r="O99" s="13">
        <v>0</v>
      </c>
      <c r="P99" s="13">
        <v>0</v>
      </c>
      <c r="Q99" s="2">
        <f t="shared" si="2"/>
        <v>8</v>
      </c>
    </row>
    <row r="100" spans="1:17" x14ac:dyDescent="0.2">
      <c r="A100" s="3" t="s">
        <v>40</v>
      </c>
      <c r="C100" s="12" t="str">
        <f>"000-5700-00"</f>
        <v>000-5700-00</v>
      </c>
      <c r="D100" s="3" t="str">
        <f>"Non-Inventoried Purchase Item"</f>
        <v>Non-Inventoried Purchase Item</v>
      </c>
      <c r="E100" s="13">
        <v>0</v>
      </c>
      <c r="F100" s="13">
        <v>0</v>
      </c>
      <c r="G100" s="13">
        <v>0</v>
      </c>
      <c r="H100" s="13">
        <v>0</v>
      </c>
      <c r="I100" s="13">
        <v>0</v>
      </c>
      <c r="J100" s="13">
        <v>0</v>
      </c>
      <c r="K100" s="13">
        <v>0</v>
      </c>
      <c r="L100" s="13">
        <v>0</v>
      </c>
      <c r="M100" s="13">
        <v>0</v>
      </c>
      <c r="N100" s="13">
        <v>0</v>
      </c>
      <c r="O100" s="13">
        <v>0</v>
      </c>
      <c r="P100" s="13">
        <v>0</v>
      </c>
      <c r="Q100" s="2">
        <f t="shared" si="2"/>
        <v>9</v>
      </c>
    </row>
    <row r="101" spans="1:17" x14ac:dyDescent="0.2">
      <c r="A101" s="3" t="s">
        <v>40</v>
      </c>
      <c r="C101" s="12" t="str">
        <f>"000-6170-04"</f>
        <v>000-6170-04</v>
      </c>
      <c r="D101" s="3" t="str">
        <f>"Repairs &amp; Maintenance Expense-Staff"</f>
        <v>Repairs &amp; Maintenance Expense-Staff</v>
      </c>
      <c r="E101" s="13">
        <v>0</v>
      </c>
      <c r="F101" s="13">
        <v>0</v>
      </c>
      <c r="G101" s="13">
        <v>0</v>
      </c>
      <c r="H101" s="13">
        <v>0</v>
      </c>
      <c r="I101" s="13">
        <v>0</v>
      </c>
      <c r="J101" s="13">
        <v>0</v>
      </c>
      <c r="K101" s="13">
        <v>0</v>
      </c>
      <c r="L101" s="13">
        <v>0</v>
      </c>
      <c r="M101" s="13">
        <v>0</v>
      </c>
      <c r="N101" s="13">
        <v>0</v>
      </c>
      <c r="O101" s="13">
        <v>0</v>
      </c>
      <c r="P101" s="13">
        <v>0</v>
      </c>
      <c r="Q101" s="2">
        <f t="shared" si="2"/>
        <v>10</v>
      </c>
    </row>
    <row r="102" spans="1:17" x14ac:dyDescent="0.2">
      <c r="A102" s="3" t="s">
        <v>40</v>
      </c>
      <c r="C102" s="12" t="str">
        <f>"000-6170-05"</f>
        <v>000-6170-05</v>
      </c>
      <c r="D102" s="3" t="str">
        <f>"Repairs &amp; Maintenance Expense-Line"</f>
        <v>Repairs &amp; Maintenance Expense-Line</v>
      </c>
      <c r="E102" s="13">
        <v>0</v>
      </c>
      <c r="F102" s="13">
        <v>0</v>
      </c>
      <c r="G102" s="13">
        <v>0</v>
      </c>
      <c r="H102" s="13">
        <v>0</v>
      </c>
      <c r="I102" s="13">
        <v>0</v>
      </c>
      <c r="J102" s="13">
        <v>0</v>
      </c>
      <c r="K102" s="13">
        <v>0</v>
      </c>
      <c r="L102" s="13">
        <v>0</v>
      </c>
      <c r="M102" s="13">
        <v>0</v>
      </c>
      <c r="N102" s="13">
        <v>0</v>
      </c>
      <c r="O102" s="13">
        <v>0</v>
      </c>
      <c r="P102" s="13">
        <v>0</v>
      </c>
      <c r="Q102" s="2">
        <f t="shared" si="2"/>
        <v>11</v>
      </c>
    </row>
    <row r="103" spans="1:17" x14ac:dyDescent="0.2">
      <c r="A103" s="3" t="s">
        <v>40</v>
      </c>
      <c r="C103" s="12" t="str">
        <f>"000-6180-00"</f>
        <v>000-6180-00</v>
      </c>
      <c r="D103" s="3" t="str">
        <f>"Rent Expense"</f>
        <v>Rent Expense</v>
      </c>
      <c r="E103" s="13">
        <v>0</v>
      </c>
      <c r="F103" s="13">
        <v>0</v>
      </c>
      <c r="G103" s="13">
        <v>0</v>
      </c>
      <c r="H103" s="13">
        <v>0</v>
      </c>
      <c r="I103" s="13">
        <v>0</v>
      </c>
      <c r="J103" s="13">
        <v>0</v>
      </c>
      <c r="K103" s="13">
        <v>0</v>
      </c>
      <c r="L103" s="13">
        <v>0</v>
      </c>
      <c r="M103" s="13">
        <v>0</v>
      </c>
      <c r="N103" s="13">
        <v>0</v>
      </c>
      <c r="O103" s="13">
        <v>0</v>
      </c>
      <c r="P103" s="13">
        <v>0</v>
      </c>
      <c r="Q103" s="2">
        <f t="shared" si="2"/>
        <v>12</v>
      </c>
    </row>
    <row r="104" spans="1:17" x14ac:dyDescent="0.2">
      <c r="A104" s="3" t="s">
        <v>40</v>
      </c>
      <c r="C104" s="12" t="str">
        <f>"000-6190-00"</f>
        <v>000-6190-00</v>
      </c>
      <c r="D104" s="3" t="str">
        <f>"Utilities Expense"</f>
        <v>Utilities Expense</v>
      </c>
      <c r="E104" s="13">
        <v>0</v>
      </c>
      <c r="F104" s="13">
        <v>0</v>
      </c>
      <c r="G104" s="13">
        <v>0</v>
      </c>
      <c r="H104" s="13">
        <v>0</v>
      </c>
      <c r="I104" s="13">
        <v>0</v>
      </c>
      <c r="J104" s="13">
        <v>0</v>
      </c>
      <c r="K104" s="13">
        <v>0</v>
      </c>
      <c r="L104" s="13">
        <v>0</v>
      </c>
      <c r="M104" s="13">
        <v>0</v>
      </c>
      <c r="N104" s="13">
        <v>0</v>
      </c>
      <c r="O104" s="13">
        <v>0</v>
      </c>
      <c r="P104" s="13">
        <v>0</v>
      </c>
      <c r="Q104" s="2">
        <f t="shared" si="2"/>
        <v>13</v>
      </c>
    </row>
    <row r="105" spans="1:17" x14ac:dyDescent="0.2">
      <c r="A105" s="3" t="s">
        <v>40</v>
      </c>
      <c r="C105" s="12" t="str">
        <f>"000-6200-00"</f>
        <v>000-6200-00</v>
      </c>
      <c r="D105" s="3" t="str">
        <f>"Depreciation Expense - Furniture &amp; Fixtures"</f>
        <v>Depreciation Expense - Furniture &amp; Fixtures</v>
      </c>
      <c r="E105" s="13">
        <v>0</v>
      </c>
      <c r="F105" s="13">
        <v>0</v>
      </c>
      <c r="G105" s="13">
        <v>0</v>
      </c>
      <c r="H105" s="13">
        <v>0</v>
      </c>
      <c r="I105" s="13">
        <v>0</v>
      </c>
      <c r="J105" s="13">
        <v>0</v>
      </c>
      <c r="K105" s="13">
        <v>0</v>
      </c>
      <c r="L105" s="13">
        <v>0</v>
      </c>
      <c r="M105" s="13">
        <v>0</v>
      </c>
      <c r="N105" s="13">
        <v>0</v>
      </c>
      <c r="O105" s="13">
        <v>0</v>
      </c>
      <c r="P105" s="13">
        <v>0</v>
      </c>
      <c r="Q105" s="2">
        <f t="shared" si="2"/>
        <v>14</v>
      </c>
    </row>
    <row r="106" spans="1:17" x14ac:dyDescent="0.2">
      <c r="A106" s="3" t="s">
        <v>40</v>
      </c>
      <c r="C106" s="12" t="str">
        <f>"000-6210-00"</f>
        <v>000-6210-00</v>
      </c>
      <c r="D106" s="3" t="str">
        <f>"Depreciation Expense - Computer Equipment"</f>
        <v>Depreciation Expense - Computer Equipment</v>
      </c>
      <c r="E106" s="13">
        <v>0</v>
      </c>
      <c r="F106" s="13">
        <v>0</v>
      </c>
      <c r="G106" s="13">
        <v>0</v>
      </c>
      <c r="H106" s="13">
        <v>0</v>
      </c>
      <c r="I106" s="13">
        <v>0</v>
      </c>
      <c r="J106" s="13">
        <v>0</v>
      </c>
      <c r="K106" s="13">
        <v>0</v>
      </c>
      <c r="L106" s="13">
        <v>0</v>
      </c>
      <c r="M106" s="13">
        <v>0</v>
      </c>
      <c r="N106" s="13">
        <v>0</v>
      </c>
      <c r="O106" s="13">
        <v>0</v>
      </c>
      <c r="P106" s="13">
        <v>0</v>
      </c>
      <c r="Q106" s="2">
        <f t="shared" si="2"/>
        <v>15</v>
      </c>
    </row>
    <row r="107" spans="1:17" x14ac:dyDescent="0.2">
      <c r="A107" s="3" t="s">
        <v>40</v>
      </c>
      <c r="C107" s="12" t="str">
        <f>"000-6220-00"</f>
        <v>000-6220-00</v>
      </c>
      <c r="D107" s="3" t="str">
        <f>"Depreciation Expense - Machinery &amp; Equipment"</f>
        <v>Depreciation Expense - Machinery &amp; Equipment</v>
      </c>
      <c r="E107" s="13">
        <v>0</v>
      </c>
      <c r="F107" s="13">
        <v>0</v>
      </c>
      <c r="G107" s="13">
        <v>0</v>
      </c>
      <c r="H107" s="13">
        <v>0</v>
      </c>
      <c r="I107" s="13">
        <v>0</v>
      </c>
      <c r="J107" s="13">
        <v>0</v>
      </c>
      <c r="K107" s="13">
        <v>0</v>
      </c>
      <c r="L107" s="13">
        <v>0</v>
      </c>
      <c r="M107" s="13">
        <v>0</v>
      </c>
      <c r="N107" s="13">
        <v>0</v>
      </c>
      <c r="O107" s="13">
        <v>0</v>
      </c>
      <c r="P107" s="13">
        <v>0</v>
      </c>
      <c r="Q107" s="2">
        <f t="shared" si="2"/>
        <v>16</v>
      </c>
    </row>
    <row r="108" spans="1:17" x14ac:dyDescent="0.2">
      <c r="A108" s="3" t="s">
        <v>40</v>
      </c>
      <c r="C108" s="12" t="str">
        <f>"000-6230-00"</f>
        <v>000-6230-00</v>
      </c>
      <c r="D108" s="3" t="str">
        <f>"Depreciation Expense - Fleet Vehicles"</f>
        <v>Depreciation Expense - Fleet Vehicles</v>
      </c>
      <c r="E108" s="13">
        <v>0</v>
      </c>
      <c r="F108" s="13">
        <v>0</v>
      </c>
      <c r="G108" s="13">
        <v>0</v>
      </c>
      <c r="H108" s="13">
        <v>0</v>
      </c>
      <c r="I108" s="13">
        <v>0</v>
      </c>
      <c r="J108" s="13">
        <v>0</v>
      </c>
      <c r="K108" s="13">
        <v>0</v>
      </c>
      <c r="L108" s="13">
        <v>0</v>
      </c>
      <c r="M108" s="13">
        <v>0</v>
      </c>
      <c r="N108" s="13">
        <v>0</v>
      </c>
      <c r="O108" s="13">
        <v>0</v>
      </c>
      <c r="P108" s="13">
        <v>0</v>
      </c>
      <c r="Q108" s="2">
        <f t="shared" si="2"/>
        <v>17</v>
      </c>
    </row>
    <row r="109" spans="1:17" x14ac:dyDescent="0.2">
      <c r="A109" s="3" t="s">
        <v>40</v>
      </c>
      <c r="C109" s="12" t="str">
        <f>"000-6300-00"</f>
        <v>000-6300-00</v>
      </c>
      <c r="D109" s="3" t="str">
        <f>"Amortization - Software"</f>
        <v>Amortization - Software</v>
      </c>
      <c r="E109" s="13">
        <v>0</v>
      </c>
      <c r="F109" s="13">
        <v>0</v>
      </c>
      <c r="G109" s="13">
        <v>0</v>
      </c>
      <c r="H109" s="13">
        <v>0</v>
      </c>
      <c r="I109" s="13">
        <v>0</v>
      </c>
      <c r="J109" s="13">
        <v>0</v>
      </c>
      <c r="K109" s="13">
        <v>0</v>
      </c>
      <c r="L109" s="13">
        <v>0</v>
      </c>
      <c r="M109" s="13">
        <v>0</v>
      </c>
      <c r="N109" s="13">
        <v>0</v>
      </c>
      <c r="O109" s="13">
        <v>0</v>
      </c>
      <c r="P109" s="13">
        <v>0</v>
      </c>
      <c r="Q109" s="2">
        <f t="shared" si="2"/>
        <v>18</v>
      </c>
    </row>
    <row r="110" spans="1:17" x14ac:dyDescent="0.2">
      <c r="A110" s="3" t="s">
        <v>40</v>
      </c>
      <c r="C110" s="12" t="str">
        <f>"000-6400-00"</f>
        <v>000-6400-00</v>
      </c>
      <c r="D110" s="3" t="str">
        <f>"Life Insurance - Administration"</f>
        <v>Life Insurance - Administration</v>
      </c>
      <c r="E110" s="13">
        <v>0</v>
      </c>
      <c r="F110" s="13">
        <v>0</v>
      </c>
      <c r="G110" s="13">
        <v>0</v>
      </c>
      <c r="H110" s="13">
        <v>0</v>
      </c>
      <c r="I110" s="13">
        <v>0</v>
      </c>
      <c r="J110" s="13">
        <v>0</v>
      </c>
      <c r="K110" s="13">
        <v>0</v>
      </c>
      <c r="L110" s="13">
        <v>0</v>
      </c>
      <c r="M110" s="13">
        <v>0</v>
      </c>
      <c r="N110" s="13">
        <v>0</v>
      </c>
      <c r="O110" s="13">
        <v>0</v>
      </c>
      <c r="P110" s="13">
        <v>0</v>
      </c>
      <c r="Q110" s="2">
        <f t="shared" si="2"/>
        <v>19</v>
      </c>
    </row>
    <row r="111" spans="1:17" x14ac:dyDescent="0.2">
      <c r="A111" s="3" t="s">
        <v>40</v>
      </c>
      <c r="C111" s="12" t="str">
        <f>"000-6410-00"</f>
        <v>000-6410-00</v>
      </c>
      <c r="D111" s="3" t="str">
        <f>"Vehicle Insurance"</f>
        <v>Vehicle Insurance</v>
      </c>
      <c r="E111" s="13">
        <v>0</v>
      </c>
      <c r="F111" s="13">
        <v>0</v>
      </c>
      <c r="G111" s="13">
        <v>0</v>
      </c>
      <c r="H111" s="13">
        <v>0</v>
      </c>
      <c r="I111" s="13">
        <v>0</v>
      </c>
      <c r="J111" s="13">
        <v>0</v>
      </c>
      <c r="K111" s="13">
        <v>0</v>
      </c>
      <c r="L111" s="13">
        <v>0</v>
      </c>
      <c r="M111" s="13">
        <v>0</v>
      </c>
      <c r="N111" s="13">
        <v>0</v>
      </c>
      <c r="O111" s="13">
        <v>0</v>
      </c>
      <c r="P111" s="13">
        <v>0</v>
      </c>
      <c r="Q111" s="2">
        <f t="shared" si="2"/>
        <v>20</v>
      </c>
    </row>
    <row r="112" spans="1:17" x14ac:dyDescent="0.2">
      <c r="A112" s="3" t="s">
        <v>40</v>
      </c>
      <c r="C112" s="12" t="str">
        <f>"000-6420-00"</f>
        <v>000-6420-00</v>
      </c>
      <c r="D112" s="3" t="str">
        <f>"Liability Insurance"</f>
        <v>Liability Insurance</v>
      </c>
      <c r="E112" s="13">
        <v>0</v>
      </c>
      <c r="F112" s="13">
        <v>0</v>
      </c>
      <c r="G112" s="13">
        <v>0</v>
      </c>
      <c r="H112" s="13">
        <v>0</v>
      </c>
      <c r="I112" s="13">
        <v>0</v>
      </c>
      <c r="J112" s="13">
        <v>0</v>
      </c>
      <c r="K112" s="13">
        <v>0</v>
      </c>
      <c r="L112" s="13">
        <v>0</v>
      </c>
      <c r="M112" s="13">
        <v>0</v>
      </c>
      <c r="N112" s="13">
        <v>0</v>
      </c>
      <c r="O112" s="13">
        <v>0</v>
      </c>
      <c r="P112" s="13">
        <v>0</v>
      </c>
      <c r="Q112" s="2">
        <f t="shared" si="2"/>
        <v>21</v>
      </c>
    </row>
    <row r="113" spans="1:17" x14ac:dyDescent="0.2">
      <c r="A113" s="3" t="s">
        <v>40</v>
      </c>
      <c r="C113" s="12" t="str">
        <f>"000-6430-00"</f>
        <v>000-6430-00</v>
      </c>
      <c r="D113" s="3" t="str">
        <f>"Casualty Insurance"</f>
        <v>Casualty Insurance</v>
      </c>
      <c r="E113" s="13">
        <v>0</v>
      </c>
      <c r="F113" s="13">
        <v>0</v>
      </c>
      <c r="G113" s="13">
        <v>0</v>
      </c>
      <c r="H113" s="13">
        <v>0</v>
      </c>
      <c r="I113" s="13">
        <v>0</v>
      </c>
      <c r="J113" s="13">
        <v>0</v>
      </c>
      <c r="K113" s="13">
        <v>0</v>
      </c>
      <c r="L113" s="13">
        <v>0</v>
      </c>
      <c r="M113" s="13">
        <v>0</v>
      </c>
      <c r="N113" s="13">
        <v>0</v>
      </c>
      <c r="O113" s="13">
        <v>0</v>
      </c>
      <c r="P113" s="13">
        <v>0</v>
      </c>
      <c r="Q113" s="2">
        <f t="shared" si="2"/>
        <v>22</v>
      </c>
    </row>
    <row r="114" spans="1:17" x14ac:dyDescent="0.2">
      <c r="A114" s="3" t="s">
        <v>40</v>
      </c>
      <c r="C114" s="12" t="str">
        <f>"000-6500-04"</f>
        <v>000-6500-04</v>
      </c>
      <c r="D114" s="3" t="str">
        <f>"Postage/Freight Expense-Staff"</f>
        <v>Postage/Freight Expense-Staff</v>
      </c>
      <c r="E114" s="13">
        <v>0</v>
      </c>
      <c r="F114" s="13">
        <v>0</v>
      </c>
      <c r="G114" s="13">
        <v>0</v>
      </c>
      <c r="H114" s="13">
        <v>0</v>
      </c>
      <c r="I114" s="13">
        <v>0</v>
      </c>
      <c r="J114" s="13">
        <v>0</v>
      </c>
      <c r="K114" s="13">
        <v>0</v>
      </c>
      <c r="L114" s="13">
        <v>0</v>
      </c>
      <c r="M114" s="13">
        <v>0</v>
      </c>
      <c r="N114" s="13">
        <v>0</v>
      </c>
      <c r="O114" s="13">
        <v>0</v>
      </c>
      <c r="P114" s="13">
        <v>0</v>
      </c>
      <c r="Q114" s="2">
        <f t="shared" si="2"/>
        <v>23</v>
      </c>
    </row>
    <row r="115" spans="1:17" x14ac:dyDescent="0.2">
      <c r="A115" s="3" t="s">
        <v>40</v>
      </c>
      <c r="C115" s="12" t="str">
        <f>"000-6500-05"</f>
        <v>000-6500-05</v>
      </c>
      <c r="D115" s="3" t="str">
        <f>"Postage/Freight Expense-Line"</f>
        <v>Postage/Freight Expense-Line</v>
      </c>
      <c r="E115" s="13">
        <v>0</v>
      </c>
      <c r="F115" s="13">
        <v>0</v>
      </c>
      <c r="G115" s="13">
        <v>0</v>
      </c>
      <c r="H115" s="13">
        <v>0</v>
      </c>
      <c r="I115" s="13">
        <v>0</v>
      </c>
      <c r="J115" s="13">
        <v>0</v>
      </c>
      <c r="K115" s="13">
        <v>0</v>
      </c>
      <c r="L115" s="13">
        <v>0</v>
      </c>
      <c r="M115" s="13">
        <v>0</v>
      </c>
      <c r="N115" s="13">
        <v>0</v>
      </c>
      <c r="O115" s="13">
        <v>0</v>
      </c>
      <c r="P115" s="13">
        <v>0</v>
      </c>
      <c r="Q115" s="2">
        <f t="shared" si="2"/>
        <v>24</v>
      </c>
    </row>
    <row r="116" spans="1:17" x14ac:dyDescent="0.2">
      <c r="A116" s="3" t="s">
        <v>40</v>
      </c>
      <c r="C116" s="12" t="str">
        <f>"000-6600-00"</f>
        <v>000-6600-00</v>
      </c>
      <c r="D116" s="3" t="str">
        <f>"Bank Fees"</f>
        <v>Bank Fees</v>
      </c>
      <c r="E116" s="13">
        <v>0</v>
      </c>
      <c r="F116" s="13">
        <v>0</v>
      </c>
      <c r="G116" s="13">
        <v>0</v>
      </c>
      <c r="H116" s="13">
        <v>0</v>
      </c>
      <c r="I116" s="13">
        <v>0</v>
      </c>
      <c r="J116" s="13">
        <v>0</v>
      </c>
      <c r="K116" s="13">
        <v>0</v>
      </c>
      <c r="L116" s="13">
        <v>0</v>
      </c>
      <c r="M116" s="13">
        <v>0</v>
      </c>
      <c r="N116" s="13">
        <v>0</v>
      </c>
      <c r="O116" s="13">
        <v>0</v>
      </c>
      <c r="P116" s="13">
        <v>0</v>
      </c>
      <c r="Q116" s="2">
        <f t="shared" si="2"/>
        <v>25</v>
      </c>
    </row>
    <row r="117" spans="1:17" x14ac:dyDescent="0.2">
      <c r="A117" s="3" t="s">
        <v>40</v>
      </c>
      <c r="C117" s="12" t="str">
        <f>"000-6610-00"</f>
        <v>000-6610-00</v>
      </c>
      <c r="D117" s="3" t="str">
        <f>"Advertising Expense"</f>
        <v>Advertising Expense</v>
      </c>
      <c r="E117" s="13">
        <v>0</v>
      </c>
      <c r="F117" s="13">
        <v>0</v>
      </c>
      <c r="G117" s="13">
        <v>0</v>
      </c>
      <c r="H117" s="13">
        <v>0</v>
      </c>
      <c r="I117" s="13">
        <v>0</v>
      </c>
      <c r="J117" s="13">
        <v>0</v>
      </c>
      <c r="K117" s="13">
        <v>0</v>
      </c>
      <c r="L117" s="13">
        <v>0</v>
      </c>
      <c r="M117" s="13">
        <v>0</v>
      </c>
      <c r="N117" s="13">
        <v>0</v>
      </c>
      <c r="O117" s="13">
        <v>0</v>
      </c>
      <c r="P117" s="13">
        <v>0</v>
      </c>
      <c r="Q117" s="2">
        <f t="shared" si="2"/>
        <v>26</v>
      </c>
    </row>
    <row r="118" spans="1:17" x14ac:dyDescent="0.2">
      <c r="A118" s="3" t="s">
        <v>40</v>
      </c>
      <c r="C118" s="12" t="str">
        <f>"000-6620-00"</f>
        <v>000-6620-00</v>
      </c>
      <c r="D118" s="3" t="str">
        <f>"Direct Mail Advertising Expense"</f>
        <v>Direct Mail Advertising Expense</v>
      </c>
      <c r="E118" s="13">
        <v>0</v>
      </c>
      <c r="F118" s="13">
        <v>0</v>
      </c>
      <c r="G118" s="13">
        <v>0</v>
      </c>
      <c r="H118" s="13">
        <v>0</v>
      </c>
      <c r="I118" s="13">
        <v>0</v>
      </c>
      <c r="J118" s="13">
        <v>0</v>
      </c>
      <c r="K118" s="13">
        <v>0</v>
      </c>
      <c r="L118" s="13">
        <v>0</v>
      </c>
      <c r="M118" s="13">
        <v>0</v>
      </c>
      <c r="N118" s="13">
        <v>0</v>
      </c>
      <c r="O118" s="13">
        <v>0</v>
      </c>
      <c r="P118" s="13">
        <v>0</v>
      </c>
      <c r="Q118" s="2">
        <f t="shared" si="2"/>
        <v>27</v>
      </c>
    </row>
    <row r="119" spans="1:17" x14ac:dyDescent="0.2">
      <c r="A119" s="3" t="s">
        <v>40</v>
      </c>
      <c r="C119" s="12" t="str">
        <f>"000-6630-00"</f>
        <v>000-6630-00</v>
      </c>
      <c r="D119" s="3" t="str">
        <f>"IL State Sales Tax Expense"</f>
        <v>IL State Sales Tax Expense</v>
      </c>
      <c r="E119" s="13">
        <v>0</v>
      </c>
      <c r="F119" s="13">
        <v>0</v>
      </c>
      <c r="G119" s="13">
        <v>0</v>
      </c>
      <c r="H119" s="13">
        <v>0</v>
      </c>
      <c r="I119" s="13">
        <v>0</v>
      </c>
      <c r="J119" s="13">
        <v>0</v>
      </c>
      <c r="K119" s="13">
        <v>0</v>
      </c>
      <c r="L119" s="13">
        <v>0</v>
      </c>
      <c r="M119" s="13">
        <v>0</v>
      </c>
      <c r="N119" s="13">
        <v>0</v>
      </c>
      <c r="O119" s="13">
        <v>0</v>
      </c>
      <c r="P119" s="13">
        <v>0</v>
      </c>
      <c r="Q119" s="2">
        <f t="shared" si="2"/>
        <v>28</v>
      </c>
    </row>
    <row r="120" spans="1:17" x14ac:dyDescent="0.2">
      <c r="A120" s="3" t="s">
        <v>40</v>
      </c>
      <c r="C120" s="12" t="str">
        <f>"000-6635-00"</f>
        <v>000-6635-00</v>
      </c>
      <c r="D120" s="3" t="str">
        <f>"Import Tax Expense"</f>
        <v>Import Tax Expense</v>
      </c>
      <c r="E120" s="13">
        <v>0</v>
      </c>
      <c r="F120" s="13">
        <v>0</v>
      </c>
      <c r="G120" s="13">
        <v>0</v>
      </c>
      <c r="H120" s="13">
        <v>0</v>
      </c>
      <c r="I120" s="13">
        <v>0</v>
      </c>
      <c r="J120" s="13">
        <v>0</v>
      </c>
      <c r="K120" s="13">
        <v>0</v>
      </c>
      <c r="L120" s="13">
        <v>0</v>
      </c>
      <c r="M120" s="13">
        <v>0</v>
      </c>
      <c r="N120" s="13">
        <v>0</v>
      </c>
      <c r="O120" s="13">
        <v>0</v>
      </c>
      <c r="P120" s="13">
        <v>0</v>
      </c>
      <c r="Q120" s="2">
        <f t="shared" si="2"/>
        <v>29</v>
      </c>
    </row>
    <row r="121" spans="1:17" x14ac:dyDescent="0.2">
      <c r="A121" s="3" t="s">
        <v>40</v>
      </c>
      <c r="C121" s="12" t="str">
        <f>"000-6640-00"</f>
        <v>000-6640-00</v>
      </c>
      <c r="D121" s="3" t="str">
        <f>"Chicago City Sales Tax Expense"</f>
        <v>Chicago City Sales Tax Expense</v>
      </c>
      <c r="E121" s="13">
        <v>0</v>
      </c>
      <c r="F121" s="13">
        <v>0</v>
      </c>
      <c r="G121" s="13">
        <v>0</v>
      </c>
      <c r="H121" s="13">
        <v>0</v>
      </c>
      <c r="I121" s="13">
        <v>0</v>
      </c>
      <c r="J121" s="13">
        <v>0</v>
      </c>
      <c r="K121" s="13">
        <v>0</v>
      </c>
      <c r="L121" s="13">
        <v>0</v>
      </c>
      <c r="M121" s="13">
        <v>0</v>
      </c>
      <c r="N121" s="13">
        <v>0</v>
      </c>
      <c r="O121" s="13">
        <v>0</v>
      </c>
      <c r="P121" s="13">
        <v>0</v>
      </c>
      <c r="Q121" s="2">
        <f t="shared" si="2"/>
        <v>30</v>
      </c>
    </row>
    <row r="122" spans="1:17" x14ac:dyDescent="0.2">
      <c r="A122" s="3" t="s">
        <v>40</v>
      </c>
      <c r="C122" s="12" t="str">
        <f>"000-6650-00"</f>
        <v>000-6650-00</v>
      </c>
      <c r="D122" s="3" t="str">
        <f>"Australia Sales Tax Expense"</f>
        <v>Australia Sales Tax Expense</v>
      </c>
      <c r="E122" s="13">
        <v>0</v>
      </c>
      <c r="F122" s="13">
        <v>0</v>
      </c>
      <c r="G122" s="13">
        <v>0</v>
      </c>
      <c r="H122" s="13">
        <v>0</v>
      </c>
      <c r="I122" s="13">
        <v>0</v>
      </c>
      <c r="J122" s="13">
        <v>0</v>
      </c>
      <c r="K122" s="13">
        <v>0</v>
      </c>
      <c r="L122" s="13">
        <v>0</v>
      </c>
      <c r="M122" s="13">
        <v>0</v>
      </c>
      <c r="N122" s="13">
        <v>0</v>
      </c>
      <c r="O122" s="13">
        <v>0</v>
      </c>
      <c r="P122" s="13">
        <v>0</v>
      </c>
      <c r="Q122" s="2">
        <f t="shared" si="2"/>
        <v>31</v>
      </c>
    </row>
    <row r="123" spans="1:17" x14ac:dyDescent="0.2">
      <c r="A123" s="3" t="s">
        <v>40</v>
      </c>
      <c r="C123" s="12" t="str">
        <f>"000-6651-00"</f>
        <v>000-6651-00</v>
      </c>
      <c r="D123" s="3" t="str">
        <f>"PST Expense"</f>
        <v>PST Expense</v>
      </c>
      <c r="E123" s="13">
        <v>0</v>
      </c>
      <c r="F123" s="13">
        <v>0</v>
      </c>
      <c r="G123" s="13">
        <v>0</v>
      </c>
      <c r="H123" s="13">
        <v>0</v>
      </c>
      <c r="I123" s="13">
        <v>0</v>
      </c>
      <c r="J123" s="13">
        <v>0</v>
      </c>
      <c r="K123" s="13">
        <v>0</v>
      </c>
      <c r="L123" s="13">
        <v>0</v>
      </c>
      <c r="M123" s="13">
        <v>0</v>
      </c>
      <c r="N123" s="13">
        <v>0</v>
      </c>
      <c r="O123" s="13">
        <v>0</v>
      </c>
      <c r="P123" s="13">
        <v>0</v>
      </c>
      <c r="Q123" s="2">
        <f t="shared" si="2"/>
        <v>32</v>
      </c>
    </row>
    <row r="124" spans="1:17" x14ac:dyDescent="0.2">
      <c r="A124" s="3" t="s">
        <v>40</v>
      </c>
      <c r="C124" s="12" t="str">
        <f>"000-6652-00"</f>
        <v>000-6652-00</v>
      </c>
      <c r="D124" s="3" t="str">
        <f>"PPS Expense"</f>
        <v>PPS Expense</v>
      </c>
      <c r="E124" s="13">
        <v>0</v>
      </c>
      <c r="F124" s="13">
        <v>0</v>
      </c>
      <c r="G124" s="13">
        <v>0</v>
      </c>
      <c r="H124" s="13">
        <v>0</v>
      </c>
      <c r="I124" s="13">
        <v>0</v>
      </c>
      <c r="J124" s="13">
        <v>0</v>
      </c>
      <c r="K124" s="13">
        <v>0</v>
      </c>
      <c r="L124" s="13">
        <v>0</v>
      </c>
      <c r="M124" s="13">
        <v>0</v>
      </c>
      <c r="N124" s="13">
        <v>0</v>
      </c>
      <c r="O124" s="13">
        <v>0</v>
      </c>
      <c r="P124" s="13">
        <v>0</v>
      </c>
      <c r="Q124" s="2">
        <f t="shared" si="2"/>
        <v>33</v>
      </c>
    </row>
    <row r="125" spans="1:17" x14ac:dyDescent="0.2">
      <c r="A125" s="3" t="s">
        <v>40</v>
      </c>
      <c r="C125" s="12" t="str">
        <f>"000-6660-00"</f>
        <v>000-6660-00</v>
      </c>
      <c r="D125" s="3" t="str">
        <f>"PST Expense"</f>
        <v>PST Expense</v>
      </c>
      <c r="E125" s="13">
        <v>0</v>
      </c>
      <c r="F125" s="13">
        <v>0</v>
      </c>
      <c r="G125" s="13">
        <v>0</v>
      </c>
      <c r="H125" s="13">
        <v>0</v>
      </c>
      <c r="I125" s="13">
        <v>0</v>
      </c>
      <c r="J125" s="13">
        <v>0</v>
      </c>
      <c r="K125" s="13">
        <v>0</v>
      </c>
      <c r="L125" s="13">
        <v>0</v>
      </c>
      <c r="M125" s="13">
        <v>0</v>
      </c>
      <c r="N125" s="13">
        <v>0</v>
      </c>
      <c r="O125" s="13">
        <v>0</v>
      </c>
      <c r="P125" s="13">
        <v>0</v>
      </c>
      <c r="Q125" s="2">
        <f t="shared" si="2"/>
        <v>34</v>
      </c>
    </row>
    <row r="126" spans="1:17" x14ac:dyDescent="0.2">
      <c r="A126" s="3" t="s">
        <v>40</v>
      </c>
      <c r="C126" s="12" t="str">
        <f>"000-6661-00"</f>
        <v>000-6661-00</v>
      </c>
      <c r="D126" s="3" t="str">
        <f>"QST Expense"</f>
        <v>QST Expense</v>
      </c>
      <c r="E126" s="13">
        <v>0</v>
      </c>
      <c r="F126" s="13">
        <v>0</v>
      </c>
      <c r="G126" s="13">
        <v>0</v>
      </c>
      <c r="H126" s="13">
        <v>0</v>
      </c>
      <c r="I126" s="13">
        <v>0</v>
      </c>
      <c r="J126" s="13">
        <v>0</v>
      </c>
      <c r="K126" s="13">
        <v>0</v>
      </c>
      <c r="L126" s="13">
        <v>0</v>
      </c>
      <c r="M126" s="13">
        <v>0</v>
      </c>
      <c r="N126" s="13">
        <v>0</v>
      </c>
      <c r="O126" s="13">
        <v>0</v>
      </c>
      <c r="P126" s="13">
        <v>0</v>
      </c>
      <c r="Q126" s="2">
        <f t="shared" si="2"/>
        <v>35</v>
      </c>
    </row>
    <row r="127" spans="1:17" x14ac:dyDescent="0.2">
      <c r="A127" s="3" t="s">
        <v>40</v>
      </c>
      <c r="C127" s="12" t="str">
        <f>"000-6700-00"</f>
        <v>000-6700-00</v>
      </c>
      <c r="D127" s="3" t="str">
        <f>"Bad Debts Expense"</f>
        <v>Bad Debts Expense</v>
      </c>
      <c r="E127" s="13">
        <v>0</v>
      </c>
      <c r="F127" s="13">
        <v>0</v>
      </c>
      <c r="G127" s="13">
        <v>0</v>
      </c>
      <c r="H127" s="13">
        <v>0</v>
      </c>
      <c r="I127" s="13">
        <v>0</v>
      </c>
      <c r="J127" s="13">
        <v>0</v>
      </c>
      <c r="K127" s="13">
        <v>0</v>
      </c>
      <c r="L127" s="13">
        <v>0</v>
      </c>
      <c r="M127" s="13">
        <v>0</v>
      </c>
      <c r="N127" s="13">
        <v>0</v>
      </c>
      <c r="O127" s="13">
        <v>0</v>
      </c>
      <c r="P127" s="13">
        <v>0</v>
      </c>
      <c r="Q127" s="2">
        <f t="shared" si="2"/>
        <v>36</v>
      </c>
    </row>
    <row r="128" spans="1:17" x14ac:dyDescent="0.2">
      <c r="A128" s="3" t="s">
        <v>40</v>
      </c>
      <c r="C128" s="12" t="str">
        <f>"000-6701-00"</f>
        <v>000-6701-00</v>
      </c>
      <c r="D128" s="3" t="str">
        <f>"Write-Off Expense"</f>
        <v>Write-Off Expense</v>
      </c>
      <c r="E128" s="13">
        <v>0</v>
      </c>
      <c r="F128" s="13">
        <v>0</v>
      </c>
      <c r="G128" s="13">
        <v>0</v>
      </c>
      <c r="H128" s="13">
        <v>0</v>
      </c>
      <c r="I128" s="13">
        <v>0</v>
      </c>
      <c r="J128" s="13">
        <v>0</v>
      </c>
      <c r="K128" s="13">
        <v>0</v>
      </c>
      <c r="L128" s="13">
        <v>0</v>
      </c>
      <c r="M128" s="13">
        <v>0</v>
      </c>
      <c r="N128" s="13">
        <v>0</v>
      </c>
      <c r="O128" s="13">
        <v>0</v>
      </c>
      <c r="P128" s="13">
        <v>0</v>
      </c>
      <c r="Q128" s="2">
        <f t="shared" si="2"/>
        <v>37</v>
      </c>
    </row>
    <row r="129" spans="1:17" x14ac:dyDescent="0.2">
      <c r="A129" s="3" t="s">
        <v>40</v>
      </c>
      <c r="C129" s="12" t="str">
        <f>"000-6710-00"</f>
        <v>000-6710-00</v>
      </c>
      <c r="D129" s="3" t="str">
        <f>"Collection Costs"</f>
        <v>Collection Costs</v>
      </c>
      <c r="E129" s="13">
        <v>0</v>
      </c>
      <c r="F129" s="13">
        <v>0</v>
      </c>
      <c r="G129" s="13">
        <v>0</v>
      </c>
      <c r="H129" s="13">
        <v>0</v>
      </c>
      <c r="I129" s="13">
        <v>0</v>
      </c>
      <c r="J129" s="13">
        <v>0</v>
      </c>
      <c r="K129" s="13">
        <v>0</v>
      </c>
      <c r="L129" s="13">
        <v>0</v>
      </c>
      <c r="M129" s="13">
        <v>0</v>
      </c>
      <c r="N129" s="13">
        <v>0</v>
      </c>
      <c r="O129" s="13">
        <v>0</v>
      </c>
      <c r="P129" s="13">
        <v>0</v>
      </c>
      <c r="Q129" s="2">
        <f t="shared" si="2"/>
        <v>38</v>
      </c>
    </row>
    <row r="130" spans="1:17" x14ac:dyDescent="0.2">
      <c r="A130" s="3" t="s">
        <v>40</v>
      </c>
      <c r="C130" s="12" t="str">
        <f>"000-6720-00"</f>
        <v>000-6720-00</v>
      </c>
      <c r="D130" s="3" t="str">
        <f>"Legal Fees"</f>
        <v>Legal Fees</v>
      </c>
      <c r="E130" s="13">
        <v>0</v>
      </c>
      <c r="F130" s="13">
        <v>0</v>
      </c>
      <c r="G130" s="13">
        <v>0</v>
      </c>
      <c r="H130" s="13">
        <v>0</v>
      </c>
      <c r="I130" s="13">
        <v>0</v>
      </c>
      <c r="J130" s="13">
        <v>0</v>
      </c>
      <c r="K130" s="13">
        <v>0</v>
      </c>
      <c r="L130" s="13">
        <v>0</v>
      </c>
      <c r="M130" s="13">
        <v>0</v>
      </c>
      <c r="N130" s="13">
        <v>0</v>
      </c>
      <c r="O130" s="13">
        <v>0</v>
      </c>
      <c r="P130" s="13">
        <v>0</v>
      </c>
      <c r="Q130" s="2">
        <f t="shared" si="2"/>
        <v>39</v>
      </c>
    </row>
    <row r="131" spans="1:17" x14ac:dyDescent="0.2">
      <c r="A131" s="3" t="s">
        <v>40</v>
      </c>
      <c r="C131" s="12" t="str">
        <f>"000-6730-00"</f>
        <v>000-6730-00</v>
      </c>
      <c r="D131" s="3" t="str">
        <f>"Accounting Fees"</f>
        <v>Accounting Fees</v>
      </c>
      <c r="E131" s="13">
        <v>0</v>
      </c>
      <c r="F131" s="13">
        <v>0</v>
      </c>
      <c r="G131" s="13">
        <v>0</v>
      </c>
      <c r="H131" s="13">
        <v>0</v>
      </c>
      <c r="I131" s="13">
        <v>0</v>
      </c>
      <c r="J131" s="13">
        <v>0</v>
      </c>
      <c r="K131" s="13">
        <v>0</v>
      </c>
      <c r="L131" s="13">
        <v>0</v>
      </c>
      <c r="M131" s="13">
        <v>0</v>
      </c>
      <c r="N131" s="13">
        <v>0</v>
      </c>
      <c r="O131" s="13">
        <v>0</v>
      </c>
      <c r="P131" s="13">
        <v>0</v>
      </c>
      <c r="Q131" s="2">
        <f t="shared" si="2"/>
        <v>40</v>
      </c>
    </row>
    <row r="132" spans="1:17" x14ac:dyDescent="0.2">
      <c r="A132" s="3" t="s">
        <v>40</v>
      </c>
      <c r="C132" s="12" t="str">
        <f>"000-6740-00"</f>
        <v>000-6740-00</v>
      </c>
      <c r="D132" s="3" t="str">
        <f>"Fines &amp; Penalties"</f>
        <v>Fines &amp; Penalties</v>
      </c>
      <c r="E132" s="13">
        <v>0</v>
      </c>
      <c r="F132" s="13">
        <v>0</v>
      </c>
      <c r="G132" s="13">
        <v>0</v>
      </c>
      <c r="H132" s="13">
        <v>0</v>
      </c>
      <c r="I132" s="13">
        <v>0</v>
      </c>
      <c r="J132" s="13">
        <v>0</v>
      </c>
      <c r="K132" s="13">
        <v>0</v>
      </c>
      <c r="L132" s="13">
        <v>0</v>
      </c>
      <c r="M132" s="13">
        <v>0</v>
      </c>
      <c r="N132" s="13">
        <v>0</v>
      </c>
      <c r="O132" s="13">
        <v>0</v>
      </c>
      <c r="P132" s="13">
        <v>0</v>
      </c>
      <c r="Q132" s="2">
        <f t="shared" si="2"/>
        <v>41</v>
      </c>
    </row>
    <row r="133" spans="1:17" x14ac:dyDescent="0.2">
      <c r="A133" s="3" t="s">
        <v>40</v>
      </c>
      <c r="C133" s="12" t="str">
        <f>"000-6750-00"</f>
        <v>000-6750-00</v>
      </c>
      <c r="D133" s="3" t="str">
        <f>"Licenses &amp; Fees"</f>
        <v>Licenses &amp; Fees</v>
      </c>
      <c r="E133" s="13">
        <v>0</v>
      </c>
      <c r="F133" s="13">
        <v>0</v>
      </c>
      <c r="G133" s="13">
        <v>0</v>
      </c>
      <c r="H133" s="13">
        <v>0</v>
      </c>
      <c r="I133" s="13">
        <v>0</v>
      </c>
      <c r="J133" s="13">
        <v>0</v>
      </c>
      <c r="K133" s="13">
        <v>0</v>
      </c>
      <c r="L133" s="13">
        <v>0</v>
      </c>
      <c r="M133" s="13">
        <v>0</v>
      </c>
      <c r="N133" s="13">
        <v>0</v>
      </c>
      <c r="O133" s="13">
        <v>0</v>
      </c>
      <c r="P133" s="13">
        <v>0</v>
      </c>
      <c r="Q133" s="2">
        <f t="shared" si="2"/>
        <v>42</v>
      </c>
    </row>
    <row r="134" spans="1:17" x14ac:dyDescent="0.2">
      <c r="A134" s="3" t="s">
        <v>40</v>
      </c>
      <c r="C134" s="12" t="str">
        <f>"000-6760-00"</f>
        <v>000-6760-00</v>
      </c>
      <c r="D134" s="3" t="str">
        <f>"Recruiting &amp; Moving Expense"</f>
        <v>Recruiting &amp; Moving Expense</v>
      </c>
      <c r="E134" s="13">
        <v>0</v>
      </c>
      <c r="F134" s="13">
        <v>0</v>
      </c>
      <c r="G134" s="13">
        <v>0</v>
      </c>
      <c r="H134" s="13">
        <v>0</v>
      </c>
      <c r="I134" s="13">
        <v>0</v>
      </c>
      <c r="J134" s="13">
        <v>0</v>
      </c>
      <c r="K134" s="13">
        <v>0</v>
      </c>
      <c r="L134" s="13">
        <v>0</v>
      </c>
      <c r="M134" s="13">
        <v>0</v>
      </c>
      <c r="N134" s="13">
        <v>0</v>
      </c>
      <c r="O134" s="13">
        <v>0</v>
      </c>
      <c r="P134" s="13">
        <v>0</v>
      </c>
      <c r="Q134" s="2">
        <f t="shared" si="2"/>
        <v>43</v>
      </c>
    </row>
    <row r="135" spans="1:17" x14ac:dyDescent="0.2">
      <c r="A135" s="3" t="s">
        <v>40</v>
      </c>
      <c r="C135" s="12" t="str">
        <f>"000-6770-00"</f>
        <v>000-6770-00</v>
      </c>
      <c r="D135" s="3" t="str">
        <f>"Company Meetings"</f>
        <v>Company Meetings</v>
      </c>
      <c r="E135" s="13">
        <v>0</v>
      </c>
      <c r="F135" s="13">
        <v>0</v>
      </c>
      <c r="G135" s="13">
        <v>0</v>
      </c>
      <c r="H135" s="13">
        <v>0</v>
      </c>
      <c r="I135" s="13">
        <v>0</v>
      </c>
      <c r="J135" s="13">
        <v>0</v>
      </c>
      <c r="K135" s="13">
        <v>0</v>
      </c>
      <c r="L135" s="13">
        <v>0</v>
      </c>
      <c r="M135" s="13">
        <v>0</v>
      </c>
      <c r="N135" s="13">
        <v>0</v>
      </c>
      <c r="O135" s="13">
        <v>0</v>
      </c>
      <c r="P135" s="13">
        <v>0</v>
      </c>
      <c r="Q135" s="2">
        <f t="shared" si="2"/>
        <v>44</v>
      </c>
    </row>
    <row r="136" spans="1:17" x14ac:dyDescent="0.2">
      <c r="A136" s="3" t="s">
        <v>40</v>
      </c>
      <c r="C136" s="12" t="str">
        <f>"000-6780-00"</f>
        <v>000-6780-00</v>
      </c>
      <c r="D136" s="3" t="str">
        <f>"Miscellaneous Expense"</f>
        <v>Miscellaneous Expense</v>
      </c>
      <c r="E136" s="13">
        <v>0</v>
      </c>
      <c r="F136" s="13">
        <v>0</v>
      </c>
      <c r="G136" s="13">
        <v>0</v>
      </c>
      <c r="H136" s="13">
        <v>0</v>
      </c>
      <c r="I136" s="13">
        <v>0</v>
      </c>
      <c r="J136" s="13">
        <v>0</v>
      </c>
      <c r="K136" s="13">
        <v>0</v>
      </c>
      <c r="L136" s="13">
        <v>0</v>
      </c>
      <c r="M136" s="13">
        <v>0</v>
      </c>
      <c r="N136" s="13">
        <v>0</v>
      </c>
      <c r="O136" s="13">
        <v>0</v>
      </c>
      <c r="P136" s="13">
        <v>0</v>
      </c>
      <c r="Q136" s="2">
        <f t="shared" si="2"/>
        <v>45</v>
      </c>
    </row>
    <row r="137" spans="1:17" x14ac:dyDescent="0.2">
      <c r="A137" s="3" t="s">
        <v>40</v>
      </c>
      <c r="C137" s="12" t="str">
        <f>"000-6790-00"</f>
        <v>000-6790-00</v>
      </c>
      <c r="D137" s="3" t="str">
        <f>"Warranty Expense"</f>
        <v>Warranty Expense</v>
      </c>
      <c r="E137" s="13">
        <v>0</v>
      </c>
      <c r="F137" s="13">
        <v>0</v>
      </c>
      <c r="G137" s="13">
        <v>0</v>
      </c>
      <c r="H137" s="13">
        <v>0</v>
      </c>
      <c r="I137" s="13">
        <v>0</v>
      </c>
      <c r="J137" s="13">
        <v>0</v>
      </c>
      <c r="K137" s="13">
        <v>0</v>
      </c>
      <c r="L137" s="13">
        <v>0</v>
      </c>
      <c r="M137" s="13">
        <v>0</v>
      </c>
      <c r="N137" s="13">
        <v>0</v>
      </c>
      <c r="O137" s="13">
        <v>0</v>
      </c>
      <c r="P137" s="13">
        <v>0</v>
      </c>
      <c r="Q137" s="2">
        <f t="shared" si="2"/>
        <v>46</v>
      </c>
    </row>
    <row r="138" spans="1:17" x14ac:dyDescent="0.2">
      <c r="A138" s="3" t="s">
        <v>40</v>
      </c>
      <c r="C138" s="12" t="str">
        <f>"000-6800-01"</f>
        <v>000-6800-01</v>
      </c>
      <c r="D138" s="3" t="str">
        <f>"Project Expenses"</f>
        <v>Project Expenses</v>
      </c>
      <c r="E138" s="13">
        <v>0</v>
      </c>
      <c r="F138" s="13">
        <v>0</v>
      </c>
      <c r="G138" s="13">
        <v>0</v>
      </c>
      <c r="H138" s="13">
        <v>0</v>
      </c>
      <c r="I138" s="13">
        <v>0</v>
      </c>
      <c r="J138" s="13">
        <v>0</v>
      </c>
      <c r="K138" s="13">
        <v>0</v>
      </c>
      <c r="L138" s="13">
        <v>0</v>
      </c>
      <c r="M138" s="13">
        <v>0</v>
      </c>
      <c r="N138" s="13">
        <v>0</v>
      </c>
      <c r="O138" s="13">
        <v>0</v>
      </c>
      <c r="P138" s="13">
        <v>0</v>
      </c>
      <c r="Q138" s="2">
        <f t="shared" si="2"/>
        <v>47</v>
      </c>
    </row>
    <row r="139" spans="1:17" x14ac:dyDescent="0.2">
      <c r="A139" s="3" t="s">
        <v>40</v>
      </c>
      <c r="C139" s="12" t="str">
        <f>"000-6900-00"</f>
        <v>000-6900-00</v>
      </c>
      <c r="D139" s="3" t="str">
        <f>"Project Losses"</f>
        <v>Project Losses</v>
      </c>
      <c r="E139" s="13">
        <v>0</v>
      </c>
      <c r="F139" s="13">
        <v>0</v>
      </c>
      <c r="G139" s="13">
        <v>0</v>
      </c>
      <c r="H139" s="13">
        <v>0</v>
      </c>
      <c r="I139" s="13">
        <v>0</v>
      </c>
      <c r="J139" s="13">
        <v>0</v>
      </c>
      <c r="K139" s="13">
        <v>0</v>
      </c>
      <c r="L139" s="13">
        <v>0</v>
      </c>
      <c r="M139" s="13">
        <v>0</v>
      </c>
      <c r="N139" s="13">
        <v>0</v>
      </c>
      <c r="O139" s="13">
        <v>0</v>
      </c>
      <c r="P139" s="13">
        <v>0</v>
      </c>
      <c r="Q139" s="2">
        <f t="shared" si="2"/>
        <v>48</v>
      </c>
    </row>
    <row r="140" spans="1:17" x14ac:dyDescent="0.2">
      <c r="C140" s="20" t="s">
        <v>10</v>
      </c>
      <c r="E140" s="13"/>
      <c r="F140" s="13"/>
      <c r="G140" s="13"/>
      <c r="H140" s="13"/>
      <c r="I140" s="13"/>
      <c r="J140" s="13"/>
      <c r="K140" s="13"/>
      <c r="L140" s="13"/>
      <c r="M140" s="13"/>
      <c r="N140" s="13"/>
      <c r="O140" s="13"/>
      <c r="P140" s="13"/>
      <c r="Q140" s="2"/>
    </row>
    <row r="141" spans="1:17" ht="12.75" thickBot="1" x14ac:dyDescent="0.25">
      <c r="D141" s="33" t="s">
        <v>4</v>
      </c>
      <c r="E141" s="35">
        <f>SUM(E92:E140)</f>
        <v>45635.02</v>
      </c>
      <c r="F141" s="35">
        <f t="shared" ref="F141:P141" si="3">SUM(F92:F140)</f>
        <v>75270.289999999994</v>
      </c>
      <c r="G141" s="35">
        <f t="shared" si="3"/>
        <v>104579.02</v>
      </c>
      <c r="H141" s="35">
        <f t="shared" si="3"/>
        <v>133907.26</v>
      </c>
      <c r="I141" s="35">
        <f t="shared" si="3"/>
        <v>162588.45000000001</v>
      </c>
      <c r="J141" s="35">
        <f t="shared" si="3"/>
        <v>223799.77</v>
      </c>
      <c r="K141" s="35">
        <f t="shared" si="3"/>
        <v>252984.81</v>
      </c>
      <c r="L141" s="35">
        <f t="shared" si="3"/>
        <v>282190.96000000002</v>
      </c>
      <c r="M141" s="35">
        <f t="shared" si="3"/>
        <v>311583.58</v>
      </c>
      <c r="N141" s="35">
        <f t="shared" si="3"/>
        <v>340585.02</v>
      </c>
      <c r="O141" s="35">
        <f t="shared" si="3"/>
        <v>370495.57</v>
      </c>
      <c r="P141" s="35">
        <f t="shared" si="3"/>
        <v>399481.54</v>
      </c>
      <c r="Q141" s="2"/>
    </row>
    <row r="142" spans="1:17" ht="12.75" thickTop="1" x14ac:dyDescent="0.2">
      <c r="D142" s="10"/>
      <c r="E142" s="21"/>
      <c r="F142" s="21"/>
      <c r="G142" s="21"/>
      <c r="H142" s="21"/>
      <c r="I142" s="21"/>
      <c r="J142" s="21"/>
      <c r="K142" s="21"/>
      <c r="L142" s="21"/>
      <c r="M142" s="21"/>
      <c r="N142" s="21"/>
      <c r="O142" s="21"/>
      <c r="P142" s="21"/>
      <c r="Q142" s="2"/>
    </row>
    <row r="143" spans="1:17" ht="15" thickBot="1" x14ac:dyDescent="0.3">
      <c r="D143" s="36" t="s">
        <v>5</v>
      </c>
      <c r="E143" s="37">
        <f>E89+E141</f>
        <v>16177.739999999994</v>
      </c>
      <c r="F143" s="37">
        <f t="shared" ref="F143:P143" si="4">F89+F141</f>
        <v>13861.739999999991</v>
      </c>
      <c r="G143" s="37">
        <f t="shared" si="4"/>
        <v>-111808.65000000001</v>
      </c>
      <c r="H143" s="37">
        <f t="shared" si="4"/>
        <v>-82504.350000000006</v>
      </c>
      <c r="I143" s="37">
        <f t="shared" si="4"/>
        <v>-53823.16</v>
      </c>
      <c r="J143" s="37">
        <f t="shared" si="4"/>
        <v>7388.1599999999744</v>
      </c>
      <c r="K143" s="37">
        <f t="shared" si="4"/>
        <v>36573.199999999983</v>
      </c>
      <c r="L143" s="37">
        <f t="shared" si="4"/>
        <v>65779.350000000006</v>
      </c>
      <c r="M143" s="37">
        <f t="shared" si="4"/>
        <v>93902.660000000033</v>
      </c>
      <c r="N143" s="37">
        <f t="shared" si="4"/>
        <v>122904.10000000003</v>
      </c>
      <c r="O143" s="37">
        <f t="shared" si="4"/>
        <v>152814.65000000002</v>
      </c>
      <c r="P143" s="37">
        <f t="shared" si="4"/>
        <v>181800.62</v>
      </c>
      <c r="Q143" s="2"/>
    </row>
    <row r="144" spans="1:17" ht="12.75" thickTop="1" x14ac:dyDescent="0.2">
      <c r="E144" s="22"/>
      <c r="F144" s="22"/>
      <c r="G144" s="22"/>
      <c r="H144" s="22"/>
      <c r="I144" s="22"/>
      <c r="J144" s="22"/>
      <c r="K144" s="22"/>
      <c r="L144" s="22"/>
      <c r="M144" s="22"/>
      <c r="N144" s="22"/>
      <c r="O144" s="22"/>
      <c r="P144" s="22"/>
      <c r="Q144" s="2"/>
    </row>
    <row r="145" spans="17:17" x14ac:dyDescent="0.2">
      <c r="Q145" s="2"/>
    </row>
  </sheetData>
  <phoneticPr fontId="4" type="noConversion"/>
  <conditionalFormatting sqref="C14:E14 C56:E56 C92:E92">
    <cfRule type="expression" dxfId="7" priority="111" stopIfTrue="1">
      <formula>MOD($Q14,2)=0</formula>
    </cfRule>
  </conditionalFormatting>
  <conditionalFormatting sqref="F14:P14 F56:P56 F92:P92">
    <cfRule type="expression" dxfId="6" priority="7" stopIfTrue="1">
      <formula>MOD($Q14,2)=0</formula>
    </cfRule>
  </conditionalFormatting>
  <conditionalFormatting sqref="C15:E51">
    <cfRule type="expression" dxfId="5" priority="6" stopIfTrue="1">
      <formula>MOD($Q15,2)=0</formula>
    </cfRule>
  </conditionalFormatting>
  <conditionalFormatting sqref="F15:P51">
    <cfRule type="expression" dxfId="4" priority="5" stopIfTrue="1">
      <formula>MOD($Q15,2)=0</formula>
    </cfRule>
  </conditionalFormatting>
  <conditionalFormatting sqref="C57:E85">
    <cfRule type="expression" dxfId="3" priority="4" stopIfTrue="1">
      <formula>MOD($Q57,2)=0</formula>
    </cfRule>
  </conditionalFormatting>
  <conditionalFormatting sqref="F57:P85">
    <cfRule type="expression" dxfId="2" priority="3" stopIfTrue="1">
      <formula>MOD($Q57,2)=0</formula>
    </cfRule>
  </conditionalFormatting>
  <conditionalFormatting sqref="C93:E139">
    <cfRule type="expression" dxfId="1" priority="2" stopIfTrue="1">
      <formula>MOD($Q93,2)=0</formula>
    </cfRule>
  </conditionalFormatting>
  <conditionalFormatting sqref="F93:P139">
    <cfRule type="expression" dxfId="0" priority="1" stopIfTrue="1">
      <formula>MOD($Q93,2)=0</formula>
    </cfRule>
  </conditionalFormatting>
  <pageMargins left="0.75" right="0.75" top="1" bottom="1" header="0.5" footer="0.5"/>
  <pageSetup scale="85" fitToHeight="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heetViews>
  <sheetFormatPr defaultRowHeight="12.75" x14ac:dyDescent="0.2"/>
  <sheetData>
    <row r="1" spans="1:5" x14ac:dyDescent="0.2">
      <c r="A1" s="1" t="s">
        <v>397</v>
      </c>
      <c r="C1" s="1" t="s">
        <v>22</v>
      </c>
      <c r="D1" s="1" t="s">
        <v>23</v>
      </c>
      <c r="E1" s="1" t="s">
        <v>24</v>
      </c>
    </row>
    <row r="4" spans="1:5" x14ac:dyDescent="0.2">
      <c r="C4" s="1" t="s">
        <v>138</v>
      </c>
    </row>
    <row r="5" spans="1:5" x14ac:dyDescent="0.2">
      <c r="A5" s="1" t="s">
        <v>21</v>
      </c>
      <c r="C5" s="1" t="s">
        <v>12</v>
      </c>
      <c r="D5" s="1" t="s">
        <v>366</v>
      </c>
      <c r="E5" s="1" t="s">
        <v>365</v>
      </c>
    </row>
    <row r="6" spans="1:5" x14ac:dyDescent="0.2">
      <c r="A6" s="1" t="s">
        <v>21</v>
      </c>
      <c r="C6" s="1" t="s">
        <v>13</v>
      </c>
      <c r="D6" s="1" t="s">
        <v>372</v>
      </c>
      <c r="E6" s="1" t="s">
        <v>365</v>
      </c>
    </row>
    <row r="7" spans="1:5" x14ac:dyDescent="0.2">
      <c r="A7" s="1" t="s">
        <v>21</v>
      </c>
      <c r="C7" s="1" t="s">
        <v>14</v>
      </c>
      <c r="D7" s="1" t="s">
        <v>373</v>
      </c>
      <c r="E7" s="1" t="s">
        <v>365</v>
      </c>
    </row>
    <row r="8" spans="1:5" x14ac:dyDescent="0.2">
      <c r="A8" s="1" t="s">
        <v>21</v>
      </c>
      <c r="C8" s="1" t="s">
        <v>6</v>
      </c>
      <c r="D8" s="1" t="s">
        <v>367</v>
      </c>
      <c r="E8" s="1" t="s">
        <v>34</v>
      </c>
    </row>
    <row r="9" spans="1:5" x14ac:dyDescent="0.2">
      <c r="A9" s="1" t="s">
        <v>21</v>
      </c>
      <c r="C9" s="1" t="s">
        <v>7</v>
      </c>
      <c r="D9" s="1" t="s">
        <v>257</v>
      </c>
      <c r="E9" s="1" t="s">
        <v>35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heetViews>
  <sheetFormatPr defaultRowHeight="12.75" x14ac:dyDescent="0.2"/>
  <sheetData>
    <row r="1" spans="1:5" x14ac:dyDescent="0.2">
      <c r="A1" s="1" t="s">
        <v>397</v>
      </c>
      <c r="C1" s="1" t="s">
        <v>22</v>
      </c>
      <c r="D1" s="1" t="s">
        <v>23</v>
      </c>
      <c r="E1" s="1" t="s">
        <v>24</v>
      </c>
    </row>
    <row r="4" spans="1:5" x14ac:dyDescent="0.2">
      <c r="C4" s="1" t="s">
        <v>138</v>
      </c>
    </row>
    <row r="5" spans="1:5" x14ac:dyDescent="0.2">
      <c r="A5" s="1" t="s">
        <v>21</v>
      </c>
      <c r="C5" s="1" t="s">
        <v>12</v>
      </c>
      <c r="D5" s="1" t="s">
        <v>366</v>
      </c>
      <c r="E5" s="1" t="s">
        <v>365</v>
      </c>
    </row>
    <row r="6" spans="1:5" x14ac:dyDescent="0.2">
      <c r="A6" s="1" t="s">
        <v>21</v>
      </c>
      <c r="C6" s="1" t="s">
        <v>13</v>
      </c>
      <c r="D6" s="1" t="s">
        <v>372</v>
      </c>
      <c r="E6" s="1" t="s">
        <v>365</v>
      </c>
    </row>
    <row r="7" spans="1:5" x14ac:dyDescent="0.2">
      <c r="A7" s="1" t="s">
        <v>21</v>
      </c>
      <c r="C7" s="1" t="s">
        <v>14</v>
      </c>
      <c r="D7" s="1" t="s">
        <v>373</v>
      </c>
      <c r="E7" s="1" t="s">
        <v>365</v>
      </c>
    </row>
    <row r="8" spans="1:5" x14ac:dyDescent="0.2">
      <c r="A8" s="1" t="s">
        <v>21</v>
      </c>
      <c r="C8" s="1" t="s">
        <v>6</v>
      </c>
      <c r="D8" s="1" t="s">
        <v>367</v>
      </c>
      <c r="E8" s="1" t="s">
        <v>34</v>
      </c>
    </row>
    <row r="9" spans="1:5" x14ac:dyDescent="0.2">
      <c r="A9" s="1" t="s">
        <v>21</v>
      </c>
      <c r="C9" s="1" t="s">
        <v>7</v>
      </c>
      <c r="D9" s="1" t="s">
        <v>257</v>
      </c>
      <c r="E9" s="1" t="s">
        <v>35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workbookViewId="0"/>
  </sheetViews>
  <sheetFormatPr defaultRowHeight="12.75" x14ac:dyDescent="0.2"/>
  <sheetData>
    <row r="1" spans="1:6" x14ac:dyDescent="0.2">
      <c r="A1" s="1" t="s">
        <v>416</v>
      </c>
      <c r="D1" s="1" t="s">
        <v>0</v>
      </c>
      <c r="E1" s="1" t="s">
        <v>0</v>
      </c>
      <c r="F1" s="1" t="s">
        <v>9</v>
      </c>
    </row>
    <row r="3" spans="1:6" x14ac:dyDescent="0.2">
      <c r="C3" s="1" t="s">
        <v>364</v>
      </c>
    </row>
    <row r="5" spans="1:6" x14ac:dyDescent="0.2">
      <c r="C5" s="1" t="s">
        <v>16</v>
      </c>
      <c r="D5" s="1" t="s">
        <v>374</v>
      </c>
    </row>
    <row r="6" spans="1:6" x14ac:dyDescent="0.2">
      <c r="C6" s="1" t="s">
        <v>17</v>
      </c>
      <c r="D6" s="1" t="s">
        <v>375</v>
      </c>
    </row>
    <row r="7" spans="1:6" x14ac:dyDescent="0.2">
      <c r="C7" s="1" t="s">
        <v>18</v>
      </c>
      <c r="D7" s="1" t="s">
        <v>376</v>
      </c>
    </row>
    <row r="8" spans="1:6" x14ac:dyDescent="0.2">
      <c r="C8" s="1" t="s">
        <v>19</v>
      </c>
      <c r="D8" s="1" t="s">
        <v>377</v>
      </c>
    </row>
    <row r="9" spans="1:6" x14ac:dyDescent="0.2">
      <c r="C9" s="1" t="s">
        <v>20</v>
      </c>
      <c r="D9" s="1" t="s">
        <v>378</v>
      </c>
    </row>
    <row r="10" spans="1:6" x14ac:dyDescent="0.2">
      <c r="C10" s="1" t="s">
        <v>15</v>
      </c>
      <c r="D10" s="1" t="s">
        <v>379</v>
      </c>
    </row>
    <row r="12" spans="1:6" x14ac:dyDescent="0.2">
      <c r="A12" s="1" t="s">
        <v>9</v>
      </c>
      <c r="E12" s="1" t="s">
        <v>398</v>
      </c>
    </row>
    <row r="13" spans="1:6" x14ac:dyDescent="0.2">
      <c r="C13" s="1" t="s">
        <v>11</v>
      </c>
      <c r="D13" s="1" t="s">
        <v>8</v>
      </c>
      <c r="E13" s="1" t="s">
        <v>399</v>
      </c>
    </row>
    <row r="14" spans="1:6" x14ac:dyDescent="0.2">
      <c r="C14" s="1" t="s">
        <v>400</v>
      </c>
      <c r="D14" s="1" t="s">
        <v>401</v>
      </c>
      <c r="E14" s="1" t="s">
        <v>402</v>
      </c>
      <c r="F14" s="1" t="s">
        <v>403</v>
      </c>
    </row>
    <row r="16" spans="1:6" x14ac:dyDescent="0.2">
      <c r="D16" s="1" t="s">
        <v>1</v>
      </c>
      <c r="E16" s="1" t="s">
        <v>404</v>
      </c>
    </row>
    <row r="19" spans="3:6" x14ac:dyDescent="0.2">
      <c r="C19" s="1" t="s">
        <v>405</v>
      </c>
      <c r="D19" s="1" t="s">
        <v>406</v>
      </c>
      <c r="E19" s="1" t="s">
        <v>407</v>
      </c>
      <c r="F19" s="1" t="s">
        <v>408</v>
      </c>
    </row>
    <row r="21" spans="3:6" x14ac:dyDescent="0.2">
      <c r="D21" s="1" t="s">
        <v>2</v>
      </c>
      <c r="E21" s="1" t="s">
        <v>409</v>
      </c>
    </row>
    <row r="23" spans="3:6" x14ac:dyDescent="0.2">
      <c r="D23" s="1" t="s">
        <v>3</v>
      </c>
      <c r="E23" s="1" t="s">
        <v>410</v>
      </c>
    </row>
    <row r="26" spans="3:6" x14ac:dyDescent="0.2">
      <c r="C26" s="1" t="s">
        <v>411</v>
      </c>
      <c r="D26" s="1" t="s">
        <v>45</v>
      </c>
      <c r="E26" s="1" t="s">
        <v>412</v>
      </c>
      <c r="F26" s="1" t="s">
        <v>413</v>
      </c>
    </row>
    <row r="27" spans="3:6" x14ac:dyDescent="0.2">
      <c r="C27" s="1" t="s">
        <v>10</v>
      </c>
    </row>
    <row r="28" spans="3:6" x14ac:dyDescent="0.2">
      <c r="D28" s="1" t="s">
        <v>4</v>
      </c>
      <c r="E28" s="1" t="s">
        <v>414</v>
      </c>
    </row>
    <row r="30" spans="3:6" x14ac:dyDescent="0.2">
      <c r="D30" s="1" t="s">
        <v>5</v>
      </c>
      <c r="E30" s="1" t="s">
        <v>415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workbookViewId="0"/>
  </sheetViews>
  <sheetFormatPr defaultRowHeight="12.75" x14ac:dyDescent="0.2"/>
  <sheetData>
    <row r="1" spans="1:6" x14ac:dyDescent="0.2">
      <c r="A1" s="1" t="s">
        <v>416</v>
      </c>
      <c r="D1" s="1" t="s">
        <v>0</v>
      </c>
      <c r="E1" s="1" t="s">
        <v>0</v>
      </c>
      <c r="F1" s="1" t="s">
        <v>9</v>
      </c>
    </row>
    <row r="3" spans="1:6" x14ac:dyDescent="0.2">
      <c r="C3" s="1" t="s">
        <v>364</v>
      </c>
    </row>
    <row r="5" spans="1:6" x14ac:dyDescent="0.2">
      <c r="C5" s="1" t="s">
        <v>16</v>
      </c>
      <c r="D5" s="1" t="s">
        <v>374</v>
      </c>
    </row>
    <row r="6" spans="1:6" x14ac:dyDescent="0.2">
      <c r="C6" s="1" t="s">
        <v>17</v>
      </c>
      <c r="D6" s="1" t="s">
        <v>375</v>
      </c>
    </row>
    <row r="7" spans="1:6" x14ac:dyDescent="0.2">
      <c r="C7" s="1" t="s">
        <v>18</v>
      </c>
      <c r="D7" s="1" t="s">
        <v>376</v>
      </c>
    </row>
    <row r="8" spans="1:6" x14ac:dyDescent="0.2">
      <c r="C8" s="1" t="s">
        <v>19</v>
      </c>
      <c r="D8" s="1" t="s">
        <v>377</v>
      </c>
    </row>
    <row r="9" spans="1:6" x14ac:dyDescent="0.2">
      <c r="C9" s="1" t="s">
        <v>20</v>
      </c>
      <c r="D9" s="1" t="s">
        <v>378</v>
      </c>
    </row>
    <row r="10" spans="1:6" x14ac:dyDescent="0.2">
      <c r="C10" s="1" t="s">
        <v>15</v>
      </c>
      <c r="D10" s="1" t="s">
        <v>379</v>
      </c>
    </row>
    <row r="12" spans="1:6" x14ac:dyDescent="0.2">
      <c r="A12" s="1" t="s">
        <v>9</v>
      </c>
      <c r="E12" s="1" t="s">
        <v>398</v>
      </c>
    </row>
    <row r="13" spans="1:6" x14ac:dyDescent="0.2">
      <c r="C13" s="1" t="s">
        <v>11</v>
      </c>
      <c r="D13" s="1" t="s">
        <v>8</v>
      </c>
      <c r="E13" s="1" t="s">
        <v>399</v>
      </c>
    </row>
    <row r="14" spans="1:6" x14ac:dyDescent="0.2">
      <c r="C14" s="1" t="s">
        <v>400</v>
      </c>
      <c r="D14" s="1" t="s">
        <v>401</v>
      </c>
      <c r="E14" s="1" t="s">
        <v>402</v>
      </c>
      <c r="F14" s="1" t="s">
        <v>403</v>
      </c>
    </row>
    <row r="16" spans="1:6" x14ac:dyDescent="0.2">
      <c r="D16" s="1" t="s">
        <v>1</v>
      </c>
      <c r="E16" s="1" t="s">
        <v>404</v>
      </c>
    </row>
    <row r="19" spans="3:6" x14ac:dyDescent="0.2">
      <c r="C19" s="1" t="s">
        <v>405</v>
      </c>
      <c r="D19" s="1" t="s">
        <v>406</v>
      </c>
      <c r="E19" s="1" t="s">
        <v>407</v>
      </c>
      <c r="F19" s="1" t="s">
        <v>408</v>
      </c>
    </row>
    <row r="21" spans="3:6" x14ac:dyDescent="0.2">
      <c r="D21" s="1" t="s">
        <v>2</v>
      </c>
      <c r="E21" s="1" t="s">
        <v>409</v>
      </c>
    </row>
    <row r="23" spans="3:6" x14ac:dyDescent="0.2">
      <c r="D23" s="1" t="s">
        <v>3</v>
      </c>
      <c r="E23" s="1" t="s">
        <v>410</v>
      </c>
    </row>
    <row r="26" spans="3:6" x14ac:dyDescent="0.2">
      <c r="C26" s="1" t="s">
        <v>411</v>
      </c>
      <c r="D26" s="1" t="s">
        <v>45</v>
      </c>
      <c r="E26" s="1" t="s">
        <v>412</v>
      </c>
      <c r="F26" s="1" t="s">
        <v>413</v>
      </c>
    </row>
    <row r="27" spans="3:6" x14ac:dyDescent="0.2">
      <c r="C27" s="1" t="s">
        <v>10</v>
      </c>
    </row>
    <row r="28" spans="3:6" x14ac:dyDescent="0.2">
      <c r="D28" s="1" t="s">
        <v>4</v>
      </c>
      <c r="E28" s="1" t="s">
        <v>414</v>
      </c>
    </row>
    <row r="30" spans="3:6" x14ac:dyDescent="0.2">
      <c r="D30" s="1" t="s">
        <v>5</v>
      </c>
      <c r="E30" s="1" t="s">
        <v>415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heetViews>
  <sheetFormatPr defaultRowHeight="12.75" x14ac:dyDescent="0.2"/>
  <sheetData>
    <row r="1" spans="1:5" x14ac:dyDescent="0.2">
      <c r="A1" s="1" t="s">
        <v>418</v>
      </c>
      <c r="C1" s="1" t="s">
        <v>22</v>
      </c>
      <c r="D1" s="1" t="s">
        <v>23</v>
      </c>
      <c r="E1" s="1" t="s">
        <v>24</v>
      </c>
    </row>
    <row r="4" spans="1:5" x14ac:dyDescent="0.2">
      <c r="C4" s="1" t="s">
        <v>138</v>
      </c>
    </row>
    <row r="5" spans="1:5" x14ac:dyDescent="0.2">
      <c r="A5" s="1" t="s">
        <v>21</v>
      </c>
      <c r="C5" s="1" t="s">
        <v>12</v>
      </c>
      <c r="D5" s="1" t="s">
        <v>366</v>
      </c>
      <c r="E5" s="1" t="s">
        <v>365</v>
      </c>
    </row>
    <row r="6" spans="1:5" x14ac:dyDescent="0.2">
      <c r="A6" s="1" t="s">
        <v>21</v>
      </c>
      <c r="C6" s="1" t="s">
        <v>13</v>
      </c>
      <c r="D6" s="1" t="s">
        <v>372</v>
      </c>
      <c r="E6" s="1" t="s">
        <v>365</v>
      </c>
    </row>
    <row r="7" spans="1:5" x14ac:dyDescent="0.2">
      <c r="A7" s="1" t="s">
        <v>21</v>
      </c>
      <c r="C7" s="1" t="s">
        <v>14</v>
      </c>
      <c r="D7" s="1" t="s">
        <v>373</v>
      </c>
      <c r="E7" s="1" t="s">
        <v>365</v>
      </c>
    </row>
    <row r="8" spans="1:5" x14ac:dyDescent="0.2">
      <c r="A8" s="1" t="s">
        <v>21</v>
      </c>
      <c r="C8" s="1" t="s">
        <v>6</v>
      </c>
      <c r="D8" s="1" t="s">
        <v>367</v>
      </c>
      <c r="E8" s="1" t="s">
        <v>34</v>
      </c>
    </row>
    <row r="9" spans="1:5" x14ac:dyDescent="0.2">
      <c r="A9" s="1" t="s">
        <v>21</v>
      </c>
      <c r="C9" s="1" t="s">
        <v>7</v>
      </c>
      <c r="D9" s="1" t="s">
        <v>257</v>
      </c>
      <c r="E9" s="1" t="s">
        <v>35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3"/>
  <sheetViews>
    <sheetView workbookViewId="0"/>
  </sheetViews>
  <sheetFormatPr defaultRowHeight="12.75" x14ac:dyDescent="0.2"/>
  <sheetData>
    <row r="1" spans="1:17" x14ac:dyDescent="0.2">
      <c r="A1" s="1" t="s">
        <v>1910</v>
      </c>
      <c r="D1" s="1" t="s">
        <v>0</v>
      </c>
      <c r="E1" s="1" t="s">
        <v>0</v>
      </c>
      <c r="F1" s="1" t="s">
        <v>39</v>
      </c>
      <c r="G1" s="1" t="s">
        <v>39</v>
      </c>
      <c r="H1" s="1" t="s">
        <v>39</v>
      </c>
      <c r="I1" s="1" t="s">
        <v>39</v>
      </c>
      <c r="J1" s="1" t="s">
        <v>39</v>
      </c>
      <c r="K1" s="1" t="s">
        <v>39</v>
      </c>
      <c r="L1" s="1" t="s">
        <v>39</v>
      </c>
      <c r="M1" s="1" t="s">
        <v>39</v>
      </c>
      <c r="N1" s="1" t="s">
        <v>39</v>
      </c>
      <c r="O1" s="1" t="s">
        <v>39</v>
      </c>
      <c r="P1" s="1" t="s">
        <v>39</v>
      </c>
      <c r="Q1" s="1" t="s">
        <v>9</v>
      </c>
    </row>
    <row r="3" spans="1:17" x14ac:dyDescent="0.2">
      <c r="C3" s="1" t="s">
        <v>364</v>
      </c>
    </row>
    <row r="5" spans="1:17" x14ac:dyDescent="0.2">
      <c r="C5" s="1" t="s">
        <v>16</v>
      </c>
      <c r="D5" s="1" t="s">
        <v>374</v>
      </c>
    </row>
    <row r="6" spans="1:17" x14ac:dyDescent="0.2">
      <c r="C6" s="1" t="s">
        <v>17</v>
      </c>
      <c r="D6" s="1" t="s">
        <v>375</v>
      </c>
    </row>
    <row r="7" spans="1:17" x14ac:dyDescent="0.2">
      <c r="C7" s="1" t="s">
        <v>18</v>
      </c>
      <c r="D7" s="1" t="s">
        <v>376</v>
      </c>
    </row>
    <row r="8" spans="1:17" x14ac:dyDescent="0.2">
      <c r="C8" s="1" t="s">
        <v>19</v>
      </c>
      <c r="D8" s="1" t="s">
        <v>377</v>
      </c>
    </row>
    <row r="9" spans="1:17" x14ac:dyDescent="0.2">
      <c r="C9" s="1" t="s">
        <v>20</v>
      </c>
      <c r="D9" s="1" t="s">
        <v>378</v>
      </c>
    </row>
    <row r="10" spans="1:17" x14ac:dyDescent="0.2">
      <c r="C10" s="1" t="s">
        <v>15</v>
      </c>
      <c r="D10" s="1" t="s">
        <v>379</v>
      </c>
    </row>
    <row r="12" spans="1:17" x14ac:dyDescent="0.2">
      <c r="A12" s="1" t="s">
        <v>9</v>
      </c>
      <c r="E12" s="1" t="s">
        <v>398</v>
      </c>
      <c r="F12" s="1" t="s">
        <v>139</v>
      </c>
      <c r="G12" s="1" t="s">
        <v>140</v>
      </c>
      <c r="H12" s="1" t="s">
        <v>141</v>
      </c>
      <c r="I12" s="1" t="s">
        <v>255</v>
      </c>
      <c r="J12" s="1" t="s">
        <v>256</v>
      </c>
      <c r="K12" s="1" t="s">
        <v>258</v>
      </c>
      <c r="L12" s="1" t="s">
        <v>259</v>
      </c>
      <c r="M12" s="1" t="s">
        <v>260</v>
      </c>
      <c r="N12" s="1" t="s">
        <v>261</v>
      </c>
      <c r="O12" s="1" t="s">
        <v>262</v>
      </c>
      <c r="P12" s="1" t="s">
        <v>263</v>
      </c>
    </row>
    <row r="13" spans="1:17" x14ac:dyDescent="0.2">
      <c r="C13" s="1" t="s">
        <v>11</v>
      </c>
      <c r="D13" s="1" t="s">
        <v>8</v>
      </c>
      <c r="E13" s="1" t="s">
        <v>399</v>
      </c>
      <c r="F13" s="1" t="s">
        <v>420</v>
      </c>
      <c r="G13" s="1" t="s">
        <v>421</v>
      </c>
      <c r="H13" s="1" t="s">
        <v>422</v>
      </c>
      <c r="I13" s="1" t="s">
        <v>423</v>
      </c>
      <c r="J13" s="1" t="s">
        <v>424</v>
      </c>
      <c r="K13" s="1" t="s">
        <v>425</v>
      </c>
      <c r="L13" s="1" t="s">
        <v>426</v>
      </c>
      <c r="M13" s="1" t="s">
        <v>427</v>
      </c>
      <c r="N13" s="1" t="s">
        <v>428</v>
      </c>
      <c r="O13" s="1" t="s">
        <v>429</v>
      </c>
      <c r="P13" s="1" t="s">
        <v>430</v>
      </c>
    </row>
    <row r="14" spans="1:17" x14ac:dyDescent="0.2">
      <c r="C14" s="1" t="s">
        <v>400</v>
      </c>
      <c r="D14" s="1" t="s">
        <v>401</v>
      </c>
      <c r="E14" s="1" t="s">
        <v>402</v>
      </c>
      <c r="F14" s="1" t="s">
        <v>431</v>
      </c>
      <c r="G14" s="1" t="s">
        <v>432</v>
      </c>
      <c r="H14" s="1" t="s">
        <v>433</v>
      </c>
      <c r="I14" s="1" t="s">
        <v>434</v>
      </c>
      <c r="J14" s="1" t="s">
        <v>435</v>
      </c>
      <c r="K14" s="1" t="s">
        <v>436</v>
      </c>
      <c r="L14" s="1" t="s">
        <v>437</v>
      </c>
      <c r="M14" s="1" t="s">
        <v>438</v>
      </c>
      <c r="N14" s="1" t="s">
        <v>439</v>
      </c>
      <c r="O14" s="1" t="s">
        <v>440</v>
      </c>
      <c r="P14" s="1" t="s">
        <v>441</v>
      </c>
      <c r="Q14" s="1" t="s">
        <v>442</v>
      </c>
    </row>
    <row r="15" spans="1:17" x14ac:dyDescent="0.2">
      <c r="A15" s="1" t="s">
        <v>40</v>
      </c>
      <c r="C15" s="1" t="s">
        <v>142</v>
      </c>
      <c r="D15" s="1" t="s">
        <v>443</v>
      </c>
      <c r="E15" s="1" t="s">
        <v>444</v>
      </c>
      <c r="F15" s="1" t="s">
        <v>445</v>
      </c>
      <c r="G15" s="1" t="s">
        <v>446</v>
      </c>
      <c r="H15" s="1" t="s">
        <v>447</v>
      </c>
      <c r="I15" s="1" t="s">
        <v>448</v>
      </c>
      <c r="J15" s="1" t="s">
        <v>449</v>
      </c>
      <c r="K15" s="1" t="s">
        <v>450</v>
      </c>
      <c r="L15" s="1" t="s">
        <v>451</v>
      </c>
      <c r="M15" s="1" t="s">
        <v>452</v>
      </c>
      <c r="N15" s="1" t="s">
        <v>453</v>
      </c>
      <c r="O15" s="1" t="s">
        <v>454</v>
      </c>
      <c r="P15" s="1" t="s">
        <v>455</v>
      </c>
      <c r="Q15" s="1" t="s">
        <v>456</v>
      </c>
    </row>
    <row r="16" spans="1:17" x14ac:dyDescent="0.2">
      <c r="A16" s="1" t="s">
        <v>40</v>
      </c>
      <c r="C16" s="1" t="s">
        <v>143</v>
      </c>
      <c r="D16" s="1" t="s">
        <v>457</v>
      </c>
      <c r="E16" s="1" t="s">
        <v>458</v>
      </c>
      <c r="F16" s="1" t="s">
        <v>459</v>
      </c>
      <c r="G16" s="1" t="s">
        <v>460</v>
      </c>
      <c r="H16" s="1" t="s">
        <v>461</v>
      </c>
      <c r="I16" s="1" t="s">
        <v>462</v>
      </c>
      <c r="J16" s="1" t="s">
        <v>463</v>
      </c>
      <c r="K16" s="1" t="s">
        <v>464</v>
      </c>
      <c r="L16" s="1" t="s">
        <v>465</v>
      </c>
      <c r="M16" s="1" t="s">
        <v>466</v>
      </c>
      <c r="N16" s="1" t="s">
        <v>467</v>
      </c>
      <c r="O16" s="1" t="s">
        <v>468</v>
      </c>
      <c r="P16" s="1" t="s">
        <v>469</v>
      </c>
      <c r="Q16" s="1" t="s">
        <v>470</v>
      </c>
    </row>
    <row r="17" spans="1:17" x14ac:dyDescent="0.2">
      <c r="A17" s="1" t="s">
        <v>40</v>
      </c>
      <c r="C17" s="1" t="s">
        <v>144</v>
      </c>
      <c r="D17" s="1" t="s">
        <v>471</v>
      </c>
      <c r="E17" s="1" t="s">
        <v>472</v>
      </c>
      <c r="F17" s="1" t="s">
        <v>473</v>
      </c>
      <c r="G17" s="1" t="s">
        <v>474</v>
      </c>
      <c r="H17" s="1" t="s">
        <v>475</v>
      </c>
      <c r="I17" s="1" t="s">
        <v>476</v>
      </c>
      <c r="J17" s="1" t="s">
        <v>477</v>
      </c>
      <c r="K17" s="1" t="s">
        <v>478</v>
      </c>
      <c r="L17" s="1" t="s">
        <v>479</v>
      </c>
      <c r="M17" s="1" t="s">
        <v>480</v>
      </c>
      <c r="N17" s="1" t="s">
        <v>481</v>
      </c>
      <c r="O17" s="1" t="s">
        <v>482</v>
      </c>
      <c r="P17" s="1" t="s">
        <v>483</v>
      </c>
      <c r="Q17" s="1" t="s">
        <v>484</v>
      </c>
    </row>
    <row r="18" spans="1:17" x14ac:dyDescent="0.2">
      <c r="A18" s="1" t="s">
        <v>40</v>
      </c>
      <c r="C18" s="1" t="s">
        <v>145</v>
      </c>
      <c r="D18" s="1" t="s">
        <v>485</v>
      </c>
      <c r="E18" s="1" t="s">
        <v>486</v>
      </c>
      <c r="F18" s="1" t="s">
        <v>487</v>
      </c>
      <c r="G18" s="1" t="s">
        <v>488</v>
      </c>
      <c r="H18" s="1" t="s">
        <v>489</v>
      </c>
      <c r="I18" s="1" t="s">
        <v>490</v>
      </c>
      <c r="J18" s="1" t="s">
        <v>491</v>
      </c>
      <c r="K18" s="1" t="s">
        <v>492</v>
      </c>
      <c r="L18" s="1" t="s">
        <v>493</v>
      </c>
      <c r="M18" s="1" t="s">
        <v>494</v>
      </c>
      <c r="N18" s="1" t="s">
        <v>495</v>
      </c>
      <c r="O18" s="1" t="s">
        <v>496</v>
      </c>
      <c r="P18" s="1" t="s">
        <v>497</v>
      </c>
      <c r="Q18" s="1" t="s">
        <v>498</v>
      </c>
    </row>
    <row r="19" spans="1:17" x14ac:dyDescent="0.2">
      <c r="A19" s="1" t="s">
        <v>40</v>
      </c>
      <c r="C19" s="1" t="s">
        <v>146</v>
      </c>
      <c r="D19" s="1" t="s">
        <v>406</v>
      </c>
      <c r="E19" s="1" t="s">
        <v>407</v>
      </c>
      <c r="F19" s="1" t="s">
        <v>499</v>
      </c>
      <c r="G19" s="1" t="s">
        <v>500</v>
      </c>
      <c r="H19" s="1" t="s">
        <v>501</v>
      </c>
      <c r="I19" s="1" t="s">
        <v>502</v>
      </c>
      <c r="J19" s="1" t="s">
        <v>503</v>
      </c>
      <c r="K19" s="1" t="s">
        <v>504</v>
      </c>
      <c r="L19" s="1" t="s">
        <v>505</v>
      </c>
      <c r="M19" s="1" t="s">
        <v>506</v>
      </c>
      <c r="N19" s="1" t="s">
        <v>507</v>
      </c>
      <c r="O19" s="1" t="s">
        <v>508</v>
      </c>
      <c r="P19" s="1" t="s">
        <v>509</v>
      </c>
      <c r="Q19" s="1" t="s">
        <v>510</v>
      </c>
    </row>
    <row r="20" spans="1:17" x14ac:dyDescent="0.2">
      <c r="A20" s="1" t="s">
        <v>40</v>
      </c>
      <c r="C20" s="1" t="s">
        <v>147</v>
      </c>
      <c r="D20" s="1" t="s">
        <v>36</v>
      </c>
      <c r="E20" s="1" t="s">
        <v>511</v>
      </c>
      <c r="F20" s="1" t="s">
        <v>512</v>
      </c>
      <c r="G20" s="1" t="s">
        <v>513</v>
      </c>
      <c r="H20" s="1" t="s">
        <v>514</v>
      </c>
      <c r="I20" s="1" t="s">
        <v>515</v>
      </c>
      <c r="J20" s="1" t="s">
        <v>516</v>
      </c>
      <c r="K20" s="1" t="s">
        <v>517</v>
      </c>
      <c r="L20" s="1" t="s">
        <v>518</v>
      </c>
      <c r="M20" s="1" t="s">
        <v>519</v>
      </c>
      <c r="N20" s="1" t="s">
        <v>520</v>
      </c>
      <c r="O20" s="1" t="s">
        <v>521</v>
      </c>
      <c r="P20" s="1" t="s">
        <v>522</v>
      </c>
      <c r="Q20" s="1" t="s">
        <v>264</v>
      </c>
    </row>
    <row r="21" spans="1:17" x14ac:dyDescent="0.2">
      <c r="A21" s="1" t="s">
        <v>40</v>
      </c>
      <c r="C21" s="1" t="s">
        <v>148</v>
      </c>
      <c r="D21" s="1" t="s">
        <v>41</v>
      </c>
      <c r="E21" s="1" t="s">
        <v>523</v>
      </c>
      <c r="F21" s="1" t="s">
        <v>524</v>
      </c>
      <c r="G21" s="1" t="s">
        <v>525</v>
      </c>
      <c r="H21" s="1" t="s">
        <v>526</v>
      </c>
      <c r="I21" s="1" t="s">
        <v>527</v>
      </c>
      <c r="J21" s="1" t="s">
        <v>528</v>
      </c>
      <c r="K21" s="1" t="s">
        <v>529</v>
      </c>
      <c r="L21" s="1" t="s">
        <v>530</v>
      </c>
      <c r="M21" s="1" t="s">
        <v>531</v>
      </c>
      <c r="N21" s="1" t="s">
        <v>532</v>
      </c>
      <c r="O21" s="1" t="s">
        <v>533</v>
      </c>
      <c r="P21" s="1" t="s">
        <v>534</v>
      </c>
      <c r="Q21" s="1" t="s">
        <v>265</v>
      </c>
    </row>
    <row r="22" spans="1:17" x14ac:dyDescent="0.2">
      <c r="A22" s="1" t="s">
        <v>40</v>
      </c>
      <c r="C22" s="1" t="s">
        <v>149</v>
      </c>
      <c r="D22" s="1" t="s">
        <v>42</v>
      </c>
      <c r="E22" s="1" t="s">
        <v>535</v>
      </c>
      <c r="F22" s="1" t="s">
        <v>536</v>
      </c>
      <c r="G22" s="1" t="s">
        <v>537</v>
      </c>
      <c r="H22" s="1" t="s">
        <v>538</v>
      </c>
      <c r="I22" s="1" t="s">
        <v>539</v>
      </c>
      <c r="J22" s="1" t="s">
        <v>540</v>
      </c>
      <c r="K22" s="1" t="s">
        <v>541</v>
      </c>
      <c r="L22" s="1" t="s">
        <v>542</v>
      </c>
      <c r="M22" s="1" t="s">
        <v>543</v>
      </c>
      <c r="N22" s="1" t="s">
        <v>544</v>
      </c>
      <c r="O22" s="1" t="s">
        <v>545</v>
      </c>
      <c r="P22" s="1" t="s">
        <v>546</v>
      </c>
      <c r="Q22" s="1" t="s">
        <v>266</v>
      </c>
    </row>
    <row r="23" spans="1:17" x14ac:dyDescent="0.2">
      <c r="A23" s="1" t="s">
        <v>40</v>
      </c>
      <c r="C23" s="1" t="s">
        <v>150</v>
      </c>
      <c r="D23" s="1" t="s">
        <v>43</v>
      </c>
      <c r="E23" s="1" t="s">
        <v>547</v>
      </c>
      <c r="F23" s="1" t="s">
        <v>548</v>
      </c>
      <c r="G23" s="1" t="s">
        <v>549</v>
      </c>
      <c r="H23" s="1" t="s">
        <v>550</v>
      </c>
      <c r="I23" s="1" t="s">
        <v>551</v>
      </c>
      <c r="J23" s="1" t="s">
        <v>552</v>
      </c>
      <c r="K23" s="1" t="s">
        <v>553</v>
      </c>
      <c r="L23" s="1" t="s">
        <v>554</v>
      </c>
      <c r="M23" s="1" t="s">
        <v>555</v>
      </c>
      <c r="N23" s="1" t="s">
        <v>556</v>
      </c>
      <c r="O23" s="1" t="s">
        <v>557</v>
      </c>
      <c r="P23" s="1" t="s">
        <v>558</v>
      </c>
      <c r="Q23" s="1" t="s">
        <v>267</v>
      </c>
    </row>
    <row r="24" spans="1:17" x14ac:dyDescent="0.2">
      <c r="A24" s="1" t="s">
        <v>40</v>
      </c>
      <c r="C24" s="1" t="s">
        <v>151</v>
      </c>
      <c r="D24" s="1" t="s">
        <v>44</v>
      </c>
      <c r="E24" s="1" t="s">
        <v>559</v>
      </c>
      <c r="F24" s="1" t="s">
        <v>560</v>
      </c>
      <c r="G24" s="1" t="s">
        <v>561</v>
      </c>
      <c r="H24" s="1" t="s">
        <v>562</v>
      </c>
      <c r="I24" s="1" t="s">
        <v>563</v>
      </c>
      <c r="J24" s="1" t="s">
        <v>564</v>
      </c>
      <c r="K24" s="1" t="s">
        <v>565</v>
      </c>
      <c r="L24" s="1" t="s">
        <v>566</v>
      </c>
      <c r="M24" s="1" t="s">
        <v>567</v>
      </c>
      <c r="N24" s="1" t="s">
        <v>568</v>
      </c>
      <c r="O24" s="1" t="s">
        <v>569</v>
      </c>
      <c r="P24" s="1" t="s">
        <v>570</v>
      </c>
      <c r="Q24" s="1" t="s">
        <v>268</v>
      </c>
    </row>
    <row r="25" spans="1:17" x14ac:dyDescent="0.2">
      <c r="A25" s="1" t="s">
        <v>40</v>
      </c>
      <c r="C25" s="1" t="s">
        <v>152</v>
      </c>
      <c r="D25" s="1" t="s">
        <v>37</v>
      </c>
      <c r="E25" s="1" t="s">
        <v>571</v>
      </c>
      <c r="F25" s="1" t="s">
        <v>572</v>
      </c>
      <c r="G25" s="1" t="s">
        <v>573</v>
      </c>
      <c r="H25" s="1" t="s">
        <v>574</v>
      </c>
      <c r="I25" s="1" t="s">
        <v>575</v>
      </c>
      <c r="J25" s="1" t="s">
        <v>576</v>
      </c>
      <c r="K25" s="1" t="s">
        <v>577</v>
      </c>
      <c r="L25" s="1" t="s">
        <v>578</v>
      </c>
      <c r="M25" s="1" t="s">
        <v>579</v>
      </c>
      <c r="N25" s="1" t="s">
        <v>580</v>
      </c>
      <c r="O25" s="1" t="s">
        <v>581</v>
      </c>
      <c r="P25" s="1" t="s">
        <v>582</v>
      </c>
      <c r="Q25" s="1" t="s">
        <v>269</v>
      </c>
    </row>
    <row r="26" spans="1:17" x14ac:dyDescent="0.2">
      <c r="A26" s="1" t="s">
        <v>40</v>
      </c>
      <c r="C26" s="1" t="s">
        <v>153</v>
      </c>
      <c r="D26" s="1" t="s">
        <v>45</v>
      </c>
      <c r="E26" s="1" t="s">
        <v>412</v>
      </c>
      <c r="F26" s="1" t="s">
        <v>583</v>
      </c>
      <c r="G26" s="1" t="s">
        <v>584</v>
      </c>
      <c r="H26" s="1" t="s">
        <v>585</v>
      </c>
      <c r="I26" s="1" t="s">
        <v>586</v>
      </c>
      <c r="J26" s="1" t="s">
        <v>587</v>
      </c>
      <c r="K26" s="1" t="s">
        <v>588</v>
      </c>
      <c r="L26" s="1" t="s">
        <v>589</v>
      </c>
      <c r="M26" s="1" t="s">
        <v>590</v>
      </c>
      <c r="N26" s="1" t="s">
        <v>591</v>
      </c>
      <c r="O26" s="1" t="s">
        <v>592</v>
      </c>
      <c r="P26" s="1" t="s">
        <v>593</v>
      </c>
      <c r="Q26" s="1" t="s">
        <v>270</v>
      </c>
    </row>
    <row r="27" spans="1:17" x14ac:dyDescent="0.2">
      <c r="A27" s="1" t="s">
        <v>40</v>
      </c>
      <c r="C27" s="1" t="s">
        <v>154</v>
      </c>
      <c r="D27" s="1" t="s">
        <v>46</v>
      </c>
      <c r="E27" s="1" t="s">
        <v>594</v>
      </c>
      <c r="F27" s="1" t="s">
        <v>595</v>
      </c>
      <c r="G27" s="1" t="s">
        <v>596</v>
      </c>
      <c r="H27" s="1" t="s">
        <v>597</v>
      </c>
      <c r="I27" s="1" t="s">
        <v>598</v>
      </c>
      <c r="J27" s="1" t="s">
        <v>599</v>
      </c>
      <c r="K27" s="1" t="s">
        <v>600</v>
      </c>
      <c r="L27" s="1" t="s">
        <v>601</v>
      </c>
      <c r="M27" s="1" t="s">
        <v>602</v>
      </c>
      <c r="N27" s="1" t="s">
        <v>603</v>
      </c>
      <c r="O27" s="1" t="s">
        <v>604</v>
      </c>
      <c r="P27" s="1" t="s">
        <v>605</v>
      </c>
      <c r="Q27" s="1" t="s">
        <v>271</v>
      </c>
    </row>
    <row r="28" spans="1:17" x14ac:dyDescent="0.2">
      <c r="A28" s="1" t="s">
        <v>40</v>
      </c>
      <c r="C28" s="1" t="s">
        <v>155</v>
      </c>
      <c r="D28" s="1" t="s">
        <v>47</v>
      </c>
      <c r="E28" s="1" t="s">
        <v>606</v>
      </c>
      <c r="F28" s="1" t="s">
        <v>607</v>
      </c>
      <c r="G28" s="1" t="s">
        <v>608</v>
      </c>
      <c r="H28" s="1" t="s">
        <v>609</v>
      </c>
      <c r="I28" s="1" t="s">
        <v>610</v>
      </c>
      <c r="J28" s="1" t="s">
        <v>611</v>
      </c>
      <c r="K28" s="1" t="s">
        <v>612</v>
      </c>
      <c r="L28" s="1" t="s">
        <v>613</v>
      </c>
      <c r="M28" s="1" t="s">
        <v>614</v>
      </c>
      <c r="N28" s="1" t="s">
        <v>615</v>
      </c>
      <c r="O28" s="1" t="s">
        <v>616</v>
      </c>
      <c r="P28" s="1" t="s">
        <v>617</v>
      </c>
      <c r="Q28" s="1" t="s">
        <v>272</v>
      </c>
    </row>
    <row r="29" spans="1:17" x14ac:dyDescent="0.2">
      <c r="A29" s="1" t="s">
        <v>40</v>
      </c>
      <c r="C29" s="1" t="s">
        <v>156</v>
      </c>
      <c r="D29" s="1" t="s">
        <v>48</v>
      </c>
      <c r="E29" s="1" t="s">
        <v>618</v>
      </c>
      <c r="F29" s="1" t="s">
        <v>619</v>
      </c>
      <c r="G29" s="1" t="s">
        <v>620</v>
      </c>
      <c r="H29" s="1" t="s">
        <v>621</v>
      </c>
      <c r="I29" s="1" t="s">
        <v>622</v>
      </c>
      <c r="J29" s="1" t="s">
        <v>623</v>
      </c>
      <c r="K29" s="1" t="s">
        <v>624</v>
      </c>
      <c r="L29" s="1" t="s">
        <v>625</v>
      </c>
      <c r="M29" s="1" t="s">
        <v>626</v>
      </c>
      <c r="N29" s="1" t="s">
        <v>627</v>
      </c>
      <c r="O29" s="1" t="s">
        <v>628</v>
      </c>
      <c r="P29" s="1" t="s">
        <v>629</v>
      </c>
      <c r="Q29" s="1" t="s">
        <v>273</v>
      </c>
    </row>
    <row r="30" spans="1:17" x14ac:dyDescent="0.2">
      <c r="A30" s="1" t="s">
        <v>40</v>
      </c>
      <c r="C30" s="1" t="s">
        <v>157</v>
      </c>
      <c r="D30" s="1" t="s">
        <v>49</v>
      </c>
      <c r="E30" s="1" t="s">
        <v>630</v>
      </c>
      <c r="F30" s="1" t="s">
        <v>631</v>
      </c>
      <c r="G30" s="1" t="s">
        <v>632</v>
      </c>
      <c r="H30" s="1" t="s">
        <v>633</v>
      </c>
      <c r="I30" s="1" t="s">
        <v>634</v>
      </c>
      <c r="J30" s="1" t="s">
        <v>635</v>
      </c>
      <c r="K30" s="1" t="s">
        <v>636</v>
      </c>
      <c r="L30" s="1" t="s">
        <v>637</v>
      </c>
      <c r="M30" s="1" t="s">
        <v>638</v>
      </c>
      <c r="N30" s="1" t="s">
        <v>639</v>
      </c>
      <c r="O30" s="1" t="s">
        <v>640</v>
      </c>
      <c r="P30" s="1" t="s">
        <v>641</v>
      </c>
      <c r="Q30" s="1" t="s">
        <v>274</v>
      </c>
    </row>
    <row r="31" spans="1:17" x14ac:dyDescent="0.2">
      <c r="A31" s="1" t="s">
        <v>40</v>
      </c>
      <c r="C31" s="1" t="s">
        <v>158</v>
      </c>
      <c r="D31" s="1" t="s">
        <v>50</v>
      </c>
      <c r="E31" s="1" t="s">
        <v>642</v>
      </c>
      <c r="F31" s="1" t="s">
        <v>643</v>
      </c>
      <c r="G31" s="1" t="s">
        <v>644</v>
      </c>
      <c r="H31" s="1" t="s">
        <v>645</v>
      </c>
      <c r="I31" s="1" t="s">
        <v>646</v>
      </c>
      <c r="J31" s="1" t="s">
        <v>647</v>
      </c>
      <c r="K31" s="1" t="s">
        <v>648</v>
      </c>
      <c r="L31" s="1" t="s">
        <v>649</v>
      </c>
      <c r="M31" s="1" t="s">
        <v>650</v>
      </c>
      <c r="N31" s="1" t="s">
        <v>651</v>
      </c>
      <c r="O31" s="1" t="s">
        <v>652</v>
      </c>
      <c r="P31" s="1" t="s">
        <v>653</v>
      </c>
      <c r="Q31" s="1" t="s">
        <v>275</v>
      </c>
    </row>
    <row r="32" spans="1:17" x14ac:dyDescent="0.2">
      <c r="A32" s="1" t="s">
        <v>40</v>
      </c>
      <c r="C32" s="1" t="s">
        <v>159</v>
      </c>
      <c r="D32" s="1" t="s">
        <v>38</v>
      </c>
      <c r="E32" s="1" t="s">
        <v>654</v>
      </c>
      <c r="F32" s="1" t="s">
        <v>655</v>
      </c>
      <c r="G32" s="1" t="s">
        <v>656</v>
      </c>
      <c r="H32" s="1" t="s">
        <v>657</v>
      </c>
      <c r="I32" s="1" t="s">
        <v>658</v>
      </c>
      <c r="J32" s="1" t="s">
        <v>659</v>
      </c>
      <c r="K32" s="1" t="s">
        <v>660</v>
      </c>
      <c r="L32" s="1" t="s">
        <v>661</v>
      </c>
      <c r="M32" s="1" t="s">
        <v>662</v>
      </c>
      <c r="N32" s="1" t="s">
        <v>663</v>
      </c>
      <c r="O32" s="1" t="s">
        <v>664</v>
      </c>
      <c r="P32" s="1" t="s">
        <v>665</v>
      </c>
      <c r="Q32" s="1" t="s">
        <v>276</v>
      </c>
    </row>
    <row r="33" spans="1:17" x14ac:dyDescent="0.2">
      <c r="A33" s="1" t="s">
        <v>40</v>
      </c>
      <c r="C33" s="1" t="s">
        <v>160</v>
      </c>
      <c r="D33" s="1" t="s">
        <v>51</v>
      </c>
      <c r="E33" s="1" t="s">
        <v>666</v>
      </c>
      <c r="F33" s="1" t="s">
        <v>667</v>
      </c>
      <c r="G33" s="1" t="s">
        <v>668</v>
      </c>
      <c r="H33" s="1" t="s">
        <v>669</v>
      </c>
      <c r="I33" s="1" t="s">
        <v>670</v>
      </c>
      <c r="J33" s="1" t="s">
        <v>671</v>
      </c>
      <c r="K33" s="1" t="s">
        <v>672</v>
      </c>
      <c r="L33" s="1" t="s">
        <v>673</v>
      </c>
      <c r="M33" s="1" t="s">
        <v>674</v>
      </c>
      <c r="N33" s="1" t="s">
        <v>675</v>
      </c>
      <c r="O33" s="1" t="s">
        <v>676</v>
      </c>
      <c r="P33" s="1" t="s">
        <v>677</v>
      </c>
      <c r="Q33" s="1" t="s">
        <v>277</v>
      </c>
    </row>
    <row r="34" spans="1:17" x14ac:dyDescent="0.2">
      <c r="A34" s="1" t="s">
        <v>40</v>
      </c>
      <c r="C34" s="1" t="s">
        <v>161</v>
      </c>
      <c r="D34" s="1" t="s">
        <v>52</v>
      </c>
      <c r="E34" s="1" t="s">
        <v>678</v>
      </c>
      <c r="F34" s="1" t="s">
        <v>679</v>
      </c>
      <c r="G34" s="1" t="s">
        <v>680</v>
      </c>
      <c r="H34" s="1" t="s">
        <v>681</v>
      </c>
      <c r="I34" s="1" t="s">
        <v>682</v>
      </c>
      <c r="J34" s="1" t="s">
        <v>683</v>
      </c>
      <c r="K34" s="1" t="s">
        <v>684</v>
      </c>
      <c r="L34" s="1" t="s">
        <v>685</v>
      </c>
      <c r="M34" s="1" t="s">
        <v>686</v>
      </c>
      <c r="N34" s="1" t="s">
        <v>687</v>
      </c>
      <c r="O34" s="1" t="s">
        <v>688</v>
      </c>
      <c r="P34" s="1" t="s">
        <v>689</v>
      </c>
      <c r="Q34" s="1" t="s">
        <v>278</v>
      </c>
    </row>
    <row r="35" spans="1:17" x14ac:dyDescent="0.2">
      <c r="A35" s="1" t="s">
        <v>40</v>
      </c>
      <c r="C35" s="1" t="s">
        <v>162</v>
      </c>
      <c r="D35" s="1" t="s">
        <v>53</v>
      </c>
      <c r="E35" s="1" t="s">
        <v>690</v>
      </c>
      <c r="F35" s="1" t="s">
        <v>691</v>
      </c>
      <c r="G35" s="1" t="s">
        <v>692</v>
      </c>
      <c r="H35" s="1" t="s">
        <v>693</v>
      </c>
      <c r="I35" s="1" t="s">
        <v>694</v>
      </c>
      <c r="J35" s="1" t="s">
        <v>695</v>
      </c>
      <c r="K35" s="1" t="s">
        <v>696</v>
      </c>
      <c r="L35" s="1" t="s">
        <v>697</v>
      </c>
      <c r="M35" s="1" t="s">
        <v>698</v>
      </c>
      <c r="N35" s="1" t="s">
        <v>699</v>
      </c>
      <c r="O35" s="1" t="s">
        <v>700</v>
      </c>
      <c r="P35" s="1" t="s">
        <v>701</v>
      </c>
      <c r="Q35" s="1" t="s">
        <v>279</v>
      </c>
    </row>
    <row r="36" spans="1:17" x14ac:dyDescent="0.2">
      <c r="A36" s="1" t="s">
        <v>40</v>
      </c>
      <c r="C36" s="1" t="s">
        <v>163</v>
      </c>
      <c r="D36" s="1" t="s">
        <v>54</v>
      </c>
      <c r="E36" s="1" t="s">
        <v>702</v>
      </c>
      <c r="F36" s="1" t="s">
        <v>703</v>
      </c>
      <c r="G36" s="1" t="s">
        <v>704</v>
      </c>
      <c r="H36" s="1" t="s">
        <v>705</v>
      </c>
      <c r="I36" s="1" t="s">
        <v>706</v>
      </c>
      <c r="J36" s="1" t="s">
        <v>707</v>
      </c>
      <c r="K36" s="1" t="s">
        <v>708</v>
      </c>
      <c r="L36" s="1" t="s">
        <v>709</v>
      </c>
      <c r="M36" s="1" t="s">
        <v>710</v>
      </c>
      <c r="N36" s="1" t="s">
        <v>711</v>
      </c>
      <c r="O36" s="1" t="s">
        <v>712</v>
      </c>
      <c r="P36" s="1" t="s">
        <v>713</v>
      </c>
      <c r="Q36" s="1" t="s">
        <v>280</v>
      </c>
    </row>
    <row r="37" spans="1:17" x14ac:dyDescent="0.2">
      <c r="A37" s="1" t="s">
        <v>40</v>
      </c>
      <c r="C37" s="1" t="s">
        <v>164</v>
      </c>
      <c r="D37" s="1" t="s">
        <v>55</v>
      </c>
      <c r="E37" s="1" t="s">
        <v>714</v>
      </c>
      <c r="F37" s="1" t="s">
        <v>715</v>
      </c>
      <c r="G37" s="1" t="s">
        <v>716</v>
      </c>
      <c r="H37" s="1" t="s">
        <v>717</v>
      </c>
      <c r="I37" s="1" t="s">
        <v>718</v>
      </c>
      <c r="J37" s="1" t="s">
        <v>719</v>
      </c>
      <c r="K37" s="1" t="s">
        <v>720</v>
      </c>
      <c r="L37" s="1" t="s">
        <v>721</v>
      </c>
      <c r="M37" s="1" t="s">
        <v>722</v>
      </c>
      <c r="N37" s="1" t="s">
        <v>723</v>
      </c>
      <c r="O37" s="1" t="s">
        <v>724</v>
      </c>
      <c r="P37" s="1" t="s">
        <v>725</v>
      </c>
      <c r="Q37" s="1" t="s">
        <v>281</v>
      </c>
    </row>
    <row r="38" spans="1:17" x14ac:dyDescent="0.2">
      <c r="A38" s="1" t="s">
        <v>40</v>
      </c>
      <c r="C38" s="1" t="s">
        <v>165</v>
      </c>
      <c r="D38" s="1" t="s">
        <v>56</v>
      </c>
      <c r="E38" s="1" t="s">
        <v>726</v>
      </c>
      <c r="F38" s="1" t="s">
        <v>727</v>
      </c>
      <c r="G38" s="1" t="s">
        <v>728</v>
      </c>
      <c r="H38" s="1" t="s">
        <v>729</v>
      </c>
      <c r="I38" s="1" t="s">
        <v>730</v>
      </c>
      <c r="J38" s="1" t="s">
        <v>731</v>
      </c>
      <c r="K38" s="1" t="s">
        <v>732</v>
      </c>
      <c r="L38" s="1" t="s">
        <v>733</v>
      </c>
      <c r="M38" s="1" t="s">
        <v>734</v>
      </c>
      <c r="N38" s="1" t="s">
        <v>735</v>
      </c>
      <c r="O38" s="1" t="s">
        <v>736</v>
      </c>
      <c r="P38" s="1" t="s">
        <v>737</v>
      </c>
      <c r="Q38" s="1" t="s">
        <v>282</v>
      </c>
    </row>
    <row r="39" spans="1:17" x14ac:dyDescent="0.2">
      <c r="A39" s="1" t="s">
        <v>40</v>
      </c>
      <c r="C39" s="1" t="s">
        <v>166</v>
      </c>
      <c r="D39" s="1" t="s">
        <v>57</v>
      </c>
      <c r="E39" s="1" t="s">
        <v>738</v>
      </c>
      <c r="F39" s="1" t="s">
        <v>739</v>
      </c>
      <c r="G39" s="1" t="s">
        <v>740</v>
      </c>
      <c r="H39" s="1" t="s">
        <v>741</v>
      </c>
      <c r="I39" s="1" t="s">
        <v>742</v>
      </c>
      <c r="J39" s="1" t="s">
        <v>743</v>
      </c>
      <c r="K39" s="1" t="s">
        <v>744</v>
      </c>
      <c r="L39" s="1" t="s">
        <v>745</v>
      </c>
      <c r="M39" s="1" t="s">
        <v>746</v>
      </c>
      <c r="N39" s="1" t="s">
        <v>747</v>
      </c>
      <c r="O39" s="1" t="s">
        <v>748</v>
      </c>
      <c r="P39" s="1" t="s">
        <v>749</v>
      </c>
      <c r="Q39" s="1" t="s">
        <v>283</v>
      </c>
    </row>
    <row r="40" spans="1:17" x14ac:dyDescent="0.2">
      <c r="A40" s="1" t="s">
        <v>40</v>
      </c>
      <c r="C40" s="1" t="s">
        <v>167</v>
      </c>
      <c r="D40" s="1" t="s">
        <v>58</v>
      </c>
      <c r="E40" s="1" t="s">
        <v>750</v>
      </c>
      <c r="F40" s="1" t="s">
        <v>751</v>
      </c>
      <c r="G40" s="1" t="s">
        <v>752</v>
      </c>
      <c r="H40" s="1" t="s">
        <v>753</v>
      </c>
      <c r="I40" s="1" t="s">
        <v>754</v>
      </c>
      <c r="J40" s="1" t="s">
        <v>755</v>
      </c>
      <c r="K40" s="1" t="s">
        <v>756</v>
      </c>
      <c r="L40" s="1" t="s">
        <v>757</v>
      </c>
      <c r="M40" s="1" t="s">
        <v>758</v>
      </c>
      <c r="N40" s="1" t="s">
        <v>759</v>
      </c>
      <c r="O40" s="1" t="s">
        <v>760</v>
      </c>
      <c r="P40" s="1" t="s">
        <v>761</v>
      </c>
      <c r="Q40" s="1" t="s">
        <v>284</v>
      </c>
    </row>
    <row r="41" spans="1:17" x14ac:dyDescent="0.2">
      <c r="A41" s="1" t="s">
        <v>40</v>
      </c>
      <c r="C41" s="1" t="s">
        <v>168</v>
      </c>
      <c r="D41" s="1" t="s">
        <v>59</v>
      </c>
      <c r="E41" s="1" t="s">
        <v>762</v>
      </c>
      <c r="F41" s="1" t="s">
        <v>763</v>
      </c>
      <c r="G41" s="1" t="s">
        <v>764</v>
      </c>
      <c r="H41" s="1" t="s">
        <v>765</v>
      </c>
      <c r="I41" s="1" t="s">
        <v>766</v>
      </c>
      <c r="J41" s="1" t="s">
        <v>767</v>
      </c>
      <c r="K41" s="1" t="s">
        <v>768</v>
      </c>
      <c r="L41" s="1" t="s">
        <v>769</v>
      </c>
      <c r="M41" s="1" t="s">
        <v>770</v>
      </c>
      <c r="N41" s="1" t="s">
        <v>771</v>
      </c>
      <c r="O41" s="1" t="s">
        <v>772</v>
      </c>
      <c r="P41" s="1" t="s">
        <v>773</v>
      </c>
      <c r="Q41" s="1" t="s">
        <v>285</v>
      </c>
    </row>
    <row r="42" spans="1:17" x14ac:dyDescent="0.2">
      <c r="A42" s="1" t="s">
        <v>40</v>
      </c>
      <c r="C42" s="1" t="s">
        <v>169</v>
      </c>
      <c r="D42" s="1" t="s">
        <v>60</v>
      </c>
      <c r="E42" s="1" t="s">
        <v>774</v>
      </c>
      <c r="F42" s="1" t="s">
        <v>775</v>
      </c>
      <c r="G42" s="1" t="s">
        <v>776</v>
      </c>
      <c r="H42" s="1" t="s">
        <v>777</v>
      </c>
      <c r="I42" s="1" t="s">
        <v>778</v>
      </c>
      <c r="J42" s="1" t="s">
        <v>779</v>
      </c>
      <c r="K42" s="1" t="s">
        <v>780</v>
      </c>
      <c r="L42" s="1" t="s">
        <v>781</v>
      </c>
      <c r="M42" s="1" t="s">
        <v>782</v>
      </c>
      <c r="N42" s="1" t="s">
        <v>783</v>
      </c>
      <c r="O42" s="1" t="s">
        <v>784</v>
      </c>
      <c r="P42" s="1" t="s">
        <v>785</v>
      </c>
      <c r="Q42" s="1" t="s">
        <v>286</v>
      </c>
    </row>
    <row r="43" spans="1:17" x14ac:dyDescent="0.2">
      <c r="A43" s="1" t="s">
        <v>40</v>
      </c>
      <c r="C43" s="1" t="s">
        <v>170</v>
      </c>
      <c r="D43" s="1" t="s">
        <v>61</v>
      </c>
      <c r="E43" s="1" t="s">
        <v>786</v>
      </c>
      <c r="F43" s="1" t="s">
        <v>787</v>
      </c>
      <c r="G43" s="1" t="s">
        <v>788</v>
      </c>
      <c r="H43" s="1" t="s">
        <v>789</v>
      </c>
      <c r="I43" s="1" t="s">
        <v>790</v>
      </c>
      <c r="J43" s="1" t="s">
        <v>791</v>
      </c>
      <c r="K43" s="1" t="s">
        <v>792</v>
      </c>
      <c r="L43" s="1" t="s">
        <v>793</v>
      </c>
      <c r="M43" s="1" t="s">
        <v>794</v>
      </c>
      <c r="N43" s="1" t="s">
        <v>795</v>
      </c>
      <c r="O43" s="1" t="s">
        <v>796</v>
      </c>
      <c r="P43" s="1" t="s">
        <v>797</v>
      </c>
      <c r="Q43" s="1" t="s">
        <v>287</v>
      </c>
    </row>
    <row r="44" spans="1:17" x14ac:dyDescent="0.2">
      <c r="A44" s="1" t="s">
        <v>40</v>
      </c>
      <c r="C44" s="1" t="s">
        <v>171</v>
      </c>
      <c r="D44" s="1" t="s">
        <v>62</v>
      </c>
      <c r="E44" s="1" t="s">
        <v>798</v>
      </c>
      <c r="F44" s="1" t="s">
        <v>799</v>
      </c>
      <c r="G44" s="1" t="s">
        <v>800</v>
      </c>
      <c r="H44" s="1" t="s">
        <v>801</v>
      </c>
      <c r="I44" s="1" t="s">
        <v>802</v>
      </c>
      <c r="J44" s="1" t="s">
        <v>803</v>
      </c>
      <c r="K44" s="1" t="s">
        <v>804</v>
      </c>
      <c r="L44" s="1" t="s">
        <v>805</v>
      </c>
      <c r="M44" s="1" t="s">
        <v>806</v>
      </c>
      <c r="N44" s="1" t="s">
        <v>807</v>
      </c>
      <c r="O44" s="1" t="s">
        <v>808</v>
      </c>
      <c r="P44" s="1" t="s">
        <v>809</v>
      </c>
      <c r="Q44" s="1" t="s">
        <v>288</v>
      </c>
    </row>
    <row r="45" spans="1:17" x14ac:dyDescent="0.2">
      <c r="A45" s="1" t="s">
        <v>40</v>
      </c>
      <c r="C45" s="1" t="s">
        <v>172</v>
      </c>
      <c r="D45" s="1" t="s">
        <v>63</v>
      </c>
      <c r="E45" s="1" t="s">
        <v>810</v>
      </c>
      <c r="F45" s="1" t="s">
        <v>811</v>
      </c>
      <c r="G45" s="1" t="s">
        <v>812</v>
      </c>
      <c r="H45" s="1" t="s">
        <v>813</v>
      </c>
      <c r="I45" s="1" t="s">
        <v>814</v>
      </c>
      <c r="J45" s="1" t="s">
        <v>815</v>
      </c>
      <c r="K45" s="1" t="s">
        <v>816</v>
      </c>
      <c r="L45" s="1" t="s">
        <v>817</v>
      </c>
      <c r="M45" s="1" t="s">
        <v>818</v>
      </c>
      <c r="N45" s="1" t="s">
        <v>819</v>
      </c>
      <c r="O45" s="1" t="s">
        <v>820</v>
      </c>
      <c r="P45" s="1" t="s">
        <v>821</v>
      </c>
      <c r="Q45" s="1" t="s">
        <v>289</v>
      </c>
    </row>
    <row r="46" spans="1:17" x14ac:dyDescent="0.2">
      <c r="A46" s="1" t="s">
        <v>40</v>
      </c>
      <c r="C46" s="1" t="s">
        <v>173</v>
      </c>
      <c r="D46" s="1" t="s">
        <v>64</v>
      </c>
      <c r="E46" s="1" t="s">
        <v>822</v>
      </c>
      <c r="F46" s="1" t="s">
        <v>823</v>
      </c>
      <c r="G46" s="1" t="s">
        <v>824</v>
      </c>
      <c r="H46" s="1" t="s">
        <v>825</v>
      </c>
      <c r="I46" s="1" t="s">
        <v>826</v>
      </c>
      <c r="J46" s="1" t="s">
        <v>827</v>
      </c>
      <c r="K46" s="1" t="s">
        <v>828</v>
      </c>
      <c r="L46" s="1" t="s">
        <v>829</v>
      </c>
      <c r="M46" s="1" t="s">
        <v>830</v>
      </c>
      <c r="N46" s="1" t="s">
        <v>831</v>
      </c>
      <c r="O46" s="1" t="s">
        <v>832</v>
      </c>
      <c r="P46" s="1" t="s">
        <v>833</v>
      </c>
      <c r="Q46" s="1" t="s">
        <v>290</v>
      </c>
    </row>
    <row r="47" spans="1:17" x14ac:dyDescent="0.2">
      <c r="A47" s="1" t="s">
        <v>40</v>
      </c>
      <c r="C47" s="1" t="s">
        <v>174</v>
      </c>
      <c r="D47" s="1" t="s">
        <v>65</v>
      </c>
      <c r="E47" s="1" t="s">
        <v>834</v>
      </c>
      <c r="F47" s="1" t="s">
        <v>835</v>
      </c>
      <c r="G47" s="1" t="s">
        <v>836</v>
      </c>
      <c r="H47" s="1" t="s">
        <v>837</v>
      </c>
      <c r="I47" s="1" t="s">
        <v>838</v>
      </c>
      <c r="J47" s="1" t="s">
        <v>839</v>
      </c>
      <c r="K47" s="1" t="s">
        <v>840</v>
      </c>
      <c r="L47" s="1" t="s">
        <v>841</v>
      </c>
      <c r="M47" s="1" t="s">
        <v>842</v>
      </c>
      <c r="N47" s="1" t="s">
        <v>843</v>
      </c>
      <c r="O47" s="1" t="s">
        <v>844</v>
      </c>
      <c r="P47" s="1" t="s">
        <v>845</v>
      </c>
      <c r="Q47" s="1" t="s">
        <v>291</v>
      </c>
    </row>
    <row r="48" spans="1:17" x14ac:dyDescent="0.2">
      <c r="A48" s="1" t="s">
        <v>40</v>
      </c>
      <c r="C48" s="1" t="s">
        <v>175</v>
      </c>
      <c r="D48" s="1" t="s">
        <v>66</v>
      </c>
      <c r="E48" s="1" t="s">
        <v>846</v>
      </c>
      <c r="F48" s="1" t="s">
        <v>847</v>
      </c>
      <c r="G48" s="1" t="s">
        <v>848</v>
      </c>
      <c r="H48" s="1" t="s">
        <v>849</v>
      </c>
      <c r="I48" s="1" t="s">
        <v>850</v>
      </c>
      <c r="J48" s="1" t="s">
        <v>851</v>
      </c>
      <c r="K48" s="1" t="s">
        <v>852</v>
      </c>
      <c r="L48" s="1" t="s">
        <v>853</v>
      </c>
      <c r="M48" s="1" t="s">
        <v>854</v>
      </c>
      <c r="N48" s="1" t="s">
        <v>855</v>
      </c>
      <c r="O48" s="1" t="s">
        <v>856</v>
      </c>
      <c r="P48" s="1" t="s">
        <v>857</v>
      </c>
      <c r="Q48" s="1" t="s">
        <v>292</v>
      </c>
    </row>
    <row r="49" spans="1:17" x14ac:dyDescent="0.2">
      <c r="A49" s="1" t="s">
        <v>40</v>
      </c>
      <c r="C49" s="1" t="s">
        <v>176</v>
      </c>
      <c r="D49" s="1" t="s">
        <v>67</v>
      </c>
      <c r="E49" s="1" t="s">
        <v>858</v>
      </c>
      <c r="F49" s="1" t="s">
        <v>859</v>
      </c>
      <c r="G49" s="1" t="s">
        <v>860</v>
      </c>
      <c r="H49" s="1" t="s">
        <v>861</v>
      </c>
      <c r="I49" s="1" t="s">
        <v>862</v>
      </c>
      <c r="J49" s="1" t="s">
        <v>863</v>
      </c>
      <c r="K49" s="1" t="s">
        <v>864</v>
      </c>
      <c r="L49" s="1" t="s">
        <v>865</v>
      </c>
      <c r="M49" s="1" t="s">
        <v>866</v>
      </c>
      <c r="N49" s="1" t="s">
        <v>867</v>
      </c>
      <c r="O49" s="1" t="s">
        <v>868</v>
      </c>
      <c r="P49" s="1" t="s">
        <v>869</v>
      </c>
      <c r="Q49" s="1" t="s">
        <v>293</v>
      </c>
    </row>
    <row r="50" spans="1:17" x14ac:dyDescent="0.2">
      <c r="A50" s="1" t="s">
        <v>40</v>
      </c>
      <c r="C50" s="1" t="s">
        <v>177</v>
      </c>
      <c r="D50" s="1" t="s">
        <v>68</v>
      </c>
      <c r="E50" s="1" t="s">
        <v>870</v>
      </c>
      <c r="F50" s="1" t="s">
        <v>871</v>
      </c>
      <c r="G50" s="1" t="s">
        <v>872</v>
      </c>
      <c r="H50" s="1" t="s">
        <v>873</v>
      </c>
      <c r="I50" s="1" t="s">
        <v>874</v>
      </c>
      <c r="J50" s="1" t="s">
        <v>875</v>
      </c>
      <c r="K50" s="1" t="s">
        <v>876</v>
      </c>
      <c r="L50" s="1" t="s">
        <v>877</v>
      </c>
      <c r="M50" s="1" t="s">
        <v>878</v>
      </c>
      <c r="N50" s="1" t="s">
        <v>879</v>
      </c>
      <c r="O50" s="1" t="s">
        <v>880</v>
      </c>
      <c r="P50" s="1" t="s">
        <v>881</v>
      </c>
      <c r="Q50" s="1" t="s">
        <v>294</v>
      </c>
    </row>
    <row r="51" spans="1:17" x14ac:dyDescent="0.2">
      <c r="A51" s="1" t="s">
        <v>40</v>
      </c>
      <c r="C51" s="1" t="s">
        <v>178</v>
      </c>
      <c r="D51" s="1" t="s">
        <v>69</v>
      </c>
      <c r="E51" s="1" t="s">
        <v>882</v>
      </c>
      <c r="F51" s="1" t="s">
        <v>883</v>
      </c>
      <c r="G51" s="1" t="s">
        <v>884</v>
      </c>
      <c r="H51" s="1" t="s">
        <v>885</v>
      </c>
      <c r="I51" s="1" t="s">
        <v>886</v>
      </c>
      <c r="J51" s="1" t="s">
        <v>887</v>
      </c>
      <c r="K51" s="1" t="s">
        <v>888</v>
      </c>
      <c r="L51" s="1" t="s">
        <v>889</v>
      </c>
      <c r="M51" s="1" t="s">
        <v>890</v>
      </c>
      <c r="N51" s="1" t="s">
        <v>891</v>
      </c>
      <c r="O51" s="1" t="s">
        <v>892</v>
      </c>
      <c r="P51" s="1" t="s">
        <v>893</v>
      </c>
      <c r="Q51" s="1" t="s">
        <v>295</v>
      </c>
    </row>
    <row r="53" spans="1:17" x14ac:dyDescent="0.2">
      <c r="D53" s="1" t="s">
        <v>1</v>
      </c>
      <c r="E53" s="1" t="s">
        <v>894</v>
      </c>
      <c r="F53" s="1" t="s">
        <v>895</v>
      </c>
      <c r="G53" s="1" t="s">
        <v>896</v>
      </c>
      <c r="H53" s="1" t="s">
        <v>897</v>
      </c>
      <c r="I53" s="1" t="s">
        <v>898</v>
      </c>
      <c r="J53" s="1" t="s">
        <v>899</v>
      </c>
      <c r="K53" s="1" t="s">
        <v>900</v>
      </c>
      <c r="L53" s="1" t="s">
        <v>901</v>
      </c>
      <c r="M53" s="1" t="s">
        <v>902</v>
      </c>
      <c r="N53" s="1" t="s">
        <v>903</v>
      </c>
      <c r="O53" s="1" t="s">
        <v>904</v>
      </c>
      <c r="P53" s="1" t="s">
        <v>905</v>
      </c>
    </row>
    <row r="56" spans="1:17" x14ac:dyDescent="0.2">
      <c r="C56" s="1" t="s">
        <v>405</v>
      </c>
      <c r="D56" s="1" t="s">
        <v>70</v>
      </c>
      <c r="E56" s="1" t="s">
        <v>906</v>
      </c>
      <c r="F56" s="1" t="s">
        <v>907</v>
      </c>
      <c r="G56" s="1" t="s">
        <v>908</v>
      </c>
      <c r="H56" s="1" t="s">
        <v>909</v>
      </c>
      <c r="I56" s="1" t="s">
        <v>910</v>
      </c>
      <c r="J56" s="1" t="s">
        <v>911</v>
      </c>
      <c r="K56" s="1" t="s">
        <v>912</v>
      </c>
      <c r="L56" s="1" t="s">
        <v>913</v>
      </c>
      <c r="M56" s="1" t="s">
        <v>914</v>
      </c>
      <c r="N56" s="1" t="s">
        <v>915</v>
      </c>
      <c r="O56" s="1" t="s">
        <v>916</v>
      </c>
      <c r="P56" s="1" t="s">
        <v>917</v>
      </c>
      <c r="Q56" s="1" t="s">
        <v>296</v>
      </c>
    </row>
    <row r="57" spans="1:17" x14ac:dyDescent="0.2">
      <c r="A57" s="1" t="s">
        <v>40</v>
      </c>
      <c r="C57" s="1" t="s">
        <v>179</v>
      </c>
      <c r="D57" s="1" t="s">
        <v>71</v>
      </c>
      <c r="E57" s="1" t="s">
        <v>918</v>
      </c>
      <c r="F57" s="1" t="s">
        <v>919</v>
      </c>
      <c r="G57" s="1" t="s">
        <v>920</v>
      </c>
      <c r="H57" s="1" t="s">
        <v>921</v>
      </c>
      <c r="I57" s="1" t="s">
        <v>922</v>
      </c>
      <c r="J57" s="1" t="s">
        <v>923</v>
      </c>
      <c r="K57" s="1" t="s">
        <v>924</v>
      </c>
      <c r="L57" s="1" t="s">
        <v>925</v>
      </c>
      <c r="M57" s="1" t="s">
        <v>926</v>
      </c>
      <c r="N57" s="1" t="s">
        <v>927</v>
      </c>
      <c r="O57" s="1" t="s">
        <v>928</v>
      </c>
      <c r="P57" s="1" t="s">
        <v>929</v>
      </c>
      <c r="Q57" s="1" t="s">
        <v>297</v>
      </c>
    </row>
    <row r="58" spans="1:17" x14ac:dyDescent="0.2">
      <c r="A58" s="1" t="s">
        <v>40</v>
      </c>
      <c r="C58" s="1" t="s">
        <v>180</v>
      </c>
      <c r="D58" s="1" t="s">
        <v>930</v>
      </c>
      <c r="E58" s="1" t="s">
        <v>931</v>
      </c>
      <c r="F58" s="1" t="s">
        <v>932</v>
      </c>
      <c r="G58" s="1" t="s">
        <v>933</v>
      </c>
      <c r="H58" s="1" t="s">
        <v>934</v>
      </c>
      <c r="I58" s="1" t="s">
        <v>935</v>
      </c>
      <c r="J58" s="1" t="s">
        <v>936</v>
      </c>
      <c r="K58" s="1" t="s">
        <v>937</v>
      </c>
      <c r="L58" s="1" t="s">
        <v>938</v>
      </c>
      <c r="M58" s="1" t="s">
        <v>939</v>
      </c>
      <c r="N58" s="1" t="s">
        <v>940</v>
      </c>
      <c r="O58" s="1" t="s">
        <v>941</v>
      </c>
      <c r="P58" s="1" t="s">
        <v>942</v>
      </c>
      <c r="Q58" s="1" t="s">
        <v>943</v>
      </c>
    </row>
    <row r="59" spans="1:17" x14ac:dyDescent="0.2">
      <c r="A59" s="1" t="s">
        <v>40</v>
      </c>
      <c r="C59" s="1" t="s">
        <v>181</v>
      </c>
      <c r="D59" s="1" t="s">
        <v>944</v>
      </c>
      <c r="E59" s="1" t="s">
        <v>945</v>
      </c>
      <c r="F59" s="1" t="s">
        <v>946</v>
      </c>
      <c r="G59" s="1" t="s">
        <v>947</v>
      </c>
      <c r="H59" s="1" t="s">
        <v>948</v>
      </c>
      <c r="I59" s="1" t="s">
        <v>949</v>
      </c>
      <c r="J59" s="1" t="s">
        <v>950</v>
      </c>
      <c r="K59" s="1" t="s">
        <v>951</v>
      </c>
      <c r="L59" s="1" t="s">
        <v>952</v>
      </c>
      <c r="M59" s="1" t="s">
        <v>953</v>
      </c>
      <c r="N59" s="1" t="s">
        <v>954</v>
      </c>
      <c r="O59" s="1" t="s">
        <v>955</v>
      </c>
      <c r="P59" s="1" t="s">
        <v>956</v>
      </c>
      <c r="Q59" s="1" t="s">
        <v>957</v>
      </c>
    </row>
    <row r="60" spans="1:17" x14ac:dyDescent="0.2">
      <c r="A60" s="1" t="s">
        <v>40</v>
      </c>
      <c r="C60" s="1" t="s">
        <v>182</v>
      </c>
      <c r="D60" s="1" t="s">
        <v>958</v>
      </c>
      <c r="E60" s="1" t="s">
        <v>959</v>
      </c>
      <c r="F60" s="1" t="s">
        <v>960</v>
      </c>
      <c r="G60" s="1" t="s">
        <v>961</v>
      </c>
      <c r="H60" s="1" t="s">
        <v>962</v>
      </c>
      <c r="I60" s="1" t="s">
        <v>963</v>
      </c>
      <c r="J60" s="1" t="s">
        <v>964</v>
      </c>
      <c r="K60" s="1" t="s">
        <v>965</v>
      </c>
      <c r="L60" s="1" t="s">
        <v>966</v>
      </c>
      <c r="M60" s="1" t="s">
        <v>967</v>
      </c>
      <c r="N60" s="1" t="s">
        <v>968</v>
      </c>
      <c r="O60" s="1" t="s">
        <v>969</v>
      </c>
      <c r="P60" s="1" t="s">
        <v>970</v>
      </c>
      <c r="Q60" s="1" t="s">
        <v>971</v>
      </c>
    </row>
    <row r="61" spans="1:17" x14ac:dyDescent="0.2">
      <c r="A61" s="1" t="s">
        <v>40</v>
      </c>
      <c r="C61" s="1" t="s">
        <v>183</v>
      </c>
      <c r="D61" s="1" t="s">
        <v>972</v>
      </c>
      <c r="E61" s="1" t="s">
        <v>973</v>
      </c>
      <c r="F61" s="1" t="s">
        <v>974</v>
      </c>
      <c r="G61" s="1" t="s">
        <v>975</v>
      </c>
      <c r="H61" s="1" t="s">
        <v>976</v>
      </c>
      <c r="I61" s="1" t="s">
        <v>977</v>
      </c>
      <c r="J61" s="1" t="s">
        <v>978</v>
      </c>
      <c r="K61" s="1" t="s">
        <v>979</v>
      </c>
      <c r="L61" s="1" t="s">
        <v>980</v>
      </c>
      <c r="M61" s="1" t="s">
        <v>981</v>
      </c>
      <c r="N61" s="1" t="s">
        <v>982</v>
      </c>
      <c r="O61" s="1" t="s">
        <v>983</v>
      </c>
      <c r="P61" s="1" t="s">
        <v>984</v>
      </c>
      <c r="Q61" s="1" t="s">
        <v>985</v>
      </c>
    </row>
    <row r="62" spans="1:17" x14ac:dyDescent="0.2">
      <c r="A62" s="1" t="s">
        <v>40</v>
      </c>
      <c r="C62" s="1" t="s">
        <v>184</v>
      </c>
      <c r="D62" s="1" t="s">
        <v>72</v>
      </c>
      <c r="E62" s="1" t="s">
        <v>986</v>
      </c>
      <c r="F62" s="1" t="s">
        <v>987</v>
      </c>
      <c r="G62" s="1" t="s">
        <v>988</v>
      </c>
      <c r="H62" s="1" t="s">
        <v>989</v>
      </c>
      <c r="I62" s="1" t="s">
        <v>990</v>
      </c>
      <c r="J62" s="1" t="s">
        <v>991</v>
      </c>
      <c r="K62" s="1" t="s">
        <v>992</v>
      </c>
      <c r="L62" s="1" t="s">
        <v>993</v>
      </c>
      <c r="M62" s="1" t="s">
        <v>994</v>
      </c>
      <c r="N62" s="1" t="s">
        <v>995</v>
      </c>
      <c r="O62" s="1" t="s">
        <v>996</v>
      </c>
      <c r="P62" s="1" t="s">
        <v>997</v>
      </c>
      <c r="Q62" s="1" t="s">
        <v>298</v>
      </c>
    </row>
    <row r="63" spans="1:17" x14ac:dyDescent="0.2">
      <c r="A63" s="1" t="s">
        <v>40</v>
      </c>
      <c r="C63" s="1" t="s">
        <v>185</v>
      </c>
      <c r="D63" s="1" t="s">
        <v>73</v>
      </c>
      <c r="E63" s="1" t="s">
        <v>998</v>
      </c>
      <c r="F63" s="1" t="s">
        <v>999</v>
      </c>
      <c r="G63" s="1" t="s">
        <v>1000</v>
      </c>
      <c r="H63" s="1" t="s">
        <v>1001</v>
      </c>
      <c r="I63" s="1" t="s">
        <v>1002</v>
      </c>
      <c r="J63" s="1" t="s">
        <v>1003</v>
      </c>
      <c r="K63" s="1" t="s">
        <v>1004</v>
      </c>
      <c r="L63" s="1" t="s">
        <v>1005</v>
      </c>
      <c r="M63" s="1" t="s">
        <v>1006</v>
      </c>
      <c r="N63" s="1" t="s">
        <v>1007</v>
      </c>
      <c r="O63" s="1" t="s">
        <v>1008</v>
      </c>
      <c r="P63" s="1" t="s">
        <v>1009</v>
      </c>
      <c r="Q63" s="1" t="s">
        <v>299</v>
      </c>
    </row>
    <row r="64" spans="1:17" x14ac:dyDescent="0.2">
      <c r="A64" s="1" t="s">
        <v>40</v>
      </c>
      <c r="C64" s="1" t="s">
        <v>186</v>
      </c>
      <c r="D64" s="1" t="s">
        <v>74</v>
      </c>
      <c r="E64" s="1" t="s">
        <v>1010</v>
      </c>
      <c r="F64" s="1" t="s">
        <v>1011</v>
      </c>
      <c r="G64" s="1" t="s">
        <v>1012</v>
      </c>
      <c r="H64" s="1" t="s">
        <v>1013</v>
      </c>
      <c r="I64" s="1" t="s">
        <v>1014</v>
      </c>
      <c r="J64" s="1" t="s">
        <v>1015</v>
      </c>
      <c r="K64" s="1" t="s">
        <v>1016</v>
      </c>
      <c r="L64" s="1" t="s">
        <v>1017</v>
      </c>
      <c r="M64" s="1" t="s">
        <v>1018</v>
      </c>
      <c r="N64" s="1" t="s">
        <v>1019</v>
      </c>
      <c r="O64" s="1" t="s">
        <v>1020</v>
      </c>
      <c r="P64" s="1" t="s">
        <v>1021</v>
      </c>
      <c r="Q64" s="1" t="s">
        <v>300</v>
      </c>
    </row>
    <row r="65" spans="1:17" x14ac:dyDescent="0.2">
      <c r="A65" s="1" t="s">
        <v>40</v>
      </c>
      <c r="C65" s="1" t="s">
        <v>187</v>
      </c>
      <c r="D65" s="1" t="s">
        <v>75</v>
      </c>
      <c r="E65" s="1" t="s">
        <v>1022</v>
      </c>
      <c r="F65" s="1" t="s">
        <v>1023</v>
      </c>
      <c r="G65" s="1" t="s">
        <v>1024</v>
      </c>
      <c r="H65" s="1" t="s">
        <v>1025</v>
      </c>
      <c r="I65" s="1" t="s">
        <v>1026</v>
      </c>
      <c r="J65" s="1" t="s">
        <v>1027</v>
      </c>
      <c r="K65" s="1" t="s">
        <v>1028</v>
      </c>
      <c r="L65" s="1" t="s">
        <v>1029</v>
      </c>
      <c r="M65" s="1" t="s">
        <v>1030</v>
      </c>
      <c r="N65" s="1" t="s">
        <v>1031</v>
      </c>
      <c r="O65" s="1" t="s">
        <v>1032</v>
      </c>
      <c r="P65" s="1" t="s">
        <v>1033</v>
      </c>
      <c r="Q65" s="1" t="s">
        <v>301</v>
      </c>
    </row>
    <row r="66" spans="1:17" x14ac:dyDescent="0.2">
      <c r="A66" s="1" t="s">
        <v>40</v>
      </c>
      <c r="C66" s="1" t="s">
        <v>188</v>
      </c>
      <c r="D66" s="1" t="s">
        <v>76</v>
      </c>
      <c r="E66" s="1" t="s">
        <v>1034</v>
      </c>
      <c r="F66" s="1" t="s">
        <v>1035</v>
      </c>
      <c r="G66" s="1" t="s">
        <v>1036</v>
      </c>
      <c r="H66" s="1" t="s">
        <v>1037</v>
      </c>
      <c r="I66" s="1" t="s">
        <v>1038</v>
      </c>
      <c r="J66" s="1" t="s">
        <v>1039</v>
      </c>
      <c r="K66" s="1" t="s">
        <v>1040</v>
      </c>
      <c r="L66" s="1" t="s">
        <v>1041</v>
      </c>
      <c r="M66" s="1" t="s">
        <v>1042</v>
      </c>
      <c r="N66" s="1" t="s">
        <v>1043</v>
      </c>
      <c r="O66" s="1" t="s">
        <v>1044</v>
      </c>
      <c r="P66" s="1" t="s">
        <v>1045</v>
      </c>
      <c r="Q66" s="1" t="s">
        <v>302</v>
      </c>
    </row>
    <row r="67" spans="1:17" x14ac:dyDescent="0.2">
      <c r="A67" s="1" t="s">
        <v>40</v>
      </c>
      <c r="C67" s="1" t="s">
        <v>189</v>
      </c>
      <c r="D67" s="1" t="s">
        <v>77</v>
      </c>
      <c r="E67" s="1" t="s">
        <v>1046</v>
      </c>
      <c r="F67" s="1" t="s">
        <v>1047</v>
      </c>
      <c r="G67" s="1" t="s">
        <v>1048</v>
      </c>
      <c r="H67" s="1" t="s">
        <v>1049</v>
      </c>
      <c r="I67" s="1" t="s">
        <v>1050</v>
      </c>
      <c r="J67" s="1" t="s">
        <v>1051</v>
      </c>
      <c r="K67" s="1" t="s">
        <v>1052</v>
      </c>
      <c r="L67" s="1" t="s">
        <v>1053</v>
      </c>
      <c r="M67" s="1" t="s">
        <v>1054</v>
      </c>
      <c r="N67" s="1" t="s">
        <v>1055</v>
      </c>
      <c r="O67" s="1" t="s">
        <v>1056</v>
      </c>
      <c r="P67" s="1" t="s">
        <v>1057</v>
      </c>
      <c r="Q67" s="1" t="s">
        <v>303</v>
      </c>
    </row>
    <row r="68" spans="1:17" x14ac:dyDescent="0.2">
      <c r="A68" s="1" t="s">
        <v>40</v>
      </c>
      <c r="C68" s="1" t="s">
        <v>190</v>
      </c>
      <c r="D68" s="1" t="s">
        <v>78</v>
      </c>
      <c r="E68" s="1" t="s">
        <v>1058</v>
      </c>
      <c r="F68" s="1" t="s">
        <v>1059</v>
      </c>
      <c r="G68" s="1" t="s">
        <v>1060</v>
      </c>
      <c r="H68" s="1" t="s">
        <v>1061</v>
      </c>
      <c r="I68" s="1" t="s">
        <v>1062</v>
      </c>
      <c r="J68" s="1" t="s">
        <v>1063</v>
      </c>
      <c r="K68" s="1" t="s">
        <v>1064</v>
      </c>
      <c r="L68" s="1" t="s">
        <v>1065</v>
      </c>
      <c r="M68" s="1" t="s">
        <v>1066</v>
      </c>
      <c r="N68" s="1" t="s">
        <v>1067</v>
      </c>
      <c r="O68" s="1" t="s">
        <v>1068</v>
      </c>
      <c r="P68" s="1" t="s">
        <v>1069</v>
      </c>
      <c r="Q68" s="1" t="s">
        <v>304</v>
      </c>
    </row>
    <row r="69" spans="1:17" x14ac:dyDescent="0.2">
      <c r="A69" s="1" t="s">
        <v>40</v>
      </c>
      <c r="C69" s="1" t="s">
        <v>191</v>
      </c>
      <c r="D69" s="1" t="s">
        <v>79</v>
      </c>
      <c r="E69" s="1" t="s">
        <v>1070</v>
      </c>
      <c r="F69" s="1" t="s">
        <v>1071</v>
      </c>
      <c r="G69" s="1" t="s">
        <v>1072</v>
      </c>
      <c r="H69" s="1" t="s">
        <v>1073</v>
      </c>
      <c r="I69" s="1" t="s">
        <v>1074</v>
      </c>
      <c r="J69" s="1" t="s">
        <v>1075</v>
      </c>
      <c r="K69" s="1" t="s">
        <v>1076</v>
      </c>
      <c r="L69" s="1" t="s">
        <v>1077</v>
      </c>
      <c r="M69" s="1" t="s">
        <v>1078</v>
      </c>
      <c r="N69" s="1" t="s">
        <v>1079</v>
      </c>
      <c r="O69" s="1" t="s">
        <v>1080</v>
      </c>
      <c r="P69" s="1" t="s">
        <v>1081</v>
      </c>
      <c r="Q69" s="1" t="s">
        <v>305</v>
      </c>
    </row>
    <row r="70" spans="1:17" x14ac:dyDescent="0.2">
      <c r="A70" s="1" t="s">
        <v>40</v>
      </c>
      <c r="C70" s="1" t="s">
        <v>192</v>
      </c>
      <c r="D70" s="1" t="s">
        <v>80</v>
      </c>
      <c r="E70" s="1" t="s">
        <v>1082</v>
      </c>
      <c r="F70" s="1" t="s">
        <v>1083</v>
      </c>
      <c r="G70" s="1" t="s">
        <v>1084</v>
      </c>
      <c r="H70" s="1" t="s">
        <v>1085</v>
      </c>
      <c r="I70" s="1" t="s">
        <v>1086</v>
      </c>
      <c r="J70" s="1" t="s">
        <v>1087</v>
      </c>
      <c r="K70" s="1" t="s">
        <v>1088</v>
      </c>
      <c r="L70" s="1" t="s">
        <v>1089</v>
      </c>
      <c r="M70" s="1" t="s">
        <v>1090</v>
      </c>
      <c r="N70" s="1" t="s">
        <v>1091</v>
      </c>
      <c r="O70" s="1" t="s">
        <v>1092</v>
      </c>
      <c r="P70" s="1" t="s">
        <v>1093</v>
      </c>
      <c r="Q70" s="1" t="s">
        <v>306</v>
      </c>
    </row>
    <row r="71" spans="1:17" x14ac:dyDescent="0.2">
      <c r="A71" s="1" t="s">
        <v>40</v>
      </c>
      <c r="C71" s="1" t="s">
        <v>193</v>
      </c>
      <c r="D71" s="1" t="s">
        <v>81</v>
      </c>
      <c r="E71" s="1" t="s">
        <v>1094</v>
      </c>
      <c r="F71" s="1" t="s">
        <v>1095</v>
      </c>
      <c r="G71" s="1" t="s">
        <v>1096</v>
      </c>
      <c r="H71" s="1" t="s">
        <v>1097</v>
      </c>
      <c r="I71" s="1" t="s">
        <v>1098</v>
      </c>
      <c r="J71" s="1" t="s">
        <v>1099</v>
      </c>
      <c r="K71" s="1" t="s">
        <v>1100</v>
      </c>
      <c r="L71" s="1" t="s">
        <v>1101</v>
      </c>
      <c r="M71" s="1" t="s">
        <v>1102</v>
      </c>
      <c r="N71" s="1" t="s">
        <v>1103</v>
      </c>
      <c r="O71" s="1" t="s">
        <v>1104</v>
      </c>
      <c r="P71" s="1" t="s">
        <v>1105</v>
      </c>
      <c r="Q71" s="1" t="s">
        <v>307</v>
      </c>
    </row>
    <row r="72" spans="1:17" x14ac:dyDescent="0.2">
      <c r="A72" s="1" t="s">
        <v>40</v>
      </c>
      <c r="C72" s="1" t="s">
        <v>194</v>
      </c>
      <c r="D72" s="1" t="s">
        <v>82</v>
      </c>
      <c r="E72" s="1" t="s">
        <v>1106</v>
      </c>
      <c r="F72" s="1" t="s">
        <v>1107</v>
      </c>
      <c r="G72" s="1" t="s">
        <v>1108</v>
      </c>
      <c r="H72" s="1" t="s">
        <v>1109</v>
      </c>
      <c r="I72" s="1" t="s">
        <v>1110</v>
      </c>
      <c r="J72" s="1" t="s">
        <v>1111</v>
      </c>
      <c r="K72" s="1" t="s">
        <v>1112</v>
      </c>
      <c r="L72" s="1" t="s">
        <v>1113</v>
      </c>
      <c r="M72" s="1" t="s">
        <v>1114</v>
      </c>
      <c r="N72" s="1" t="s">
        <v>1115</v>
      </c>
      <c r="O72" s="1" t="s">
        <v>1116</v>
      </c>
      <c r="P72" s="1" t="s">
        <v>1117</v>
      </c>
      <c r="Q72" s="1" t="s">
        <v>308</v>
      </c>
    </row>
    <row r="73" spans="1:17" x14ac:dyDescent="0.2">
      <c r="A73" s="1" t="s">
        <v>40</v>
      </c>
      <c r="C73" s="1" t="s">
        <v>195</v>
      </c>
      <c r="D73" s="1" t="s">
        <v>83</v>
      </c>
      <c r="E73" s="1" t="s">
        <v>1118</v>
      </c>
      <c r="F73" s="1" t="s">
        <v>1119</v>
      </c>
      <c r="G73" s="1" t="s">
        <v>1120</v>
      </c>
      <c r="H73" s="1" t="s">
        <v>1121</v>
      </c>
      <c r="I73" s="1" t="s">
        <v>1122</v>
      </c>
      <c r="J73" s="1" t="s">
        <v>1123</v>
      </c>
      <c r="K73" s="1" t="s">
        <v>1124</v>
      </c>
      <c r="L73" s="1" t="s">
        <v>1125</v>
      </c>
      <c r="M73" s="1" t="s">
        <v>1126</v>
      </c>
      <c r="N73" s="1" t="s">
        <v>1127</v>
      </c>
      <c r="O73" s="1" t="s">
        <v>1128</v>
      </c>
      <c r="P73" s="1" t="s">
        <v>1129</v>
      </c>
      <c r="Q73" s="1" t="s">
        <v>309</v>
      </c>
    </row>
    <row r="74" spans="1:17" x14ac:dyDescent="0.2">
      <c r="A74" s="1" t="s">
        <v>40</v>
      </c>
      <c r="C74" s="1" t="s">
        <v>196</v>
      </c>
      <c r="D74" s="1" t="s">
        <v>84</v>
      </c>
      <c r="E74" s="1" t="s">
        <v>1130</v>
      </c>
      <c r="F74" s="1" t="s">
        <v>1131</v>
      </c>
      <c r="G74" s="1" t="s">
        <v>1132</v>
      </c>
      <c r="H74" s="1" t="s">
        <v>1133</v>
      </c>
      <c r="I74" s="1" t="s">
        <v>1134</v>
      </c>
      <c r="J74" s="1" t="s">
        <v>1135</v>
      </c>
      <c r="K74" s="1" t="s">
        <v>1136</v>
      </c>
      <c r="L74" s="1" t="s">
        <v>1137</v>
      </c>
      <c r="M74" s="1" t="s">
        <v>1138</v>
      </c>
      <c r="N74" s="1" t="s">
        <v>1139</v>
      </c>
      <c r="O74" s="1" t="s">
        <v>1140</v>
      </c>
      <c r="P74" s="1" t="s">
        <v>1141</v>
      </c>
      <c r="Q74" s="1" t="s">
        <v>310</v>
      </c>
    </row>
    <row r="75" spans="1:17" x14ac:dyDescent="0.2">
      <c r="A75" s="1" t="s">
        <v>40</v>
      </c>
      <c r="C75" s="1" t="s">
        <v>197</v>
      </c>
      <c r="D75" s="1" t="s">
        <v>85</v>
      </c>
      <c r="E75" s="1" t="s">
        <v>1142</v>
      </c>
      <c r="F75" s="1" t="s">
        <v>1143</v>
      </c>
      <c r="G75" s="1" t="s">
        <v>1144</v>
      </c>
      <c r="H75" s="1" t="s">
        <v>1145</v>
      </c>
      <c r="I75" s="1" t="s">
        <v>1146</v>
      </c>
      <c r="J75" s="1" t="s">
        <v>1147</v>
      </c>
      <c r="K75" s="1" t="s">
        <v>1148</v>
      </c>
      <c r="L75" s="1" t="s">
        <v>1149</v>
      </c>
      <c r="M75" s="1" t="s">
        <v>1150</v>
      </c>
      <c r="N75" s="1" t="s">
        <v>1151</v>
      </c>
      <c r="O75" s="1" t="s">
        <v>1152</v>
      </c>
      <c r="P75" s="1" t="s">
        <v>1153</v>
      </c>
      <c r="Q75" s="1" t="s">
        <v>311</v>
      </c>
    </row>
    <row r="76" spans="1:17" x14ac:dyDescent="0.2">
      <c r="A76" s="1" t="s">
        <v>40</v>
      </c>
      <c r="C76" s="1" t="s">
        <v>198</v>
      </c>
      <c r="D76" s="1" t="s">
        <v>86</v>
      </c>
      <c r="E76" s="1" t="s">
        <v>1154</v>
      </c>
      <c r="F76" s="1" t="s">
        <v>1155</v>
      </c>
      <c r="G76" s="1" t="s">
        <v>1156</v>
      </c>
      <c r="H76" s="1" t="s">
        <v>1157</v>
      </c>
      <c r="I76" s="1" t="s">
        <v>1158</v>
      </c>
      <c r="J76" s="1" t="s">
        <v>1159</v>
      </c>
      <c r="K76" s="1" t="s">
        <v>1160</v>
      </c>
      <c r="L76" s="1" t="s">
        <v>1161</v>
      </c>
      <c r="M76" s="1" t="s">
        <v>1162</v>
      </c>
      <c r="N76" s="1" t="s">
        <v>1163</v>
      </c>
      <c r="O76" s="1" t="s">
        <v>1164</v>
      </c>
      <c r="P76" s="1" t="s">
        <v>1165</v>
      </c>
      <c r="Q76" s="1" t="s">
        <v>312</v>
      </c>
    </row>
    <row r="77" spans="1:17" x14ac:dyDescent="0.2">
      <c r="A77" s="1" t="s">
        <v>40</v>
      </c>
      <c r="C77" s="1" t="s">
        <v>199</v>
      </c>
      <c r="D77" s="1" t="s">
        <v>87</v>
      </c>
      <c r="E77" s="1" t="s">
        <v>1166</v>
      </c>
      <c r="F77" s="1" t="s">
        <v>1167</v>
      </c>
      <c r="G77" s="1" t="s">
        <v>1168</v>
      </c>
      <c r="H77" s="1" t="s">
        <v>1169</v>
      </c>
      <c r="I77" s="1" t="s">
        <v>1170</v>
      </c>
      <c r="J77" s="1" t="s">
        <v>1171</v>
      </c>
      <c r="K77" s="1" t="s">
        <v>1172</v>
      </c>
      <c r="L77" s="1" t="s">
        <v>1173</v>
      </c>
      <c r="M77" s="1" t="s">
        <v>1174</v>
      </c>
      <c r="N77" s="1" t="s">
        <v>1175</v>
      </c>
      <c r="O77" s="1" t="s">
        <v>1176</v>
      </c>
      <c r="P77" s="1" t="s">
        <v>1177</v>
      </c>
      <c r="Q77" s="1" t="s">
        <v>313</v>
      </c>
    </row>
    <row r="78" spans="1:17" x14ac:dyDescent="0.2">
      <c r="A78" s="1" t="s">
        <v>40</v>
      </c>
      <c r="C78" s="1" t="s">
        <v>200</v>
      </c>
      <c r="D78" s="1" t="s">
        <v>88</v>
      </c>
      <c r="E78" s="1" t="s">
        <v>1178</v>
      </c>
      <c r="F78" s="1" t="s">
        <v>1179</v>
      </c>
      <c r="G78" s="1" t="s">
        <v>1180</v>
      </c>
      <c r="H78" s="1" t="s">
        <v>1181</v>
      </c>
      <c r="I78" s="1" t="s">
        <v>1182</v>
      </c>
      <c r="J78" s="1" t="s">
        <v>1183</v>
      </c>
      <c r="K78" s="1" t="s">
        <v>1184</v>
      </c>
      <c r="L78" s="1" t="s">
        <v>1185</v>
      </c>
      <c r="M78" s="1" t="s">
        <v>1186</v>
      </c>
      <c r="N78" s="1" t="s">
        <v>1187</v>
      </c>
      <c r="O78" s="1" t="s">
        <v>1188</v>
      </c>
      <c r="P78" s="1" t="s">
        <v>1189</v>
      </c>
      <c r="Q78" s="1" t="s">
        <v>314</v>
      </c>
    </row>
    <row r="79" spans="1:17" x14ac:dyDescent="0.2">
      <c r="A79" s="1" t="s">
        <v>40</v>
      </c>
      <c r="C79" s="1" t="s">
        <v>201</v>
      </c>
      <c r="D79" s="1" t="s">
        <v>89</v>
      </c>
      <c r="E79" s="1" t="s">
        <v>1190</v>
      </c>
      <c r="F79" s="1" t="s">
        <v>1191</v>
      </c>
      <c r="G79" s="1" t="s">
        <v>1192</v>
      </c>
      <c r="H79" s="1" t="s">
        <v>1193</v>
      </c>
      <c r="I79" s="1" t="s">
        <v>1194</v>
      </c>
      <c r="J79" s="1" t="s">
        <v>1195</v>
      </c>
      <c r="K79" s="1" t="s">
        <v>1196</v>
      </c>
      <c r="L79" s="1" t="s">
        <v>1197</v>
      </c>
      <c r="M79" s="1" t="s">
        <v>1198</v>
      </c>
      <c r="N79" s="1" t="s">
        <v>1199</v>
      </c>
      <c r="O79" s="1" t="s">
        <v>1200</v>
      </c>
      <c r="P79" s="1" t="s">
        <v>1201</v>
      </c>
      <c r="Q79" s="1" t="s">
        <v>315</v>
      </c>
    </row>
    <row r="80" spans="1:17" x14ac:dyDescent="0.2">
      <c r="A80" s="1" t="s">
        <v>40</v>
      </c>
      <c r="C80" s="1" t="s">
        <v>202</v>
      </c>
      <c r="D80" s="1" t="s">
        <v>90</v>
      </c>
      <c r="E80" s="1" t="s">
        <v>1202</v>
      </c>
      <c r="F80" s="1" t="s">
        <v>1203</v>
      </c>
      <c r="G80" s="1" t="s">
        <v>1204</v>
      </c>
      <c r="H80" s="1" t="s">
        <v>1205</v>
      </c>
      <c r="I80" s="1" t="s">
        <v>1206</v>
      </c>
      <c r="J80" s="1" t="s">
        <v>1207</v>
      </c>
      <c r="K80" s="1" t="s">
        <v>1208</v>
      </c>
      <c r="L80" s="1" t="s">
        <v>1209</v>
      </c>
      <c r="M80" s="1" t="s">
        <v>1210</v>
      </c>
      <c r="N80" s="1" t="s">
        <v>1211</v>
      </c>
      <c r="O80" s="1" t="s">
        <v>1212</v>
      </c>
      <c r="P80" s="1" t="s">
        <v>1213</v>
      </c>
      <c r="Q80" s="1" t="s">
        <v>316</v>
      </c>
    </row>
    <row r="81" spans="1:17" x14ac:dyDescent="0.2">
      <c r="A81" s="1" t="s">
        <v>40</v>
      </c>
      <c r="C81" s="1" t="s">
        <v>203</v>
      </c>
      <c r="D81" s="1" t="s">
        <v>91</v>
      </c>
      <c r="E81" s="1" t="s">
        <v>1214</v>
      </c>
      <c r="F81" s="1" t="s">
        <v>1215</v>
      </c>
      <c r="G81" s="1" t="s">
        <v>1216</v>
      </c>
      <c r="H81" s="1" t="s">
        <v>1217</v>
      </c>
      <c r="I81" s="1" t="s">
        <v>1218</v>
      </c>
      <c r="J81" s="1" t="s">
        <v>1219</v>
      </c>
      <c r="K81" s="1" t="s">
        <v>1220</v>
      </c>
      <c r="L81" s="1" t="s">
        <v>1221</v>
      </c>
      <c r="M81" s="1" t="s">
        <v>1222</v>
      </c>
      <c r="N81" s="1" t="s">
        <v>1223</v>
      </c>
      <c r="O81" s="1" t="s">
        <v>1224</v>
      </c>
      <c r="P81" s="1" t="s">
        <v>1225</v>
      </c>
      <c r="Q81" s="1" t="s">
        <v>317</v>
      </c>
    </row>
    <row r="82" spans="1:17" x14ac:dyDescent="0.2">
      <c r="A82" s="1" t="s">
        <v>40</v>
      </c>
      <c r="C82" s="1" t="s">
        <v>204</v>
      </c>
      <c r="D82" s="1" t="s">
        <v>92</v>
      </c>
      <c r="E82" s="1" t="s">
        <v>1226</v>
      </c>
      <c r="F82" s="1" t="s">
        <v>1227</v>
      </c>
      <c r="G82" s="1" t="s">
        <v>1228</v>
      </c>
      <c r="H82" s="1" t="s">
        <v>1229</v>
      </c>
      <c r="I82" s="1" t="s">
        <v>1230</v>
      </c>
      <c r="J82" s="1" t="s">
        <v>1231</v>
      </c>
      <c r="K82" s="1" t="s">
        <v>1232</v>
      </c>
      <c r="L82" s="1" t="s">
        <v>1233</v>
      </c>
      <c r="M82" s="1" t="s">
        <v>1234</v>
      </c>
      <c r="N82" s="1" t="s">
        <v>1235</v>
      </c>
      <c r="O82" s="1" t="s">
        <v>1236</v>
      </c>
      <c r="P82" s="1" t="s">
        <v>1237</v>
      </c>
      <c r="Q82" s="1" t="s">
        <v>318</v>
      </c>
    </row>
    <row r="83" spans="1:17" x14ac:dyDescent="0.2">
      <c r="A83" s="1" t="s">
        <v>40</v>
      </c>
      <c r="C83" s="1" t="s">
        <v>205</v>
      </c>
      <c r="D83" s="1" t="s">
        <v>93</v>
      </c>
      <c r="E83" s="1" t="s">
        <v>1238</v>
      </c>
      <c r="F83" s="1" t="s">
        <v>1239</v>
      </c>
      <c r="G83" s="1" t="s">
        <v>1240</v>
      </c>
      <c r="H83" s="1" t="s">
        <v>1241</v>
      </c>
      <c r="I83" s="1" t="s">
        <v>1242</v>
      </c>
      <c r="J83" s="1" t="s">
        <v>1243</v>
      </c>
      <c r="K83" s="1" t="s">
        <v>1244</v>
      </c>
      <c r="L83" s="1" t="s">
        <v>1245</v>
      </c>
      <c r="M83" s="1" t="s">
        <v>1246</v>
      </c>
      <c r="N83" s="1" t="s">
        <v>1247</v>
      </c>
      <c r="O83" s="1" t="s">
        <v>1248</v>
      </c>
      <c r="P83" s="1" t="s">
        <v>1249</v>
      </c>
      <c r="Q83" s="1" t="s">
        <v>319</v>
      </c>
    </row>
    <row r="84" spans="1:17" x14ac:dyDescent="0.2">
      <c r="A84" s="1" t="s">
        <v>40</v>
      </c>
      <c r="C84" s="1" t="s">
        <v>206</v>
      </c>
      <c r="D84" s="1" t="s">
        <v>94</v>
      </c>
      <c r="E84" s="1" t="s">
        <v>1250</v>
      </c>
      <c r="F84" s="1" t="s">
        <v>1251</v>
      </c>
      <c r="G84" s="1" t="s">
        <v>1252</v>
      </c>
      <c r="H84" s="1" t="s">
        <v>1253</v>
      </c>
      <c r="I84" s="1" t="s">
        <v>1254</v>
      </c>
      <c r="J84" s="1" t="s">
        <v>1255</v>
      </c>
      <c r="K84" s="1" t="s">
        <v>1256</v>
      </c>
      <c r="L84" s="1" t="s">
        <v>1257</v>
      </c>
      <c r="M84" s="1" t="s">
        <v>1258</v>
      </c>
      <c r="N84" s="1" t="s">
        <v>1259</v>
      </c>
      <c r="O84" s="1" t="s">
        <v>1260</v>
      </c>
      <c r="P84" s="1" t="s">
        <v>1261</v>
      </c>
      <c r="Q84" s="1" t="s">
        <v>320</v>
      </c>
    </row>
    <row r="85" spans="1:17" x14ac:dyDescent="0.2">
      <c r="A85" s="1" t="s">
        <v>40</v>
      </c>
      <c r="C85" s="1" t="s">
        <v>207</v>
      </c>
      <c r="D85" s="1" t="s">
        <v>95</v>
      </c>
      <c r="E85" s="1" t="s">
        <v>1262</v>
      </c>
      <c r="F85" s="1" t="s">
        <v>1263</v>
      </c>
      <c r="G85" s="1" t="s">
        <v>1264</v>
      </c>
      <c r="H85" s="1" t="s">
        <v>1265</v>
      </c>
      <c r="I85" s="1" t="s">
        <v>1266</v>
      </c>
      <c r="J85" s="1" t="s">
        <v>1267</v>
      </c>
      <c r="K85" s="1" t="s">
        <v>1268</v>
      </c>
      <c r="L85" s="1" t="s">
        <v>1269</v>
      </c>
      <c r="M85" s="1" t="s">
        <v>1270</v>
      </c>
      <c r="N85" s="1" t="s">
        <v>1271</v>
      </c>
      <c r="O85" s="1" t="s">
        <v>1272</v>
      </c>
      <c r="P85" s="1" t="s">
        <v>1273</v>
      </c>
      <c r="Q85" s="1" t="s">
        <v>321</v>
      </c>
    </row>
    <row r="87" spans="1:17" x14ac:dyDescent="0.2">
      <c r="D87" s="1" t="s">
        <v>2</v>
      </c>
      <c r="E87" s="1" t="s">
        <v>1274</v>
      </c>
      <c r="F87" s="1" t="s">
        <v>1275</v>
      </c>
      <c r="G87" s="1" t="s">
        <v>1276</v>
      </c>
      <c r="H87" s="1" t="s">
        <v>1277</v>
      </c>
      <c r="I87" s="1" t="s">
        <v>1278</v>
      </c>
      <c r="J87" s="1" t="s">
        <v>1279</v>
      </c>
      <c r="K87" s="1" t="s">
        <v>1280</v>
      </c>
      <c r="L87" s="1" t="s">
        <v>1281</v>
      </c>
      <c r="M87" s="1" t="s">
        <v>1282</v>
      </c>
      <c r="N87" s="1" t="s">
        <v>1283</v>
      </c>
      <c r="O87" s="1" t="s">
        <v>1284</v>
      </c>
      <c r="P87" s="1" t="s">
        <v>1285</v>
      </c>
    </row>
    <row r="89" spans="1:17" x14ac:dyDescent="0.2">
      <c r="D89" s="1" t="s">
        <v>3</v>
      </c>
      <c r="E89" s="1" t="s">
        <v>1286</v>
      </c>
      <c r="F89" s="1" t="s">
        <v>1287</v>
      </c>
      <c r="G89" s="1" t="s">
        <v>1288</v>
      </c>
      <c r="H89" s="1" t="s">
        <v>1289</v>
      </c>
      <c r="I89" s="1" t="s">
        <v>1290</v>
      </c>
      <c r="J89" s="1" t="s">
        <v>1291</v>
      </c>
      <c r="K89" s="1" t="s">
        <v>1292</v>
      </c>
      <c r="L89" s="1" t="s">
        <v>1293</v>
      </c>
      <c r="M89" s="1" t="s">
        <v>1294</v>
      </c>
      <c r="N89" s="1" t="s">
        <v>1295</v>
      </c>
      <c r="O89" s="1" t="s">
        <v>1296</v>
      </c>
      <c r="P89" s="1" t="s">
        <v>1297</v>
      </c>
    </row>
    <row r="92" spans="1:17" x14ac:dyDescent="0.2">
      <c r="C92" s="1" t="s">
        <v>411</v>
      </c>
      <c r="D92" s="1" t="s">
        <v>1298</v>
      </c>
      <c r="E92" s="1" t="s">
        <v>1299</v>
      </c>
      <c r="F92" s="1" t="s">
        <v>1300</v>
      </c>
      <c r="G92" s="1" t="s">
        <v>1301</v>
      </c>
      <c r="H92" s="1" t="s">
        <v>1302</v>
      </c>
      <c r="I92" s="1" t="s">
        <v>1303</v>
      </c>
      <c r="J92" s="1" t="s">
        <v>1304</v>
      </c>
      <c r="K92" s="1" t="s">
        <v>1305</v>
      </c>
      <c r="L92" s="1" t="s">
        <v>1306</v>
      </c>
      <c r="M92" s="1" t="s">
        <v>1307</v>
      </c>
      <c r="N92" s="1" t="s">
        <v>1308</v>
      </c>
      <c r="O92" s="1" t="s">
        <v>1309</v>
      </c>
      <c r="P92" s="1" t="s">
        <v>1310</v>
      </c>
      <c r="Q92" s="1" t="s">
        <v>1311</v>
      </c>
    </row>
    <row r="93" spans="1:17" x14ac:dyDescent="0.2">
      <c r="A93" s="1" t="s">
        <v>40</v>
      </c>
      <c r="C93" s="1" t="s">
        <v>208</v>
      </c>
      <c r="D93" s="1" t="s">
        <v>1312</v>
      </c>
      <c r="E93" s="1" t="s">
        <v>1313</v>
      </c>
      <c r="F93" s="1" t="s">
        <v>1314</v>
      </c>
      <c r="G93" s="1" t="s">
        <v>1315</v>
      </c>
      <c r="H93" s="1" t="s">
        <v>1316</v>
      </c>
      <c r="I93" s="1" t="s">
        <v>1317</v>
      </c>
      <c r="J93" s="1" t="s">
        <v>1318</v>
      </c>
      <c r="K93" s="1" t="s">
        <v>1319</v>
      </c>
      <c r="L93" s="1" t="s">
        <v>1320</v>
      </c>
      <c r="M93" s="1" t="s">
        <v>1321</v>
      </c>
      <c r="N93" s="1" t="s">
        <v>1322</v>
      </c>
      <c r="O93" s="1" t="s">
        <v>1323</v>
      </c>
      <c r="P93" s="1" t="s">
        <v>1324</v>
      </c>
      <c r="Q93" s="1" t="s">
        <v>1325</v>
      </c>
    </row>
    <row r="94" spans="1:17" x14ac:dyDescent="0.2">
      <c r="A94" s="1" t="s">
        <v>40</v>
      </c>
      <c r="C94" s="1" t="s">
        <v>209</v>
      </c>
      <c r="D94" s="1" t="s">
        <v>1326</v>
      </c>
      <c r="E94" s="1" t="s">
        <v>1327</v>
      </c>
      <c r="F94" s="1" t="s">
        <v>1328</v>
      </c>
      <c r="G94" s="1" t="s">
        <v>1329</v>
      </c>
      <c r="H94" s="1" t="s">
        <v>1330</v>
      </c>
      <c r="I94" s="1" t="s">
        <v>1331</v>
      </c>
      <c r="J94" s="1" t="s">
        <v>1332</v>
      </c>
      <c r="K94" s="1" t="s">
        <v>1333</v>
      </c>
      <c r="L94" s="1" t="s">
        <v>1334</v>
      </c>
      <c r="M94" s="1" t="s">
        <v>1335</v>
      </c>
      <c r="N94" s="1" t="s">
        <v>1336</v>
      </c>
      <c r="O94" s="1" t="s">
        <v>1337</v>
      </c>
      <c r="P94" s="1" t="s">
        <v>1338</v>
      </c>
      <c r="Q94" s="1" t="s">
        <v>1339</v>
      </c>
    </row>
    <row r="95" spans="1:17" x14ac:dyDescent="0.2">
      <c r="A95" s="1" t="s">
        <v>40</v>
      </c>
      <c r="C95" s="1" t="s">
        <v>210</v>
      </c>
      <c r="D95" s="1" t="s">
        <v>1340</v>
      </c>
      <c r="E95" s="1" t="s">
        <v>1341</v>
      </c>
      <c r="F95" s="1" t="s">
        <v>1342</v>
      </c>
      <c r="G95" s="1" t="s">
        <v>1343</v>
      </c>
      <c r="H95" s="1" t="s">
        <v>1344</v>
      </c>
      <c r="I95" s="1" t="s">
        <v>1345</v>
      </c>
      <c r="J95" s="1" t="s">
        <v>1346</v>
      </c>
      <c r="K95" s="1" t="s">
        <v>1347</v>
      </c>
      <c r="L95" s="1" t="s">
        <v>1348</v>
      </c>
      <c r="M95" s="1" t="s">
        <v>1349</v>
      </c>
      <c r="N95" s="1" t="s">
        <v>1350</v>
      </c>
      <c r="O95" s="1" t="s">
        <v>1351</v>
      </c>
      <c r="P95" s="1" t="s">
        <v>1352</v>
      </c>
      <c r="Q95" s="1" t="s">
        <v>1353</v>
      </c>
    </row>
    <row r="96" spans="1:17" x14ac:dyDescent="0.2">
      <c r="A96" s="1" t="s">
        <v>40</v>
      </c>
      <c r="C96" s="1" t="s">
        <v>211</v>
      </c>
      <c r="D96" s="1" t="s">
        <v>1354</v>
      </c>
      <c r="E96" s="1" t="s">
        <v>1355</v>
      </c>
      <c r="F96" s="1" t="s">
        <v>1356</v>
      </c>
      <c r="G96" s="1" t="s">
        <v>1357</v>
      </c>
      <c r="H96" s="1" t="s">
        <v>1358</v>
      </c>
      <c r="I96" s="1" t="s">
        <v>1359</v>
      </c>
      <c r="J96" s="1" t="s">
        <v>1360</v>
      </c>
      <c r="K96" s="1" t="s">
        <v>1361</v>
      </c>
      <c r="L96" s="1" t="s">
        <v>1362</v>
      </c>
      <c r="M96" s="1" t="s">
        <v>1363</v>
      </c>
      <c r="N96" s="1" t="s">
        <v>1364</v>
      </c>
      <c r="O96" s="1" t="s">
        <v>1365</v>
      </c>
      <c r="P96" s="1" t="s">
        <v>1366</v>
      </c>
      <c r="Q96" s="1" t="s">
        <v>1367</v>
      </c>
    </row>
    <row r="97" spans="1:17" x14ac:dyDescent="0.2">
      <c r="A97" s="1" t="s">
        <v>40</v>
      </c>
      <c r="C97" s="1" t="s">
        <v>212</v>
      </c>
      <c r="D97" s="1" t="s">
        <v>1368</v>
      </c>
      <c r="E97" s="1" t="s">
        <v>1369</v>
      </c>
      <c r="F97" s="1" t="s">
        <v>1370</v>
      </c>
      <c r="G97" s="1" t="s">
        <v>1371</v>
      </c>
      <c r="H97" s="1" t="s">
        <v>1372</v>
      </c>
      <c r="I97" s="1" t="s">
        <v>1373</v>
      </c>
      <c r="J97" s="1" t="s">
        <v>1374</v>
      </c>
      <c r="K97" s="1" t="s">
        <v>1375</v>
      </c>
      <c r="L97" s="1" t="s">
        <v>1376</v>
      </c>
      <c r="M97" s="1" t="s">
        <v>1377</v>
      </c>
      <c r="N97" s="1" t="s">
        <v>1378</v>
      </c>
      <c r="O97" s="1" t="s">
        <v>1379</v>
      </c>
      <c r="P97" s="1" t="s">
        <v>1380</v>
      </c>
      <c r="Q97" s="1" t="s">
        <v>1381</v>
      </c>
    </row>
    <row r="98" spans="1:17" x14ac:dyDescent="0.2">
      <c r="A98" s="1" t="s">
        <v>40</v>
      </c>
      <c r="C98" s="1" t="s">
        <v>213</v>
      </c>
      <c r="D98" s="1" t="s">
        <v>96</v>
      </c>
      <c r="E98" s="1" t="s">
        <v>1382</v>
      </c>
      <c r="F98" s="1" t="s">
        <v>1383</v>
      </c>
      <c r="G98" s="1" t="s">
        <v>1384</v>
      </c>
      <c r="H98" s="1" t="s">
        <v>1385</v>
      </c>
      <c r="I98" s="1" t="s">
        <v>1386</v>
      </c>
      <c r="J98" s="1" t="s">
        <v>1387</v>
      </c>
      <c r="K98" s="1" t="s">
        <v>1388</v>
      </c>
      <c r="L98" s="1" t="s">
        <v>1389</v>
      </c>
      <c r="M98" s="1" t="s">
        <v>1390</v>
      </c>
      <c r="N98" s="1" t="s">
        <v>1391</v>
      </c>
      <c r="O98" s="1" t="s">
        <v>1392</v>
      </c>
      <c r="P98" s="1" t="s">
        <v>1393</v>
      </c>
      <c r="Q98" s="1" t="s">
        <v>322</v>
      </c>
    </row>
    <row r="99" spans="1:17" x14ac:dyDescent="0.2">
      <c r="A99" s="1" t="s">
        <v>40</v>
      </c>
      <c r="C99" s="1" t="s">
        <v>214</v>
      </c>
      <c r="D99" s="1" t="s">
        <v>97</v>
      </c>
      <c r="E99" s="1" t="s">
        <v>1394</v>
      </c>
      <c r="F99" s="1" t="s">
        <v>1395</v>
      </c>
      <c r="G99" s="1" t="s">
        <v>1396</v>
      </c>
      <c r="H99" s="1" t="s">
        <v>1397</v>
      </c>
      <c r="I99" s="1" t="s">
        <v>1398</v>
      </c>
      <c r="J99" s="1" t="s">
        <v>1399</v>
      </c>
      <c r="K99" s="1" t="s">
        <v>1400</v>
      </c>
      <c r="L99" s="1" t="s">
        <v>1401</v>
      </c>
      <c r="M99" s="1" t="s">
        <v>1402</v>
      </c>
      <c r="N99" s="1" t="s">
        <v>1403</v>
      </c>
      <c r="O99" s="1" t="s">
        <v>1404</v>
      </c>
      <c r="P99" s="1" t="s">
        <v>1405</v>
      </c>
      <c r="Q99" s="1" t="s">
        <v>323</v>
      </c>
    </row>
    <row r="100" spans="1:17" x14ac:dyDescent="0.2">
      <c r="A100" s="1" t="s">
        <v>40</v>
      </c>
      <c r="C100" s="1" t="s">
        <v>215</v>
      </c>
      <c r="D100" s="1" t="s">
        <v>98</v>
      </c>
      <c r="E100" s="1" t="s">
        <v>1406</v>
      </c>
      <c r="F100" s="1" t="s">
        <v>1407</v>
      </c>
      <c r="G100" s="1" t="s">
        <v>1408</v>
      </c>
      <c r="H100" s="1" t="s">
        <v>1409</v>
      </c>
      <c r="I100" s="1" t="s">
        <v>1410</v>
      </c>
      <c r="J100" s="1" t="s">
        <v>1411</v>
      </c>
      <c r="K100" s="1" t="s">
        <v>1412</v>
      </c>
      <c r="L100" s="1" t="s">
        <v>1413</v>
      </c>
      <c r="M100" s="1" t="s">
        <v>1414</v>
      </c>
      <c r="N100" s="1" t="s">
        <v>1415</v>
      </c>
      <c r="O100" s="1" t="s">
        <v>1416</v>
      </c>
      <c r="P100" s="1" t="s">
        <v>1417</v>
      </c>
      <c r="Q100" s="1" t="s">
        <v>324</v>
      </c>
    </row>
    <row r="101" spans="1:17" x14ac:dyDescent="0.2">
      <c r="A101" s="1" t="s">
        <v>40</v>
      </c>
      <c r="C101" s="1" t="s">
        <v>216</v>
      </c>
      <c r="D101" s="1" t="s">
        <v>99</v>
      </c>
      <c r="E101" s="1" t="s">
        <v>1418</v>
      </c>
      <c r="F101" s="1" t="s">
        <v>1419</v>
      </c>
      <c r="G101" s="1" t="s">
        <v>1420</v>
      </c>
      <c r="H101" s="1" t="s">
        <v>1421</v>
      </c>
      <c r="I101" s="1" t="s">
        <v>1422</v>
      </c>
      <c r="J101" s="1" t="s">
        <v>1423</v>
      </c>
      <c r="K101" s="1" t="s">
        <v>1424</v>
      </c>
      <c r="L101" s="1" t="s">
        <v>1425</v>
      </c>
      <c r="M101" s="1" t="s">
        <v>1426</v>
      </c>
      <c r="N101" s="1" t="s">
        <v>1427</v>
      </c>
      <c r="O101" s="1" t="s">
        <v>1428</v>
      </c>
      <c r="P101" s="1" t="s">
        <v>1429</v>
      </c>
      <c r="Q101" s="1" t="s">
        <v>325</v>
      </c>
    </row>
    <row r="102" spans="1:17" x14ac:dyDescent="0.2">
      <c r="A102" s="1" t="s">
        <v>40</v>
      </c>
      <c r="C102" s="1" t="s">
        <v>217</v>
      </c>
      <c r="D102" s="1" t="s">
        <v>100</v>
      </c>
      <c r="E102" s="1" t="s">
        <v>1430</v>
      </c>
      <c r="F102" s="1" t="s">
        <v>1431</v>
      </c>
      <c r="G102" s="1" t="s">
        <v>1432</v>
      </c>
      <c r="H102" s="1" t="s">
        <v>1433</v>
      </c>
      <c r="I102" s="1" t="s">
        <v>1434</v>
      </c>
      <c r="J102" s="1" t="s">
        <v>1435</v>
      </c>
      <c r="K102" s="1" t="s">
        <v>1436</v>
      </c>
      <c r="L102" s="1" t="s">
        <v>1437</v>
      </c>
      <c r="M102" s="1" t="s">
        <v>1438</v>
      </c>
      <c r="N102" s="1" t="s">
        <v>1439</v>
      </c>
      <c r="O102" s="1" t="s">
        <v>1440</v>
      </c>
      <c r="P102" s="1" t="s">
        <v>1441</v>
      </c>
      <c r="Q102" s="1" t="s">
        <v>326</v>
      </c>
    </row>
    <row r="103" spans="1:17" x14ac:dyDescent="0.2">
      <c r="A103" s="1" t="s">
        <v>40</v>
      </c>
      <c r="C103" s="1" t="s">
        <v>218</v>
      </c>
      <c r="D103" s="1" t="s">
        <v>101</v>
      </c>
      <c r="E103" s="1" t="s">
        <v>1442</v>
      </c>
      <c r="F103" s="1" t="s">
        <v>1443</v>
      </c>
      <c r="G103" s="1" t="s">
        <v>1444</v>
      </c>
      <c r="H103" s="1" t="s">
        <v>1445</v>
      </c>
      <c r="I103" s="1" t="s">
        <v>1446</v>
      </c>
      <c r="J103" s="1" t="s">
        <v>1447</v>
      </c>
      <c r="K103" s="1" t="s">
        <v>1448</v>
      </c>
      <c r="L103" s="1" t="s">
        <v>1449</v>
      </c>
      <c r="M103" s="1" t="s">
        <v>1450</v>
      </c>
      <c r="N103" s="1" t="s">
        <v>1451</v>
      </c>
      <c r="O103" s="1" t="s">
        <v>1452</v>
      </c>
      <c r="P103" s="1" t="s">
        <v>1453</v>
      </c>
      <c r="Q103" s="1" t="s">
        <v>327</v>
      </c>
    </row>
    <row r="104" spans="1:17" x14ac:dyDescent="0.2">
      <c r="A104" s="1" t="s">
        <v>40</v>
      </c>
      <c r="C104" s="1" t="s">
        <v>219</v>
      </c>
      <c r="D104" s="1" t="s">
        <v>102</v>
      </c>
      <c r="E104" s="1" t="s">
        <v>1454</v>
      </c>
      <c r="F104" s="1" t="s">
        <v>1455</v>
      </c>
      <c r="G104" s="1" t="s">
        <v>1456</v>
      </c>
      <c r="H104" s="1" t="s">
        <v>1457</v>
      </c>
      <c r="I104" s="1" t="s">
        <v>1458</v>
      </c>
      <c r="J104" s="1" t="s">
        <v>1459</v>
      </c>
      <c r="K104" s="1" t="s">
        <v>1460</v>
      </c>
      <c r="L104" s="1" t="s">
        <v>1461</v>
      </c>
      <c r="M104" s="1" t="s">
        <v>1462</v>
      </c>
      <c r="N104" s="1" t="s">
        <v>1463</v>
      </c>
      <c r="O104" s="1" t="s">
        <v>1464</v>
      </c>
      <c r="P104" s="1" t="s">
        <v>1465</v>
      </c>
      <c r="Q104" s="1" t="s">
        <v>328</v>
      </c>
    </row>
    <row r="105" spans="1:17" x14ac:dyDescent="0.2">
      <c r="A105" s="1" t="s">
        <v>40</v>
      </c>
      <c r="C105" s="1" t="s">
        <v>220</v>
      </c>
      <c r="D105" s="1" t="s">
        <v>103</v>
      </c>
      <c r="E105" s="1" t="s">
        <v>1466</v>
      </c>
      <c r="F105" s="1" t="s">
        <v>1467</v>
      </c>
      <c r="G105" s="1" t="s">
        <v>1468</v>
      </c>
      <c r="H105" s="1" t="s">
        <v>1469</v>
      </c>
      <c r="I105" s="1" t="s">
        <v>1470</v>
      </c>
      <c r="J105" s="1" t="s">
        <v>1471</v>
      </c>
      <c r="K105" s="1" t="s">
        <v>1472</v>
      </c>
      <c r="L105" s="1" t="s">
        <v>1473</v>
      </c>
      <c r="M105" s="1" t="s">
        <v>1474</v>
      </c>
      <c r="N105" s="1" t="s">
        <v>1475</v>
      </c>
      <c r="O105" s="1" t="s">
        <v>1476</v>
      </c>
      <c r="P105" s="1" t="s">
        <v>1477</v>
      </c>
      <c r="Q105" s="1" t="s">
        <v>329</v>
      </c>
    </row>
    <row r="106" spans="1:17" x14ac:dyDescent="0.2">
      <c r="A106" s="1" t="s">
        <v>40</v>
      </c>
      <c r="C106" s="1" t="s">
        <v>221</v>
      </c>
      <c r="D106" s="1" t="s">
        <v>104</v>
      </c>
      <c r="E106" s="1" t="s">
        <v>1478</v>
      </c>
      <c r="F106" s="1" t="s">
        <v>1479</v>
      </c>
      <c r="G106" s="1" t="s">
        <v>1480</v>
      </c>
      <c r="H106" s="1" t="s">
        <v>1481</v>
      </c>
      <c r="I106" s="1" t="s">
        <v>1482</v>
      </c>
      <c r="J106" s="1" t="s">
        <v>1483</v>
      </c>
      <c r="K106" s="1" t="s">
        <v>1484</v>
      </c>
      <c r="L106" s="1" t="s">
        <v>1485</v>
      </c>
      <c r="M106" s="1" t="s">
        <v>1486</v>
      </c>
      <c r="N106" s="1" t="s">
        <v>1487</v>
      </c>
      <c r="O106" s="1" t="s">
        <v>1488</v>
      </c>
      <c r="P106" s="1" t="s">
        <v>1489</v>
      </c>
      <c r="Q106" s="1" t="s">
        <v>330</v>
      </c>
    </row>
    <row r="107" spans="1:17" x14ac:dyDescent="0.2">
      <c r="A107" s="1" t="s">
        <v>40</v>
      </c>
      <c r="C107" s="1" t="s">
        <v>222</v>
      </c>
      <c r="D107" s="1" t="s">
        <v>105</v>
      </c>
      <c r="E107" s="1" t="s">
        <v>1490</v>
      </c>
      <c r="F107" s="1" t="s">
        <v>1491</v>
      </c>
      <c r="G107" s="1" t="s">
        <v>1492</v>
      </c>
      <c r="H107" s="1" t="s">
        <v>1493</v>
      </c>
      <c r="I107" s="1" t="s">
        <v>1494</v>
      </c>
      <c r="J107" s="1" t="s">
        <v>1495</v>
      </c>
      <c r="K107" s="1" t="s">
        <v>1496</v>
      </c>
      <c r="L107" s="1" t="s">
        <v>1497</v>
      </c>
      <c r="M107" s="1" t="s">
        <v>1498</v>
      </c>
      <c r="N107" s="1" t="s">
        <v>1499</v>
      </c>
      <c r="O107" s="1" t="s">
        <v>1500</v>
      </c>
      <c r="P107" s="1" t="s">
        <v>1501</v>
      </c>
      <c r="Q107" s="1" t="s">
        <v>331</v>
      </c>
    </row>
    <row r="108" spans="1:17" x14ac:dyDescent="0.2">
      <c r="A108" s="1" t="s">
        <v>40</v>
      </c>
      <c r="C108" s="1" t="s">
        <v>223</v>
      </c>
      <c r="D108" s="1" t="s">
        <v>106</v>
      </c>
      <c r="E108" s="1" t="s">
        <v>1502</v>
      </c>
      <c r="F108" s="1" t="s">
        <v>1503</v>
      </c>
      <c r="G108" s="1" t="s">
        <v>1504</v>
      </c>
      <c r="H108" s="1" t="s">
        <v>1505</v>
      </c>
      <c r="I108" s="1" t="s">
        <v>1506</v>
      </c>
      <c r="J108" s="1" t="s">
        <v>1507</v>
      </c>
      <c r="K108" s="1" t="s">
        <v>1508</v>
      </c>
      <c r="L108" s="1" t="s">
        <v>1509</v>
      </c>
      <c r="M108" s="1" t="s">
        <v>1510</v>
      </c>
      <c r="N108" s="1" t="s">
        <v>1511</v>
      </c>
      <c r="O108" s="1" t="s">
        <v>1512</v>
      </c>
      <c r="P108" s="1" t="s">
        <v>1513</v>
      </c>
      <c r="Q108" s="1" t="s">
        <v>332</v>
      </c>
    </row>
    <row r="109" spans="1:17" x14ac:dyDescent="0.2">
      <c r="A109" s="1" t="s">
        <v>40</v>
      </c>
      <c r="C109" s="1" t="s">
        <v>224</v>
      </c>
      <c r="D109" s="1" t="s">
        <v>107</v>
      </c>
      <c r="E109" s="1" t="s">
        <v>1514</v>
      </c>
      <c r="F109" s="1" t="s">
        <v>1515</v>
      </c>
      <c r="G109" s="1" t="s">
        <v>1516</v>
      </c>
      <c r="H109" s="1" t="s">
        <v>1517</v>
      </c>
      <c r="I109" s="1" t="s">
        <v>1518</v>
      </c>
      <c r="J109" s="1" t="s">
        <v>1519</v>
      </c>
      <c r="K109" s="1" t="s">
        <v>1520</v>
      </c>
      <c r="L109" s="1" t="s">
        <v>1521</v>
      </c>
      <c r="M109" s="1" t="s">
        <v>1522</v>
      </c>
      <c r="N109" s="1" t="s">
        <v>1523</v>
      </c>
      <c r="O109" s="1" t="s">
        <v>1524</v>
      </c>
      <c r="P109" s="1" t="s">
        <v>1525</v>
      </c>
      <c r="Q109" s="1" t="s">
        <v>333</v>
      </c>
    </row>
    <row r="110" spans="1:17" x14ac:dyDescent="0.2">
      <c r="A110" s="1" t="s">
        <v>40</v>
      </c>
      <c r="C110" s="1" t="s">
        <v>225</v>
      </c>
      <c r="D110" s="1" t="s">
        <v>108</v>
      </c>
      <c r="E110" s="1" t="s">
        <v>1526</v>
      </c>
      <c r="F110" s="1" t="s">
        <v>1527</v>
      </c>
      <c r="G110" s="1" t="s">
        <v>1528</v>
      </c>
      <c r="H110" s="1" t="s">
        <v>1529</v>
      </c>
      <c r="I110" s="1" t="s">
        <v>1530</v>
      </c>
      <c r="J110" s="1" t="s">
        <v>1531</v>
      </c>
      <c r="K110" s="1" t="s">
        <v>1532</v>
      </c>
      <c r="L110" s="1" t="s">
        <v>1533</v>
      </c>
      <c r="M110" s="1" t="s">
        <v>1534</v>
      </c>
      <c r="N110" s="1" t="s">
        <v>1535</v>
      </c>
      <c r="O110" s="1" t="s">
        <v>1536</v>
      </c>
      <c r="P110" s="1" t="s">
        <v>1537</v>
      </c>
      <c r="Q110" s="1" t="s">
        <v>334</v>
      </c>
    </row>
    <row r="111" spans="1:17" x14ac:dyDescent="0.2">
      <c r="A111" s="1" t="s">
        <v>40</v>
      </c>
      <c r="C111" s="1" t="s">
        <v>226</v>
      </c>
      <c r="D111" s="1" t="s">
        <v>109</v>
      </c>
      <c r="E111" s="1" t="s">
        <v>1538</v>
      </c>
      <c r="F111" s="1" t="s">
        <v>1539</v>
      </c>
      <c r="G111" s="1" t="s">
        <v>1540</v>
      </c>
      <c r="H111" s="1" t="s">
        <v>1541</v>
      </c>
      <c r="I111" s="1" t="s">
        <v>1542</v>
      </c>
      <c r="J111" s="1" t="s">
        <v>1543</v>
      </c>
      <c r="K111" s="1" t="s">
        <v>1544</v>
      </c>
      <c r="L111" s="1" t="s">
        <v>1545</v>
      </c>
      <c r="M111" s="1" t="s">
        <v>1546</v>
      </c>
      <c r="N111" s="1" t="s">
        <v>1547</v>
      </c>
      <c r="O111" s="1" t="s">
        <v>1548</v>
      </c>
      <c r="P111" s="1" t="s">
        <v>1549</v>
      </c>
      <c r="Q111" s="1" t="s">
        <v>335</v>
      </c>
    </row>
    <row r="112" spans="1:17" x14ac:dyDescent="0.2">
      <c r="A112" s="1" t="s">
        <v>40</v>
      </c>
      <c r="C112" s="1" t="s">
        <v>227</v>
      </c>
      <c r="D112" s="1" t="s">
        <v>110</v>
      </c>
      <c r="E112" s="1" t="s">
        <v>1550</v>
      </c>
      <c r="F112" s="1" t="s">
        <v>1551</v>
      </c>
      <c r="G112" s="1" t="s">
        <v>1552</v>
      </c>
      <c r="H112" s="1" t="s">
        <v>1553</v>
      </c>
      <c r="I112" s="1" t="s">
        <v>1554</v>
      </c>
      <c r="J112" s="1" t="s">
        <v>1555</v>
      </c>
      <c r="K112" s="1" t="s">
        <v>1556</v>
      </c>
      <c r="L112" s="1" t="s">
        <v>1557</v>
      </c>
      <c r="M112" s="1" t="s">
        <v>1558</v>
      </c>
      <c r="N112" s="1" t="s">
        <v>1559</v>
      </c>
      <c r="O112" s="1" t="s">
        <v>1560</v>
      </c>
      <c r="P112" s="1" t="s">
        <v>1561</v>
      </c>
      <c r="Q112" s="1" t="s">
        <v>336</v>
      </c>
    </row>
    <row r="113" spans="1:17" x14ac:dyDescent="0.2">
      <c r="A113" s="1" t="s">
        <v>40</v>
      </c>
      <c r="C113" s="1" t="s">
        <v>228</v>
      </c>
      <c r="D113" s="1" t="s">
        <v>111</v>
      </c>
      <c r="E113" s="1" t="s">
        <v>1562</v>
      </c>
      <c r="F113" s="1" t="s">
        <v>1563</v>
      </c>
      <c r="G113" s="1" t="s">
        <v>1564</v>
      </c>
      <c r="H113" s="1" t="s">
        <v>1565</v>
      </c>
      <c r="I113" s="1" t="s">
        <v>1566</v>
      </c>
      <c r="J113" s="1" t="s">
        <v>1567</v>
      </c>
      <c r="K113" s="1" t="s">
        <v>1568</v>
      </c>
      <c r="L113" s="1" t="s">
        <v>1569</v>
      </c>
      <c r="M113" s="1" t="s">
        <v>1570</v>
      </c>
      <c r="N113" s="1" t="s">
        <v>1571</v>
      </c>
      <c r="O113" s="1" t="s">
        <v>1572</v>
      </c>
      <c r="P113" s="1" t="s">
        <v>1573</v>
      </c>
      <c r="Q113" s="1" t="s">
        <v>337</v>
      </c>
    </row>
    <row r="114" spans="1:17" x14ac:dyDescent="0.2">
      <c r="A114" s="1" t="s">
        <v>40</v>
      </c>
      <c r="C114" s="1" t="s">
        <v>229</v>
      </c>
      <c r="D114" s="1" t="s">
        <v>112</v>
      </c>
      <c r="E114" s="1" t="s">
        <v>1574</v>
      </c>
      <c r="F114" s="1" t="s">
        <v>1575</v>
      </c>
      <c r="G114" s="1" t="s">
        <v>1576</v>
      </c>
      <c r="H114" s="1" t="s">
        <v>1577</v>
      </c>
      <c r="I114" s="1" t="s">
        <v>1578</v>
      </c>
      <c r="J114" s="1" t="s">
        <v>1579</v>
      </c>
      <c r="K114" s="1" t="s">
        <v>1580</v>
      </c>
      <c r="L114" s="1" t="s">
        <v>1581</v>
      </c>
      <c r="M114" s="1" t="s">
        <v>1582</v>
      </c>
      <c r="N114" s="1" t="s">
        <v>1583</v>
      </c>
      <c r="O114" s="1" t="s">
        <v>1584</v>
      </c>
      <c r="P114" s="1" t="s">
        <v>1585</v>
      </c>
      <c r="Q114" s="1" t="s">
        <v>338</v>
      </c>
    </row>
    <row r="115" spans="1:17" x14ac:dyDescent="0.2">
      <c r="A115" s="1" t="s">
        <v>40</v>
      </c>
      <c r="C115" s="1" t="s">
        <v>230</v>
      </c>
      <c r="D115" s="1" t="s">
        <v>113</v>
      </c>
      <c r="E115" s="1" t="s">
        <v>1586</v>
      </c>
      <c r="F115" s="1" t="s">
        <v>1587</v>
      </c>
      <c r="G115" s="1" t="s">
        <v>1588</v>
      </c>
      <c r="H115" s="1" t="s">
        <v>1589</v>
      </c>
      <c r="I115" s="1" t="s">
        <v>1590</v>
      </c>
      <c r="J115" s="1" t="s">
        <v>1591</v>
      </c>
      <c r="K115" s="1" t="s">
        <v>1592</v>
      </c>
      <c r="L115" s="1" t="s">
        <v>1593</v>
      </c>
      <c r="M115" s="1" t="s">
        <v>1594</v>
      </c>
      <c r="N115" s="1" t="s">
        <v>1595</v>
      </c>
      <c r="O115" s="1" t="s">
        <v>1596</v>
      </c>
      <c r="P115" s="1" t="s">
        <v>1597</v>
      </c>
      <c r="Q115" s="1" t="s">
        <v>339</v>
      </c>
    </row>
    <row r="116" spans="1:17" x14ac:dyDescent="0.2">
      <c r="A116" s="1" t="s">
        <v>40</v>
      </c>
      <c r="C116" s="1" t="s">
        <v>231</v>
      </c>
      <c r="D116" s="1" t="s">
        <v>114</v>
      </c>
      <c r="E116" s="1" t="s">
        <v>1598</v>
      </c>
      <c r="F116" s="1" t="s">
        <v>1599</v>
      </c>
      <c r="G116" s="1" t="s">
        <v>1600</v>
      </c>
      <c r="H116" s="1" t="s">
        <v>1601</v>
      </c>
      <c r="I116" s="1" t="s">
        <v>1602</v>
      </c>
      <c r="J116" s="1" t="s">
        <v>1603</v>
      </c>
      <c r="K116" s="1" t="s">
        <v>1604</v>
      </c>
      <c r="L116" s="1" t="s">
        <v>1605</v>
      </c>
      <c r="M116" s="1" t="s">
        <v>1606</v>
      </c>
      <c r="N116" s="1" t="s">
        <v>1607</v>
      </c>
      <c r="O116" s="1" t="s">
        <v>1608</v>
      </c>
      <c r="P116" s="1" t="s">
        <v>1609</v>
      </c>
      <c r="Q116" s="1" t="s">
        <v>340</v>
      </c>
    </row>
    <row r="117" spans="1:17" x14ac:dyDescent="0.2">
      <c r="A117" s="1" t="s">
        <v>40</v>
      </c>
      <c r="C117" s="1" t="s">
        <v>232</v>
      </c>
      <c r="D117" s="1" t="s">
        <v>115</v>
      </c>
      <c r="E117" s="1" t="s">
        <v>1610</v>
      </c>
      <c r="F117" s="1" t="s">
        <v>1611</v>
      </c>
      <c r="G117" s="1" t="s">
        <v>1612</v>
      </c>
      <c r="H117" s="1" t="s">
        <v>1613</v>
      </c>
      <c r="I117" s="1" t="s">
        <v>1614</v>
      </c>
      <c r="J117" s="1" t="s">
        <v>1615</v>
      </c>
      <c r="K117" s="1" t="s">
        <v>1616</v>
      </c>
      <c r="L117" s="1" t="s">
        <v>1617</v>
      </c>
      <c r="M117" s="1" t="s">
        <v>1618</v>
      </c>
      <c r="N117" s="1" t="s">
        <v>1619</v>
      </c>
      <c r="O117" s="1" t="s">
        <v>1620</v>
      </c>
      <c r="P117" s="1" t="s">
        <v>1621</v>
      </c>
      <c r="Q117" s="1" t="s">
        <v>341</v>
      </c>
    </row>
    <row r="118" spans="1:17" x14ac:dyDescent="0.2">
      <c r="A118" s="1" t="s">
        <v>40</v>
      </c>
      <c r="C118" s="1" t="s">
        <v>233</v>
      </c>
      <c r="D118" s="1" t="s">
        <v>116</v>
      </c>
      <c r="E118" s="1" t="s">
        <v>1622</v>
      </c>
      <c r="F118" s="1" t="s">
        <v>1623</v>
      </c>
      <c r="G118" s="1" t="s">
        <v>1624</v>
      </c>
      <c r="H118" s="1" t="s">
        <v>1625</v>
      </c>
      <c r="I118" s="1" t="s">
        <v>1626</v>
      </c>
      <c r="J118" s="1" t="s">
        <v>1627</v>
      </c>
      <c r="K118" s="1" t="s">
        <v>1628</v>
      </c>
      <c r="L118" s="1" t="s">
        <v>1629</v>
      </c>
      <c r="M118" s="1" t="s">
        <v>1630</v>
      </c>
      <c r="N118" s="1" t="s">
        <v>1631</v>
      </c>
      <c r="O118" s="1" t="s">
        <v>1632</v>
      </c>
      <c r="P118" s="1" t="s">
        <v>1633</v>
      </c>
      <c r="Q118" s="1" t="s">
        <v>342</v>
      </c>
    </row>
    <row r="119" spans="1:17" x14ac:dyDescent="0.2">
      <c r="A119" s="1" t="s">
        <v>40</v>
      </c>
      <c r="C119" s="1" t="s">
        <v>234</v>
      </c>
      <c r="D119" s="1" t="s">
        <v>117</v>
      </c>
      <c r="E119" s="1" t="s">
        <v>1634</v>
      </c>
      <c r="F119" s="1" t="s">
        <v>1635</v>
      </c>
      <c r="G119" s="1" t="s">
        <v>1636</v>
      </c>
      <c r="H119" s="1" t="s">
        <v>1637</v>
      </c>
      <c r="I119" s="1" t="s">
        <v>1638</v>
      </c>
      <c r="J119" s="1" t="s">
        <v>1639</v>
      </c>
      <c r="K119" s="1" t="s">
        <v>1640</v>
      </c>
      <c r="L119" s="1" t="s">
        <v>1641</v>
      </c>
      <c r="M119" s="1" t="s">
        <v>1642</v>
      </c>
      <c r="N119" s="1" t="s">
        <v>1643</v>
      </c>
      <c r="O119" s="1" t="s">
        <v>1644</v>
      </c>
      <c r="P119" s="1" t="s">
        <v>1645</v>
      </c>
      <c r="Q119" s="1" t="s">
        <v>343</v>
      </c>
    </row>
    <row r="120" spans="1:17" x14ac:dyDescent="0.2">
      <c r="A120" s="1" t="s">
        <v>40</v>
      </c>
      <c r="C120" s="1" t="s">
        <v>235</v>
      </c>
      <c r="D120" s="1" t="s">
        <v>118</v>
      </c>
      <c r="E120" s="1" t="s">
        <v>1646</v>
      </c>
      <c r="F120" s="1" t="s">
        <v>1647</v>
      </c>
      <c r="G120" s="1" t="s">
        <v>1648</v>
      </c>
      <c r="H120" s="1" t="s">
        <v>1649</v>
      </c>
      <c r="I120" s="1" t="s">
        <v>1650</v>
      </c>
      <c r="J120" s="1" t="s">
        <v>1651</v>
      </c>
      <c r="K120" s="1" t="s">
        <v>1652</v>
      </c>
      <c r="L120" s="1" t="s">
        <v>1653</v>
      </c>
      <c r="M120" s="1" t="s">
        <v>1654</v>
      </c>
      <c r="N120" s="1" t="s">
        <v>1655</v>
      </c>
      <c r="O120" s="1" t="s">
        <v>1656</v>
      </c>
      <c r="P120" s="1" t="s">
        <v>1657</v>
      </c>
      <c r="Q120" s="1" t="s">
        <v>344</v>
      </c>
    </row>
    <row r="121" spans="1:17" x14ac:dyDescent="0.2">
      <c r="A121" s="1" t="s">
        <v>40</v>
      </c>
      <c r="C121" s="1" t="s">
        <v>236</v>
      </c>
      <c r="D121" s="1" t="s">
        <v>119</v>
      </c>
      <c r="E121" s="1" t="s">
        <v>1658</v>
      </c>
      <c r="F121" s="1" t="s">
        <v>1659</v>
      </c>
      <c r="G121" s="1" t="s">
        <v>1660</v>
      </c>
      <c r="H121" s="1" t="s">
        <v>1661</v>
      </c>
      <c r="I121" s="1" t="s">
        <v>1662</v>
      </c>
      <c r="J121" s="1" t="s">
        <v>1663</v>
      </c>
      <c r="K121" s="1" t="s">
        <v>1664</v>
      </c>
      <c r="L121" s="1" t="s">
        <v>1665</v>
      </c>
      <c r="M121" s="1" t="s">
        <v>1666</v>
      </c>
      <c r="N121" s="1" t="s">
        <v>1667</v>
      </c>
      <c r="O121" s="1" t="s">
        <v>1668</v>
      </c>
      <c r="P121" s="1" t="s">
        <v>1669</v>
      </c>
      <c r="Q121" s="1" t="s">
        <v>345</v>
      </c>
    </row>
    <row r="122" spans="1:17" x14ac:dyDescent="0.2">
      <c r="A122" s="1" t="s">
        <v>40</v>
      </c>
      <c r="C122" s="1" t="s">
        <v>237</v>
      </c>
      <c r="D122" s="1" t="s">
        <v>120</v>
      </c>
      <c r="E122" s="1" t="s">
        <v>1670</v>
      </c>
      <c r="F122" s="1" t="s">
        <v>1671</v>
      </c>
      <c r="G122" s="1" t="s">
        <v>1672</v>
      </c>
      <c r="H122" s="1" t="s">
        <v>1673</v>
      </c>
      <c r="I122" s="1" t="s">
        <v>1674</v>
      </c>
      <c r="J122" s="1" t="s">
        <v>1675</v>
      </c>
      <c r="K122" s="1" t="s">
        <v>1676</v>
      </c>
      <c r="L122" s="1" t="s">
        <v>1677</v>
      </c>
      <c r="M122" s="1" t="s">
        <v>1678</v>
      </c>
      <c r="N122" s="1" t="s">
        <v>1679</v>
      </c>
      <c r="O122" s="1" t="s">
        <v>1680</v>
      </c>
      <c r="P122" s="1" t="s">
        <v>1681</v>
      </c>
      <c r="Q122" s="1" t="s">
        <v>346</v>
      </c>
    </row>
    <row r="123" spans="1:17" x14ac:dyDescent="0.2">
      <c r="A123" s="1" t="s">
        <v>40</v>
      </c>
      <c r="C123" s="1" t="s">
        <v>238</v>
      </c>
      <c r="D123" s="1" t="s">
        <v>121</v>
      </c>
      <c r="E123" s="1" t="s">
        <v>1682</v>
      </c>
      <c r="F123" s="1" t="s">
        <v>1683</v>
      </c>
      <c r="G123" s="1" t="s">
        <v>1684</v>
      </c>
      <c r="H123" s="1" t="s">
        <v>1685</v>
      </c>
      <c r="I123" s="1" t="s">
        <v>1686</v>
      </c>
      <c r="J123" s="1" t="s">
        <v>1687</v>
      </c>
      <c r="K123" s="1" t="s">
        <v>1688</v>
      </c>
      <c r="L123" s="1" t="s">
        <v>1689</v>
      </c>
      <c r="M123" s="1" t="s">
        <v>1690</v>
      </c>
      <c r="N123" s="1" t="s">
        <v>1691</v>
      </c>
      <c r="O123" s="1" t="s">
        <v>1692</v>
      </c>
      <c r="P123" s="1" t="s">
        <v>1693</v>
      </c>
      <c r="Q123" s="1" t="s">
        <v>347</v>
      </c>
    </row>
    <row r="124" spans="1:17" x14ac:dyDescent="0.2">
      <c r="A124" s="1" t="s">
        <v>40</v>
      </c>
      <c r="C124" s="1" t="s">
        <v>239</v>
      </c>
      <c r="D124" s="1" t="s">
        <v>122</v>
      </c>
      <c r="E124" s="1" t="s">
        <v>1694</v>
      </c>
      <c r="F124" s="1" t="s">
        <v>1695</v>
      </c>
      <c r="G124" s="1" t="s">
        <v>1696</v>
      </c>
      <c r="H124" s="1" t="s">
        <v>1697</v>
      </c>
      <c r="I124" s="1" t="s">
        <v>1698</v>
      </c>
      <c r="J124" s="1" t="s">
        <v>1699</v>
      </c>
      <c r="K124" s="1" t="s">
        <v>1700</v>
      </c>
      <c r="L124" s="1" t="s">
        <v>1701</v>
      </c>
      <c r="M124" s="1" t="s">
        <v>1702</v>
      </c>
      <c r="N124" s="1" t="s">
        <v>1703</v>
      </c>
      <c r="O124" s="1" t="s">
        <v>1704</v>
      </c>
      <c r="P124" s="1" t="s">
        <v>1705</v>
      </c>
      <c r="Q124" s="1" t="s">
        <v>348</v>
      </c>
    </row>
    <row r="125" spans="1:17" x14ac:dyDescent="0.2">
      <c r="A125" s="1" t="s">
        <v>40</v>
      </c>
      <c r="C125" s="1" t="s">
        <v>240</v>
      </c>
      <c r="D125" s="1" t="s">
        <v>123</v>
      </c>
      <c r="E125" s="1" t="s">
        <v>1706</v>
      </c>
      <c r="F125" s="1" t="s">
        <v>1707</v>
      </c>
      <c r="G125" s="1" t="s">
        <v>1708</v>
      </c>
      <c r="H125" s="1" t="s">
        <v>1709</v>
      </c>
      <c r="I125" s="1" t="s">
        <v>1710</v>
      </c>
      <c r="J125" s="1" t="s">
        <v>1711</v>
      </c>
      <c r="K125" s="1" t="s">
        <v>1712</v>
      </c>
      <c r="L125" s="1" t="s">
        <v>1713</v>
      </c>
      <c r="M125" s="1" t="s">
        <v>1714</v>
      </c>
      <c r="N125" s="1" t="s">
        <v>1715</v>
      </c>
      <c r="O125" s="1" t="s">
        <v>1716</v>
      </c>
      <c r="P125" s="1" t="s">
        <v>1717</v>
      </c>
      <c r="Q125" s="1" t="s">
        <v>349</v>
      </c>
    </row>
    <row r="126" spans="1:17" x14ac:dyDescent="0.2">
      <c r="A126" s="1" t="s">
        <v>40</v>
      </c>
      <c r="C126" s="1" t="s">
        <v>241</v>
      </c>
      <c r="D126" s="1" t="s">
        <v>124</v>
      </c>
      <c r="E126" s="1" t="s">
        <v>1718</v>
      </c>
      <c r="F126" s="1" t="s">
        <v>1719</v>
      </c>
      <c r="G126" s="1" t="s">
        <v>1720</v>
      </c>
      <c r="H126" s="1" t="s">
        <v>1721</v>
      </c>
      <c r="I126" s="1" t="s">
        <v>1722</v>
      </c>
      <c r="J126" s="1" t="s">
        <v>1723</v>
      </c>
      <c r="K126" s="1" t="s">
        <v>1724</v>
      </c>
      <c r="L126" s="1" t="s">
        <v>1725</v>
      </c>
      <c r="M126" s="1" t="s">
        <v>1726</v>
      </c>
      <c r="N126" s="1" t="s">
        <v>1727</v>
      </c>
      <c r="O126" s="1" t="s">
        <v>1728</v>
      </c>
      <c r="P126" s="1" t="s">
        <v>1729</v>
      </c>
      <c r="Q126" s="1" t="s">
        <v>350</v>
      </c>
    </row>
    <row r="127" spans="1:17" x14ac:dyDescent="0.2">
      <c r="A127" s="1" t="s">
        <v>40</v>
      </c>
      <c r="C127" s="1" t="s">
        <v>242</v>
      </c>
      <c r="D127" s="1" t="s">
        <v>125</v>
      </c>
      <c r="E127" s="1" t="s">
        <v>1730</v>
      </c>
      <c r="F127" s="1" t="s">
        <v>1731</v>
      </c>
      <c r="G127" s="1" t="s">
        <v>1732</v>
      </c>
      <c r="H127" s="1" t="s">
        <v>1733</v>
      </c>
      <c r="I127" s="1" t="s">
        <v>1734</v>
      </c>
      <c r="J127" s="1" t="s">
        <v>1735</v>
      </c>
      <c r="K127" s="1" t="s">
        <v>1736</v>
      </c>
      <c r="L127" s="1" t="s">
        <v>1737</v>
      </c>
      <c r="M127" s="1" t="s">
        <v>1738</v>
      </c>
      <c r="N127" s="1" t="s">
        <v>1739</v>
      </c>
      <c r="O127" s="1" t="s">
        <v>1740</v>
      </c>
      <c r="P127" s="1" t="s">
        <v>1741</v>
      </c>
      <c r="Q127" s="1" t="s">
        <v>351</v>
      </c>
    </row>
    <row r="128" spans="1:17" x14ac:dyDescent="0.2">
      <c r="A128" s="1" t="s">
        <v>40</v>
      </c>
      <c r="C128" s="1" t="s">
        <v>243</v>
      </c>
      <c r="D128" s="1" t="s">
        <v>126</v>
      </c>
      <c r="E128" s="1" t="s">
        <v>1742</v>
      </c>
      <c r="F128" s="1" t="s">
        <v>1743</v>
      </c>
      <c r="G128" s="1" t="s">
        <v>1744</v>
      </c>
      <c r="H128" s="1" t="s">
        <v>1745</v>
      </c>
      <c r="I128" s="1" t="s">
        <v>1746</v>
      </c>
      <c r="J128" s="1" t="s">
        <v>1747</v>
      </c>
      <c r="K128" s="1" t="s">
        <v>1748</v>
      </c>
      <c r="L128" s="1" t="s">
        <v>1749</v>
      </c>
      <c r="M128" s="1" t="s">
        <v>1750</v>
      </c>
      <c r="N128" s="1" t="s">
        <v>1751</v>
      </c>
      <c r="O128" s="1" t="s">
        <v>1752</v>
      </c>
      <c r="P128" s="1" t="s">
        <v>1753</v>
      </c>
      <c r="Q128" s="1" t="s">
        <v>352</v>
      </c>
    </row>
    <row r="129" spans="1:17" x14ac:dyDescent="0.2">
      <c r="A129" s="1" t="s">
        <v>40</v>
      </c>
      <c r="C129" s="1" t="s">
        <v>244</v>
      </c>
      <c r="D129" s="1" t="s">
        <v>127</v>
      </c>
      <c r="E129" s="1" t="s">
        <v>1754</v>
      </c>
      <c r="F129" s="1" t="s">
        <v>1755</v>
      </c>
      <c r="G129" s="1" t="s">
        <v>1756</v>
      </c>
      <c r="H129" s="1" t="s">
        <v>1757</v>
      </c>
      <c r="I129" s="1" t="s">
        <v>1758</v>
      </c>
      <c r="J129" s="1" t="s">
        <v>1759</v>
      </c>
      <c r="K129" s="1" t="s">
        <v>1760</v>
      </c>
      <c r="L129" s="1" t="s">
        <v>1761</v>
      </c>
      <c r="M129" s="1" t="s">
        <v>1762</v>
      </c>
      <c r="N129" s="1" t="s">
        <v>1763</v>
      </c>
      <c r="O129" s="1" t="s">
        <v>1764</v>
      </c>
      <c r="P129" s="1" t="s">
        <v>1765</v>
      </c>
      <c r="Q129" s="1" t="s">
        <v>353</v>
      </c>
    </row>
    <row r="130" spans="1:17" x14ac:dyDescent="0.2">
      <c r="A130" s="1" t="s">
        <v>40</v>
      </c>
      <c r="C130" s="1" t="s">
        <v>245</v>
      </c>
      <c r="D130" s="1" t="s">
        <v>128</v>
      </c>
      <c r="E130" s="1" t="s">
        <v>1766</v>
      </c>
      <c r="F130" s="1" t="s">
        <v>1767</v>
      </c>
      <c r="G130" s="1" t="s">
        <v>1768</v>
      </c>
      <c r="H130" s="1" t="s">
        <v>1769</v>
      </c>
      <c r="I130" s="1" t="s">
        <v>1770</v>
      </c>
      <c r="J130" s="1" t="s">
        <v>1771</v>
      </c>
      <c r="K130" s="1" t="s">
        <v>1772</v>
      </c>
      <c r="L130" s="1" t="s">
        <v>1773</v>
      </c>
      <c r="M130" s="1" t="s">
        <v>1774</v>
      </c>
      <c r="N130" s="1" t="s">
        <v>1775</v>
      </c>
      <c r="O130" s="1" t="s">
        <v>1776</v>
      </c>
      <c r="P130" s="1" t="s">
        <v>1777</v>
      </c>
      <c r="Q130" s="1" t="s">
        <v>354</v>
      </c>
    </row>
    <row r="131" spans="1:17" x14ac:dyDescent="0.2">
      <c r="A131" s="1" t="s">
        <v>40</v>
      </c>
      <c r="C131" s="1" t="s">
        <v>246</v>
      </c>
      <c r="D131" s="1" t="s">
        <v>129</v>
      </c>
      <c r="E131" s="1" t="s">
        <v>1778</v>
      </c>
      <c r="F131" s="1" t="s">
        <v>1779</v>
      </c>
      <c r="G131" s="1" t="s">
        <v>1780</v>
      </c>
      <c r="H131" s="1" t="s">
        <v>1781</v>
      </c>
      <c r="I131" s="1" t="s">
        <v>1782</v>
      </c>
      <c r="J131" s="1" t="s">
        <v>1783</v>
      </c>
      <c r="K131" s="1" t="s">
        <v>1784</v>
      </c>
      <c r="L131" s="1" t="s">
        <v>1785</v>
      </c>
      <c r="M131" s="1" t="s">
        <v>1786</v>
      </c>
      <c r="N131" s="1" t="s">
        <v>1787</v>
      </c>
      <c r="O131" s="1" t="s">
        <v>1788</v>
      </c>
      <c r="P131" s="1" t="s">
        <v>1789</v>
      </c>
      <c r="Q131" s="1" t="s">
        <v>355</v>
      </c>
    </row>
    <row r="132" spans="1:17" x14ac:dyDescent="0.2">
      <c r="A132" s="1" t="s">
        <v>40</v>
      </c>
      <c r="C132" s="1" t="s">
        <v>247</v>
      </c>
      <c r="D132" s="1" t="s">
        <v>130</v>
      </c>
      <c r="E132" s="1" t="s">
        <v>1790</v>
      </c>
      <c r="F132" s="1" t="s">
        <v>1791</v>
      </c>
      <c r="G132" s="1" t="s">
        <v>1792</v>
      </c>
      <c r="H132" s="1" t="s">
        <v>1793</v>
      </c>
      <c r="I132" s="1" t="s">
        <v>1794</v>
      </c>
      <c r="J132" s="1" t="s">
        <v>1795</v>
      </c>
      <c r="K132" s="1" t="s">
        <v>1796</v>
      </c>
      <c r="L132" s="1" t="s">
        <v>1797</v>
      </c>
      <c r="M132" s="1" t="s">
        <v>1798</v>
      </c>
      <c r="N132" s="1" t="s">
        <v>1799</v>
      </c>
      <c r="O132" s="1" t="s">
        <v>1800</v>
      </c>
      <c r="P132" s="1" t="s">
        <v>1801</v>
      </c>
      <c r="Q132" s="1" t="s">
        <v>356</v>
      </c>
    </row>
    <row r="133" spans="1:17" x14ac:dyDescent="0.2">
      <c r="A133" s="1" t="s">
        <v>40</v>
      </c>
      <c r="C133" s="1" t="s">
        <v>248</v>
      </c>
      <c r="D133" s="1" t="s">
        <v>131</v>
      </c>
      <c r="E133" s="1" t="s">
        <v>1802</v>
      </c>
      <c r="F133" s="1" t="s">
        <v>1803</v>
      </c>
      <c r="G133" s="1" t="s">
        <v>1804</v>
      </c>
      <c r="H133" s="1" t="s">
        <v>1805</v>
      </c>
      <c r="I133" s="1" t="s">
        <v>1806</v>
      </c>
      <c r="J133" s="1" t="s">
        <v>1807</v>
      </c>
      <c r="K133" s="1" t="s">
        <v>1808</v>
      </c>
      <c r="L133" s="1" t="s">
        <v>1809</v>
      </c>
      <c r="M133" s="1" t="s">
        <v>1810</v>
      </c>
      <c r="N133" s="1" t="s">
        <v>1811</v>
      </c>
      <c r="O133" s="1" t="s">
        <v>1812</v>
      </c>
      <c r="P133" s="1" t="s">
        <v>1813</v>
      </c>
      <c r="Q133" s="1" t="s">
        <v>357</v>
      </c>
    </row>
    <row r="134" spans="1:17" x14ac:dyDescent="0.2">
      <c r="A134" s="1" t="s">
        <v>40</v>
      </c>
      <c r="C134" s="1" t="s">
        <v>249</v>
      </c>
      <c r="D134" s="1" t="s">
        <v>132</v>
      </c>
      <c r="E134" s="1" t="s">
        <v>1814</v>
      </c>
      <c r="F134" s="1" t="s">
        <v>1815</v>
      </c>
      <c r="G134" s="1" t="s">
        <v>1816</v>
      </c>
      <c r="H134" s="1" t="s">
        <v>1817</v>
      </c>
      <c r="I134" s="1" t="s">
        <v>1818</v>
      </c>
      <c r="J134" s="1" t="s">
        <v>1819</v>
      </c>
      <c r="K134" s="1" t="s">
        <v>1820</v>
      </c>
      <c r="L134" s="1" t="s">
        <v>1821</v>
      </c>
      <c r="M134" s="1" t="s">
        <v>1822</v>
      </c>
      <c r="N134" s="1" t="s">
        <v>1823</v>
      </c>
      <c r="O134" s="1" t="s">
        <v>1824</v>
      </c>
      <c r="P134" s="1" t="s">
        <v>1825</v>
      </c>
      <c r="Q134" s="1" t="s">
        <v>358</v>
      </c>
    </row>
    <row r="135" spans="1:17" x14ac:dyDescent="0.2">
      <c r="A135" s="1" t="s">
        <v>40</v>
      </c>
      <c r="C135" s="1" t="s">
        <v>250</v>
      </c>
      <c r="D135" s="1" t="s">
        <v>133</v>
      </c>
      <c r="E135" s="1" t="s">
        <v>1826</v>
      </c>
      <c r="F135" s="1" t="s">
        <v>1827</v>
      </c>
      <c r="G135" s="1" t="s">
        <v>1828</v>
      </c>
      <c r="H135" s="1" t="s">
        <v>1829</v>
      </c>
      <c r="I135" s="1" t="s">
        <v>1830</v>
      </c>
      <c r="J135" s="1" t="s">
        <v>1831</v>
      </c>
      <c r="K135" s="1" t="s">
        <v>1832</v>
      </c>
      <c r="L135" s="1" t="s">
        <v>1833</v>
      </c>
      <c r="M135" s="1" t="s">
        <v>1834</v>
      </c>
      <c r="N135" s="1" t="s">
        <v>1835</v>
      </c>
      <c r="O135" s="1" t="s">
        <v>1836</v>
      </c>
      <c r="P135" s="1" t="s">
        <v>1837</v>
      </c>
      <c r="Q135" s="1" t="s">
        <v>359</v>
      </c>
    </row>
    <row r="136" spans="1:17" x14ac:dyDescent="0.2">
      <c r="A136" s="1" t="s">
        <v>40</v>
      </c>
      <c r="C136" s="1" t="s">
        <v>251</v>
      </c>
      <c r="D136" s="1" t="s">
        <v>134</v>
      </c>
      <c r="E136" s="1" t="s">
        <v>1838</v>
      </c>
      <c r="F136" s="1" t="s">
        <v>1839</v>
      </c>
      <c r="G136" s="1" t="s">
        <v>1840</v>
      </c>
      <c r="H136" s="1" t="s">
        <v>1841</v>
      </c>
      <c r="I136" s="1" t="s">
        <v>1842</v>
      </c>
      <c r="J136" s="1" t="s">
        <v>1843</v>
      </c>
      <c r="K136" s="1" t="s">
        <v>1844</v>
      </c>
      <c r="L136" s="1" t="s">
        <v>1845</v>
      </c>
      <c r="M136" s="1" t="s">
        <v>1846</v>
      </c>
      <c r="N136" s="1" t="s">
        <v>1847</v>
      </c>
      <c r="O136" s="1" t="s">
        <v>1848</v>
      </c>
      <c r="P136" s="1" t="s">
        <v>1849</v>
      </c>
      <c r="Q136" s="1" t="s">
        <v>360</v>
      </c>
    </row>
    <row r="137" spans="1:17" x14ac:dyDescent="0.2">
      <c r="A137" s="1" t="s">
        <v>40</v>
      </c>
      <c r="C137" s="1" t="s">
        <v>252</v>
      </c>
      <c r="D137" s="1" t="s">
        <v>135</v>
      </c>
      <c r="E137" s="1" t="s">
        <v>1850</v>
      </c>
      <c r="F137" s="1" t="s">
        <v>1851</v>
      </c>
      <c r="G137" s="1" t="s">
        <v>1852</v>
      </c>
      <c r="H137" s="1" t="s">
        <v>1853</v>
      </c>
      <c r="I137" s="1" t="s">
        <v>1854</v>
      </c>
      <c r="J137" s="1" t="s">
        <v>1855</v>
      </c>
      <c r="K137" s="1" t="s">
        <v>1856</v>
      </c>
      <c r="L137" s="1" t="s">
        <v>1857</v>
      </c>
      <c r="M137" s="1" t="s">
        <v>1858</v>
      </c>
      <c r="N137" s="1" t="s">
        <v>1859</v>
      </c>
      <c r="O137" s="1" t="s">
        <v>1860</v>
      </c>
      <c r="P137" s="1" t="s">
        <v>1861</v>
      </c>
      <c r="Q137" s="1" t="s">
        <v>361</v>
      </c>
    </row>
    <row r="138" spans="1:17" x14ac:dyDescent="0.2">
      <c r="A138" s="1" t="s">
        <v>40</v>
      </c>
      <c r="C138" s="1" t="s">
        <v>253</v>
      </c>
      <c r="D138" s="1" t="s">
        <v>136</v>
      </c>
      <c r="E138" s="1" t="s">
        <v>1862</v>
      </c>
      <c r="F138" s="1" t="s">
        <v>1863</v>
      </c>
      <c r="G138" s="1" t="s">
        <v>1864</v>
      </c>
      <c r="H138" s="1" t="s">
        <v>1865</v>
      </c>
      <c r="I138" s="1" t="s">
        <v>1866</v>
      </c>
      <c r="J138" s="1" t="s">
        <v>1867</v>
      </c>
      <c r="K138" s="1" t="s">
        <v>1868</v>
      </c>
      <c r="L138" s="1" t="s">
        <v>1869</v>
      </c>
      <c r="M138" s="1" t="s">
        <v>1870</v>
      </c>
      <c r="N138" s="1" t="s">
        <v>1871</v>
      </c>
      <c r="O138" s="1" t="s">
        <v>1872</v>
      </c>
      <c r="P138" s="1" t="s">
        <v>1873</v>
      </c>
      <c r="Q138" s="1" t="s">
        <v>362</v>
      </c>
    </row>
    <row r="139" spans="1:17" x14ac:dyDescent="0.2">
      <c r="A139" s="1" t="s">
        <v>40</v>
      </c>
      <c r="C139" s="1" t="s">
        <v>254</v>
      </c>
      <c r="D139" s="1" t="s">
        <v>137</v>
      </c>
      <c r="E139" s="1" t="s">
        <v>1874</v>
      </c>
      <c r="F139" s="1" t="s">
        <v>1875</v>
      </c>
      <c r="G139" s="1" t="s">
        <v>1876</v>
      </c>
      <c r="H139" s="1" t="s">
        <v>1877</v>
      </c>
      <c r="I139" s="1" t="s">
        <v>1878</v>
      </c>
      <c r="J139" s="1" t="s">
        <v>1879</v>
      </c>
      <c r="K139" s="1" t="s">
        <v>1880</v>
      </c>
      <c r="L139" s="1" t="s">
        <v>1881</v>
      </c>
      <c r="M139" s="1" t="s">
        <v>1882</v>
      </c>
      <c r="N139" s="1" t="s">
        <v>1883</v>
      </c>
      <c r="O139" s="1" t="s">
        <v>1884</v>
      </c>
      <c r="P139" s="1" t="s">
        <v>1885</v>
      </c>
      <c r="Q139" s="1" t="s">
        <v>363</v>
      </c>
    </row>
    <row r="140" spans="1:17" x14ac:dyDescent="0.2">
      <c r="C140" s="1" t="s">
        <v>10</v>
      </c>
    </row>
    <row r="141" spans="1:17" x14ac:dyDescent="0.2">
      <c r="D141" s="1" t="s">
        <v>4</v>
      </c>
      <c r="E141" s="1" t="s">
        <v>1886</v>
      </c>
      <c r="F141" s="1" t="s">
        <v>1887</v>
      </c>
      <c r="G141" s="1" t="s">
        <v>1888</v>
      </c>
      <c r="H141" s="1" t="s">
        <v>1889</v>
      </c>
      <c r="I141" s="1" t="s">
        <v>1890</v>
      </c>
      <c r="J141" s="1" t="s">
        <v>1891</v>
      </c>
      <c r="K141" s="1" t="s">
        <v>1892</v>
      </c>
      <c r="L141" s="1" t="s">
        <v>1893</v>
      </c>
      <c r="M141" s="1" t="s">
        <v>1894</v>
      </c>
      <c r="N141" s="1" t="s">
        <v>1895</v>
      </c>
      <c r="O141" s="1" t="s">
        <v>1896</v>
      </c>
      <c r="P141" s="1" t="s">
        <v>1897</v>
      </c>
    </row>
    <row r="143" spans="1:17" x14ac:dyDescent="0.2">
      <c r="D143" s="1" t="s">
        <v>5</v>
      </c>
      <c r="E143" s="1" t="s">
        <v>1898</v>
      </c>
      <c r="F143" s="1" t="s">
        <v>1899</v>
      </c>
      <c r="G143" s="1" t="s">
        <v>1900</v>
      </c>
      <c r="H143" s="1" t="s">
        <v>1901</v>
      </c>
      <c r="I143" s="1" t="s">
        <v>1902</v>
      </c>
      <c r="J143" s="1" t="s">
        <v>1903</v>
      </c>
      <c r="K143" s="1" t="s">
        <v>1904</v>
      </c>
      <c r="L143" s="1" t="s">
        <v>1905</v>
      </c>
      <c r="M143" s="1" t="s">
        <v>1906</v>
      </c>
      <c r="N143" s="1" t="s">
        <v>1907</v>
      </c>
      <c r="O143" s="1" t="s">
        <v>1908</v>
      </c>
      <c r="P143" s="1" t="s">
        <v>1909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  i : n i l = " t r u e " / > < T i l e s L i s t > < T i l e s / > < / T i l e s L i s t > < / W o r k b o o k S t a t e > 
</file>

<file path=customXml/itemProps1.xml><?xml version="1.0" encoding="utf-8"?>
<ds:datastoreItem xmlns:ds="http://schemas.openxmlformats.org/officeDocument/2006/customXml" ds:itemID="{D73F6665-3D5C-4D51-A6AB-1DD7B4599688}">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Read Me</vt:lpstr>
      <vt:lpstr>Options</vt:lpstr>
      <vt:lpstr>P&amp;L</vt:lpstr>
      <vt:lpstr>CoGFilter</vt:lpstr>
      <vt:lpstr>ExpenseFilter</vt:lpstr>
      <vt:lpstr>Period</vt:lpstr>
      <vt:lpstr>Options!Print_Area</vt:lpstr>
      <vt:lpstr>RevenueFilter</vt:lpstr>
      <vt:lpstr>Year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GL P and L Statement</dc:title>
  <dc:subject>Jet Reports</dc:subject>
  <dc:creator>Phil Bride</dc:creator>
  <dc:description>Intended to match the Profit and Loss Statement in Dynamics GP 2010</dc:description>
  <cp:lastModifiedBy>Kim R. Duey</cp:lastModifiedBy>
  <cp:lastPrinted>2012-12-07T23:47:46Z</cp:lastPrinted>
  <dcterms:created xsi:type="dcterms:W3CDTF">2004-05-25T19:00:12Z</dcterms:created>
  <dcterms:modified xsi:type="dcterms:W3CDTF">2018-09-25T20:30:41Z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OriginalName">
    <vt:lpwstr>GL P&amp;L Statement.xls</vt:lpwstr>
  </property>
  <property fmtid="{D5CDD505-2E9C-101B-9397-08002B2CF9AE}" pid="4" name="Jet Reports Design Mode Active">
    <vt:bool>false</vt:bool>
  </property>
  <property fmtid="{D5CDD505-2E9C-101B-9397-08002B2CF9AE}" pid="5" name="Jet Reports Function Literals">
    <vt:lpwstr>,	;	,	{	}	[@[{0}]]	1033</vt:lpwstr>
  </property>
</Properties>
</file>