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97" r:id="rId1"/>
    <sheet name="Options" sheetId="1" state="hidden" r:id="rId2"/>
    <sheet name="Cash Flow" sheetId="2" r:id="rId3"/>
    <sheet name="Sheet4" sheetId="104" state="veryHidden" r:id="rId4"/>
    <sheet name="Sheet5" sheetId="105" state="veryHidden" r:id="rId5"/>
    <sheet name="Sheet8" sheetId="108" state="veryHidden" r:id="rId6"/>
  </sheets>
  <definedNames>
    <definedName name="_____Seg1">Options!$D$10</definedName>
    <definedName name="_____Seg10">Options!$D$19</definedName>
    <definedName name="_____Seg2">Options!$D$11</definedName>
    <definedName name="_____Seg3">Options!$D$12</definedName>
    <definedName name="_____Seg4">Options!$D$13</definedName>
    <definedName name="_____Seg5">Options!$D$14</definedName>
    <definedName name="_____Seg6">Options!$D$15</definedName>
    <definedName name="_____Seg7">Options!$D$16</definedName>
    <definedName name="_____Seg8">Options!$D$17</definedName>
    <definedName name="_____Seg9">Options!$D$18</definedName>
    <definedName name="CurrFinancing">'Cash Flow'!$I$99</definedName>
    <definedName name="CurrInvesting">'Cash Flow'!$I$92</definedName>
    <definedName name="CurrOpActivities">'Cash Flow'!$I$85</definedName>
    <definedName name="EndingPeriod">Options!$E$9</definedName>
    <definedName name="FiscalYear">Options!$E$7</definedName>
    <definedName name="Income">'Cash Flow'!$I$30</definedName>
    <definedName name="LYFinancing">'Cash Flow'!$J$99</definedName>
    <definedName name="LYInvesting">'Cash Flow'!$J$92</definedName>
    <definedName name="LYOpActivities">'Cash Flow'!$J$85</definedName>
    <definedName name="LYTDFinancing">'Cash Flow'!$M$99</definedName>
    <definedName name="LYTDInvesting">'Cash Flow'!$M$92</definedName>
    <definedName name="LYTDOpActivities">'Cash Flow'!$M$85</definedName>
    <definedName name="Seg10Filter">Options!$E$19</definedName>
    <definedName name="Seg1Filter">Options!$E$10</definedName>
    <definedName name="Seg2Filter">Options!$E$11</definedName>
    <definedName name="Seg3Filter">Options!$E$12</definedName>
    <definedName name="Seg4Filter">Options!$E$13</definedName>
    <definedName name="Seg5Filter">Options!$E$14</definedName>
    <definedName name="Seg6Filter">Options!$E$15</definedName>
    <definedName name="Seg7Filter">Options!$E$16</definedName>
    <definedName name="Seg8Filter">Options!$E$17</definedName>
    <definedName name="Seg9Filter">Options!$E$18</definedName>
    <definedName name="StartingPeriod">Options!$E$8</definedName>
    <definedName name="YTDFinancing">'Cash Flow'!$L$99</definedName>
    <definedName name="YTDInvesting">'Cash Flow'!$L$92</definedName>
    <definedName name="YTDOpActivities">'Cash Flow'!$L$85</definedName>
  </definedNames>
  <calcPr calcId="162913"/>
</workbook>
</file>

<file path=xl/calcChain.xml><?xml version="1.0" encoding="utf-8"?>
<calcChain xmlns="http://schemas.openxmlformats.org/spreadsheetml/2006/main">
  <c r="H30" i="2" l="1"/>
  <c r="I30" i="2"/>
  <c r="K30" i="2" s="1"/>
  <c r="J30" i="2"/>
  <c r="L30" i="2"/>
  <c r="M30" i="2"/>
  <c r="H31" i="2"/>
  <c r="H32" i="2"/>
  <c r="H33" i="2"/>
  <c r="H34" i="2"/>
  <c r="I34" i="2"/>
  <c r="J34" i="2"/>
  <c r="K34" i="2"/>
  <c r="M34" i="2"/>
  <c r="M36" i="2" s="1"/>
  <c r="I36" i="2"/>
  <c r="J36" i="2"/>
  <c r="K36" i="2" s="1"/>
  <c r="H38" i="2"/>
  <c r="H39" i="2"/>
  <c r="I39" i="2"/>
  <c r="J39" i="2"/>
  <c r="K39" i="2" s="1"/>
  <c r="M39" i="2"/>
  <c r="I41" i="2"/>
  <c r="M41" i="2"/>
  <c r="H44" i="2"/>
  <c r="H45" i="2"/>
  <c r="I45" i="2"/>
  <c r="I47" i="2" s="1"/>
  <c r="J45" i="2"/>
  <c r="J47" i="2" s="1"/>
  <c r="K47" i="2" s="1"/>
  <c r="M45" i="2"/>
  <c r="M47" i="2" s="1"/>
  <c r="H50" i="2"/>
  <c r="H51" i="2"/>
  <c r="I51" i="2"/>
  <c r="I53" i="2" s="1"/>
  <c r="J51" i="2"/>
  <c r="K51" i="2"/>
  <c r="M51" i="2"/>
  <c r="M53" i="2" s="1"/>
  <c r="J53" i="2"/>
  <c r="K53" i="2" s="1"/>
  <c r="H57" i="2"/>
  <c r="E58" i="2"/>
  <c r="H58" i="2"/>
  <c r="K58" i="2"/>
  <c r="H59" i="2"/>
  <c r="C59" i="2" s="1"/>
  <c r="C60" i="2" s="1"/>
  <c r="C61" i="2" s="1"/>
  <c r="E60" i="2"/>
  <c r="H60" i="2"/>
  <c r="K60" i="2"/>
  <c r="E61" i="2"/>
  <c r="H61" i="2"/>
  <c r="K61" i="2"/>
  <c r="H63" i="2"/>
  <c r="I63" i="2"/>
  <c r="J63" i="2"/>
  <c r="K63" i="2" s="1"/>
  <c r="L63" i="2"/>
  <c r="M63" i="2"/>
  <c r="H66" i="2"/>
  <c r="E67" i="2"/>
  <c r="H67" i="2"/>
  <c r="K67" i="2"/>
  <c r="E68" i="2"/>
  <c r="H68" i="2"/>
  <c r="K68" i="2"/>
  <c r="E69" i="2"/>
  <c r="H69" i="2"/>
  <c r="K69" i="2"/>
  <c r="E70" i="2"/>
  <c r="H70" i="2"/>
  <c r="K70" i="2"/>
  <c r="E71" i="2"/>
  <c r="H71" i="2"/>
  <c r="K71" i="2"/>
  <c r="E72" i="2"/>
  <c r="H72" i="2"/>
  <c r="K72" i="2"/>
  <c r="E73" i="2"/>
  <c r="H73" i="2"/>
  <c r="K73" i="2"/>
  <c r="E74" i="2"/>
  <c r="H74" i="2"/>
  <c r="K74" i="2"/>
  <c r="H75" i="2"/>
  <c r="E76" i="2"/>
  <c r="H76" i="2"/>
  <c r="K76" i="2"/>
  <c r="E77" i="2"/>
  <c r="H77" i="2"/>
  <c r="K77" i="2"/>
  <c r="E78" i="2"/>
  <c r="H78" i="2"/>
  <c r="K78" i="2"/>
  <c r="E79" i="2"/>
  <c r="H79" i="2"/>
  <c r="K79" i="2"/>
  <c r="E80" i="2"/>
  <c r="H80" i="2"/>
  <c r="K80" i="2"/>
  <c r="E81" i="2"/>
  <c r="H81" i="2"/>
  <c r="K81" i="2"/>
  <c r="H83" i="2"/>
  <c r="I83" i="2"/>
  <c r="J83" i="2"/>
  <c r="K83" i="2"/>
  <c r="L83" i="2"/>
  <c r="M83" i="2"/>
  <c r="H85" i="2"/>
  <c r="H88" i="2"/>
  <c r="H89" i="2"/>
  <c r="I89" i="2"/>
  <c r="J89" i="2"/>
  <c r="J92" i="2" s="1"/>
  <c r="K92" i="2" s="1"/>
  <c r="K89" i="2"/>
  <c r="M89" i="2"/>
  <c r="H92" i="2"/>
  <c r="I92" i="2"/>
  <c r="M92" i="2"/>
  <c r="H95" i="2"/>
  <c r="H96" i="2"/>
  <c r="I96" i="2"/>
  <c r="I99" i="2" s="1"/>
  <c r="J96" i="2"/>
  <c r="J99" i="2" s="1"/>
  <c r="K99" i="2" s="1"/>
  <c r="M96" i="2"/>
  <c r="M99" i="2" s="1"/>
  <c r="H99" i="2"/>
  <c r="H101" i="2"/>
  <c r="H104" i="2"/>
  <c r="E105" i="2"/>
  <c r="H105" i="2"/>
  <c r="K105" i="2"/>
  <c r="E106" i="2"/>
  <c r="H106" i="2"/>
  <c r="K106" i="2"/>
  <c r="D77" i="2"/>
  <c r="D78" i="2" s="1"/>
  <c r="C77" i="2"/>
  <c r="C78" i="2" s="1"/>
  <c r="C79" i="2" s="1"/>
  <c r="C80" i="2" s="1"/>
  <c r="C81" i="2" s="1"/>
  <c r="C75" i="2"/>
  <c r="C76" i="2" s="1"/>
  <c r="D75" i="2"/>
  <c r="D76" i="2" s="1"/>
  <c r="D61" i="2"/>
  <c r="D59" i="2"/>
  <c r="D60" i="2" s="1"/>
  <c r="H112" i="2"/>
  <c r="H110" i="2"/>
  <c r="H108" i="2"/>
  <c r="N24" i="2"/>
  <c r="E24" i="2"/>
  <c r="E23" i="2"/>
  <c r="E22" i="2"/>
  <c r="E21" i="2"/>
  <c r="E20" i="2"/>
  <c r="E19" i="2"/>
  <c r="E18" i="2"/>
  <c r="E17" i="2"/>
  <c r="E16" i="2"/>
  <c r="E15" i="2"/>
  <c r="E14" i="2"/>
  <c r="E11" i="2"/>
  <c r="E9" i="1"/>
  <c r="E13" i="2" s="1"/>
  <c r="H6" i="2" s="1"/>
  <c r="E8" i="1"/>
  <c r="E12" i="2" s="1"/>
  <c r="E7" i="1"/>
  <c r="M85" i="2" l="1"/>
  <c r="M101" i="2" s="1"/>
  <c r="I85" i="2"/>
  <c r="I101" i="2" s="1"/>
  <c r="K96" i="2"/>
  <c r="K45" i="2"/>
  <c r="J41" i="2"/>
  <c r="D79" i="2"/>
  <c r="N78" i="2"/>
  <c r="D66" i="2"/>
  <c r="D67" i="2" s="1"/>
  <c r="D68" i="2" s="1"/>
  <c r="C33" i="2"/>
  <c r="C34" i="2" s="1"/>
  <c r="D57" i="2"/>
  <c r="D58" i="2" s="1"/>
  <c r="C38" i="2"/>
  <c r="C39" i="2" s="1"/>
  <c r="C88" i="2"/>
  <c r="C89" i="2" s="1"/>
  <c r="D95" i="2"/>
  <c r="D96" i="2" s="1"/>
  <c r="L96" i="2" s="1"/>
  <c r="L99" i="2" s="1"/>
  <c r="C50" i="2"/>
  <c r="C51" i="2" s="1"/>
  <c r="C44" i="2"/>
  <c r="C45" i="2" s="1"/>
  <c r="C104" i="2"/>
  <c r="C105" i="2" s="1"/>
  <c r="C106" i="2" s="1"/>
  <c r="D33" i="2"/>
  <c r="D34" i="2" s="1"/>
  <c r="L34" i="2" s="1"/>
  <c r="J26" i="2"/>
  <c r="I26" i="2"/>
  <c r="H5" i="2"/>
  <c r="J85" i="2" l="1"/>
  <c r="K41" i="2"/>
  <c r="L36" i="2"/>
  <c r="L85" i="2" s="1"/>
  <c r="L101" i="2" s="1"/>
  <c r="N96" i="2"/>
  <c r="N79" i="2"/>
  <c r="D80" i="2"/>
  <c r="N61" i="2"/>
  <c r="D69" i="2"/>
  <c r="N68" i="2"/>
  <c r="N77" i="2"/>
  <c r="D88" i="2"/>
  <c r="D89" i="2" s="1"/>
  <c r="L89" i="2" s="1"/>
  <c r="L92" i="2" s="1"/>
  <c r="C57" i="2"/>
  <c r="C58" i="2" s="1"/>
  <c r="C62" i="2" s="1"/>
  <c r="C63" i="2" s="1"/>
  <c r="D44" i="2"/>
  <c r="D45" i="2" s="1"/>
  <c r="L45" i="2" s="1"/>
  <c r="L47" i="2" s="1"/>
  <c r="D38" i="2"/>
  <c r="D39" i="2" s="1"/>
  <c r="L39" i="2" s="1"/>
  <c r="L41" i="2" s="1"/>
  <c r="C95" i="2"/>
  <c r="C96" i="2" s="1"/>
  <c r="C97" i="2" s="1"/>
  <c r="C66" i="2"/>
  <c r="C67" i="2" s="1"/>
  <c r="D50" i="2"/>
  <c r="D51" i="2" s="1"/>
  <c r="L51" i="2" s="1"/>
  <c r="L53" i="2" s="1"/>
  <c r="D104" i="2"/>
  <c r="D105" i="2" s="1"/>
  <c r="C35" i="2"/>
  <c r="C36" i="2" s="1"/>
  <c r="H36" i="2" s="1"/>
  <c r="C90" i="2"/>
  <c r="C40" i="2"/>
  <c r="C41" i="2" s="1"/>
  <c r="H41" i="2" s="1"/>
  <c r="C107" i="2"/>
  <c r="C108" i="2" s="1"/>
  <c r="C52" i="2"/>
  <c r="C53" i="2" s="1"/>
  <c r="H53" i="2" s="1"/>
  <c r="C46" i="2"/>
  <c r="C47" i="2" s="1"/>
  <c r="H47" i="2" s="1"/>
  <c r="K85" i="2" l="1"/>
  <c r="J101" i="2"/>
  <c r="K101" i="2" s="1"/>
  <c r="D106" i="2"/>
  <c r="N76" i="2"/>
  <c r="D81" i="2"/>
  <c r="N80" i="2"/>
  <c r="C82" i="2"/>
  <c r="C83" i="2" s="1"/>
  <c r="C68" i="2"/>
  <c r="C69" i="2" s="1"/>
  <c r="C70" i="2" s="1"/>
  <c r="C71" i="2" s="1"/>
  <c r="C72" i="2" s="1"/>
  <c r="C73" i="2" s="1"/>
  <c r="C74" i="2" s="1"/>
  <c r="D70" i="2"/>
  <c r="N69" i="2"/>
  <c r="N60" i="2"/>
  <c r="N34" i="2"/>
  <c r="N45" i="2"/>
  <c r="N39" i="2"/>
  <c r="N89" i="2"/>
  <c r="N67" i="2"/>
  <c r="N58" i="2"/>
  <c r="N51" i="2"/>
  <c r="N30" i="2"/>
  <c r="N106" i="2" l="1"/>
  <c r="I108" i="2"/>
  <c r="D71" i="2"/>
  <c r="N70" i="2"/>
  <c r="N105" i="2"/>
  <c r="L108" i="2" l="1"/>
  <c r="N81" i="2"/>
  <c r="D72" i="2"/>
  <c r="N71" i="2"/>
  <c r="N36" i="2"/>
  <c r="N92" i="2"/>
  <c r="N99" i="2"/>
  <c r="J108" i="2"/>
  <c r="M108" i="2"/>
  <c r="N53" i="2"/>
  <c r="N63" i="2"/>
  <c r="N41" i="2"/>
  <c r="N47" i="2"/>
  <c r="D73" i="2" l="1"/>
  <c r="N72" i="2"/>
  <c r="B47" i="2"/>
  <c r="B36" i="2"/>
  <c r="B53" i="2"/>
  <c r="B41" i="2"/>
  <c r="N108" i="2"/>
  <c r="B63" i="2"/>
  <c r="B99" i="2"/>
  <c r="B92" i="2"/>
  <c r="K108" i="2"/>
  <c r="D74" i="2" l="1"/>
  <c r="N73" i="2"/>
  <c r="B93" i="2"/>
  <c r="B87" i="2"/>
  <c r="B48" i="2"/>
  <c r="B46" i="2"/>
  <c r="B94" i="2"/>
  <c r="B100" i="2"/>
  <c r="B40" i="2"/>
  <c r="B39" i="2" s="1"/>
  <c r="B38" i="2" s="1"/>
  <c r="B42" i="2"/>
  <c r="B52" i="2"/>
  <c r="B54" i="2"/>
  <c r="B37" i="2"/>
  <c r="B35" i="2"/>
  <c r="B34" i="2" s="1"/>
  <c r="B33" i="2" s="1"/>
  <c r="B64" i="2"/>
  <c r="B56" i="2"/>
  <c r="L110" i="2" l="1"/>
  <c r="L112" i="2" s="1"/>
  <c r="B95" i="2"/>
  <c r="B96" i="2" s="1"/>
  <c r="B97" i="2" s="1"/>
  <c r="B98" i="2" s="1"/>
  <c r="B88" i="2"/>
  <c r="B89" i="2" s="1"/>
  <c r="B90" i="2" s="1"/>
  <c r="B91" i="2" s="1"/>
  <c r="B51" i="2"/>
  <c r="B50" i="2" s="1"/>
  <c r="B49" i="2" s="1"/>
  <c r="B57" i="2"/>
  <c r="B58" i="2" s="1"/>
  <c r="B59" i="2" s="1"/>
  <c r="B60" i="2" s="1"/>
  <c r="B61" i="2" s="1"/>
  <c r="B45" i="2"/>
  <c r="B44" i="2" s="1"/>
  <c r="B43" i="2" s="1"/>
  <c r="N74" i="2" l="1"/>
  <c r="N83" i="2"/>
  <c r="I110" i="2"/>
  <c r="I112" i="2" s="1"/>
  <c r="B62" i="2"/>
  <c r="B83" i="2" l="1"/>
  <c r="N85" i="2" l="1"/>
  <c r="B65" i="2"/>
  <c r="B66" i="2" s="1"/>
  <c r="B67" i="2" s="1"/>
  <c r="B84" i="2"/>
  <c r="J110" i="2"/>
  <c r="K110" i="2" l="1"/>
  <c r="J112" i="2"/>
  <c r="K112" i="2" s="1"/>
  <c r="B68" i="2"/>
  <c r="B69" i="2" s="1"/>
  <c r="B70" i="2" s="1"/>
  <c r="B71" i="2" s="1"/>
  <c r="B72" i="2" s="1"/>
  <c r="B73" i="2" s="1"/>
  <c r="B74" i="2" s="1"/>
  <c r="B75" i="2"/>
  <c r="B76" i="2" s="1"/>
  <c r="B77" i="2" s="1"/>
  <c r="B78" i="2" s="1"/>
  <c r="B79" i="2" s="1"/>
  <c r="B80" i="2" s="1"/>
  <c r="B81" i="2" s="1"/>
  <c r="B82" i="2"/>
  <c r="M110" i="2"/>
  <c r="N101" i="2"/>
  <c r="M112" i="2" l="1"/>
  <c r="N112" i="2" s="1"/>
  <c r="N110" i="2"/>
</calcChain>
</file>

<file path=xl/sharedStrings.xml><?xml version="1.0" encoding="utf-8"?>
<sst xmlns="http://schemas.openxmlformats.org/spreadsheetml/2006/main" count="1492" uniqueCount="663">
  <si>
    <t>Hide+?</t>
  </si>
  <si>
    <t>Hide</t>
  </si>
  <si>
    <t>Fit</t>
  </si>
  <si>
    <t>Cash Flow</t>
  </si>
  <si>
    <t>Run Date</t>
  </si>
  <si>
    <t>% Variance</t>
  </si>
  <si>
    <t>YTD</t>
  </si>
  <si>
    <t>Last YTD</t>
  </si>
  <si>
    <t>31..33</t>
  </si>
  <si>
    <t>34..43|46|47</t>
  </si>
  <si>
    <t>Cash Flow From Operating Activities</t>
  </si>
  <si>
    <t>40|47</t>
  </si>
  <si>
    <t>Changes In Current Assets</t>
  </si>
  <si>
    <t>2..7</t>
  </si>
  <si>
    <t>Auto</t>
  </si>
  <si>
    <t>Changes In Current Liabilities</t>
  </si>
  <si>
    <t>13..21</t>
  </si>
  <si>
    <t>Cash Flow From Investing Activities</t>
  </si>
  <si>
    <t>8..12|46</t>
  </si>
  <si>
    <t>Cash Flow From Financing Activities</t>
  </si>
  <si>
    <t>22..30</t>
  </si>
  <si>
    <t>Cash Accounts Beginning Balance</t>
  </si>
  <si>
    <t>Auto+Hide+Hidesheet+Values</t>
  </si>
  <si>
    <t>Segment#</t>
  </si>
  <si>
    <t>Title</t>
  </si>
  <si>
    <t>Value</t>
  </si>
  <si>
    <t>Option</t>
  </si>
  <si>
    <t>Fiscal Year</t>
  </si>
  <si>
    <t>Starting Period</t>
  </si>
  <si>
    <t>Ending Period</t>
  </si>
  <si>
    <t>Division</t>
  </si>
  <si>
    <t>*</t>
  </si>
  <si>
    <t>Account</t>
  </si>
  <si>
    <t>Department</t>
  </si>
  <si>
    <t>Add/remove keyword 'Option' if more/less segments are used.</t>
  </si>
  <si>
    <t/>
  </si>
  <si>
    <t>Auto+Hide+Values</t>
  </si>
  <si>
    <t xml:space="preserve">Report Readme </t>
  </si>
  <si>
    <t>About the report</t>
  </si>
  <si>
    <t>This report is intended to match the Cash Flow in Dynamics GP.</t>
  </si>
  <si>
    <t>Modifying your report</t>
  </si>
  <si>
    <t>This report can be modified by entering into design mode from the Jet tab.</t>
  </si>
  <si>
    <t>The chart of accounts structure of the demo data used to create this report contains 3 segments (Division-Account-Department). You will need to add or delete options and report lines if you use more or less segments.  Categories may also differ from this demo set to your structure.  Category numbers are set in column E of the 'Cash Flow' worksheet.  See the shaded cells in the worksheets (in design mode).</t>
  </si>
  <si>
    <t>Version of Jet</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</si>
  <si>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</si>
  <si>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</si>
  <si>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</si>
  <si>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</si>
  <si>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</si>
  <si>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</si>
  <si>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</si>
  <si>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</si>
  <si>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</si>
  <si>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</si>
  <si>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</si>
  <si>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</si>
  <si>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</si>
  <si>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</si>
  <si>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</si>
  <si>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</si>
  <si>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</si>
  <si>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</si>
  <si>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</si>
  <si>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Copyrights</t>
  </si>
  <si>
    <t xml:space="preserve">2018 Jet Global Data Technologies, Inc. </t>
  </si>
  <si>
    <t>="Fiscal Year "&amp;$E$11</t>
  </si>
  <si>
    <t>="As of Period "&amp;$E$13</t>
  </si>
  <si>
    <t>=FiscalYear</t>
  </si>
  <si>
    <t>=StartingPeriod</t>
  </si>
  <si>
    <t>=EndingPeriod</t>
  </si>
  <si>
    <t>=IF(Seg1Filter=0,"",Seg1Filter)</t>
  </si>
  <si>
    <t>=IF(Seg2Filter=0,"",Seg2Filter)</t>
  </si>
  <si>
    <t>=IF(Seg3Filter=0,"",Seg3Filter)</t>
  </si>
  <si>
    <t>=IF(Seg4Filter=0,"",Seg4Filter)</t>
  </si>
  <si>
    <t>=IF(Seg5Filter=0,"",Seg5Filter)</t>
  </si>
  <si>
    <t>=IF(Seg6Filter=0,"",Seg6Filter)</t>
  </si>
  <si>
    <t>=IF(Seg7Filter=0,"",Seg7Filter)</t>
  </si>
  <si>
    <t>=IF(Seg8Filter=0,"",Seg8Filter)</t>
  </si>
  <si>
    <t>=IF(Seg9Filter=0,"",Seg9Filter)</t>
  </si>
  <si>
    <t>=IF(Seg10Filter=0,"",Seg10Filter)</t>
  </si>
  <si>
    <t>="From Period "&amp;$E$12&amp;" to "&amp;$E$13</t>
  </si>
  <si>
    <t>="Last Year Period "&amp;$E$12&amp;" to "&amp;$E$13</t>
  </si>
  <si>
    <t>=-GL(,"Balance",,$E$11&amp;"/"&amp;$E$12,$E$11&amp;"/"&amp;$E$13,$E$27,$E$14,$E$15,$E$16,$E$17,$E$18,$E$19,$E$20,$E$21,$E$22,$E$25)</t>
  </si>
  <si>
    <t>=-GL(,"Balance",,$E$11-1&amp;"/"&amp;$E$12,$E$11-1&amp;"/"&amp;$E$13,$E$27,$E$14,$E$15,$E$16,$E$17,$E$18,$E$19,$E$20,$E$21,$E$22,$E$25)</t>
  </si>
  <si>
    <t>=-GL(,"Balance",,,$E$11&amp;"/"&amp;$E$13,$E$27,$E$14,$E$15,$E$16,$E$17,$E$18,$E$19,$E$20,$E$21,$E$22,$E$25)</t>
  </si>
  <si>
    <t>=-GL(,"Balance",,,$E$11-1&amp;"/"&amp;$E$13,$E$27,$E$14,$E$15,$E$16,$E$17,$E$18,$E$19,$E$20,$E$21,$E$22,$E$25)</t>
  </si>
  <si>
    <t>=GL(,"Balance",,$E$11&amp;"/"&amp;$E$12,$E$11&amp;"/"&amp;$E$13,$E$28,$E$14,$E$15,$E$16,$E$17,$E$18,$E$19,$E$20,$E$21,$E$22,$E$25)</t>
  </si>
  <si>
    <t>=GL(,"Balance",,$E$11-1&amp;"/"&amp;$E$12,$E$11-1&amp;"/"&amp;$E$13,$E$28,$E$14,$E$15,$E$16,$E$17,$E$18,$E$19,$E$20,$E$21,$E$22,$E$25)</t>
  </si>
  <si>
    <t>=GL(,"Balance",,$E$11&amp;"/"&amp;$E$13,,$E$28,$E$14,$E$15,$E$16,$E$17,$E$18,$E$19,$E$20,$E$21,$E$22,$E$25)</t>
  </si>
  <si>
    <t>=GL(,"Balance",,$E$11-1&amp;"/"&amp;$E$13,,$E$28,$E$14,$E$15,$E$16,$E$17,$E$18,$E$19,$E$20,$E$21,$E$22,$E$25)</t>
  </si>
  <si>
    <t>="  "&amp;"Net Income"</t>
  </si>
  <si>
    <t>=I27-I28</t>
  </si>
  <si>
    <t>=J27-J28</t>
  </si>
  <si>
    <t>=IF(J30=0,0,(I30-J30)/J30)</t>
  </si>
  <si>
    <t>=L27-L28</t>
  </si>
  <si>
    <t>=M27-M28</t>
  </si>
  <si>
    <t>=IF(M30=0,0,(L30-M30)/M30)</t>
  </si>
  <si>
    <t>="  "&amp;"Adjustments to reconcile net income to"</t>
  </si>
  <si>
    <t>="    "&amp;"Net cash provided by operating activities:"</t>
  </si>
  <si>
    <t>=B34</t>
  </si>
  <si>
    <t>=H33</t>
  </si>
  <si>
    <t>=F33</t>
  </si>
  <si>
    <t>=GL("Rows=2","Categories",,$E$11-1&amp;"/"&amp;$E$12,$E$11&amp;"/"&amp;$E$13,$E33,$E$14,$E$15,$E$16,$E$17,$E$18,$E$19,$E$20,$E$21,$E$22,$E$25)</t>
  </si>
  <si>
    <t>=IF(F33="","","  "&amp;GL(,"CatName",,,,$F33))</t>
  </si>
  <si>
    <t>=B35</t>
  </si>
  <si>
    <t>=C33</t>
  </si>
  <si>
    <t>=D33</t>
  </si>
  <si>
    <t>=GL("Rows","Accounts",,$E$11&amp;"/"&amp;$E$12,$E$11&amp;"/"&amp;$E$13,"@@"&amp;$D34,$E$14,$E$15,$E$16,$E$17,$E$18,$E$19,$E$20,$E$21,$E$22,$E$25)</t>
  </si>
  <si>
    <t>=IF(OR(ISERR(E34),E34=""),"","    "&amp;GL(,"Name",$E34))</t>
  </si>
  <si>
    <t>=IF(OR(ISERR(E34),E34=""),0,GL(,"Balance",$E34,$E$11&amp;"/"&amp;$E$12,$E$11&amp;"/"&amp;$E$13,$D34))</t>
  </si>
  <si>
    <t>=IF(OR(ISERR(E34),E34=""),0,GL(,"Balance",$E34,$E$11-1&amp;"/"&amp;$E$12,$E$11-1&amp;"/"&amp;$E$13,$D34))</t>
  </si>
  <si>
    <t>=IF(J34=0,0,(I34-J34)/J34)</t>
  </si>
  <si>
    <t>=IF(OR(ISERR(D34),D34=""),0,GL(,"Balance",$E34,,$E$11&amp;"/"&amp;$E$13,$D34))</t>
  </si>
  <si>
    <t>=IF(OR(ISERR(E34),E34=""),0,GL(,"Balance",$E34,,$E$11-1&amp;"/"&amp;$E$13,$D34))</t>
  </si>
  <si>
    <t>=IF(M34=0,0,(L34-M34)/M34)</t>
  </si>
  <si>
    <t>=B36</t>
  </si>
  <si>
    <t>=C34</t>
  </si>
  <si>
    <t>=IF(AND(I36=0,J36=0,L36=0,M36=0),"Hide","Show")</t>
  </si>
  <si>
    <t>=C35</t>
  </si>
  <si>
    <t>="    "&amp;"Total "&amp;$C36</t>
  </si>
  <si>
    <t>=SUBTOTAL(9,I33:I34)</t>
  </si>
  <si>
    <t>=SUBTOTAL(9,J33:J34)</t>
  </si>
  <si>
    <t>=IF(J36=0,0,(I36-J36)/J36)</t>
  </si>
  <si>
    <t>=SUBTOTAL(9,L33:L34)</t>
  </si>
  <si>
    <t>=SUBTOTAL(9,M33:M34)</t>
  </si>
  <si>
    <t>=IF(M36=0,0,(L36-M36)/M36)</t>
  </si>
  <si>
    <t>=B39</t>
  </si>
  <si>
    <t>=H38</t>
  </si>
  <si>
    <t>=F38</t>
  </si>
  <si>
    <t>=GL("Rows=2","Categories",,$E$11-1&amp;"/"&amp;$E$12,$E$11&amp;"/"&amp;$E$13,$E38,$E$14,$E$15,$E$16,$E$17,$E$18,$E$19,$E$20,$E$21,$E$22,$E$25)</t>
  </si>
  <si>
    <t>=IF(F38="","","  "&amp;GL(,"CatName",,,,$F38))</t>
  </si>
  <si>
    <t>=B40</t>
  </si>
  <si>
    <t>=C38</t>
  </si>
  <si>
    <t>=D38</t>
  </si>
  <si>
    <t>=GL("Rows","Accounts",,$E$11&amp;"/"&amp;$E$12,$E$11&amp;"/"&amp;$E$13,"@@"&amp;$D39,$E$14,$E$15,$E$16,$E$17,$E$18,$E$19,$E$20,$E$21,$E$22,$E$25)</t>
  </si>
  <si>
    <t>=IF(OR(ISERR(E39),E39=""),"","    "&amp;GL(,"Name",$E39))</t>
  </si>
  <si>
    <t>=IF(OR(ISERR(E39),E39=""),0,GL(,"Balance",$E39,$E$11&amp;"/"&amp;$E$12,$E$11&amp;"/"&amp;$E$13,$D39))</t>
  </si>
  <si>
    <t>=IF(OR(ISERR(E39),E39=""),0,GL(,"Balance",$E39,$E$11-1&amp;"/"&amp;$E$12,$E$11-1&amp;"/"&amp;$E$13,$D39))</t>
  </si>
  <si>
    <t>=IF(J39=0,0,(I39-J39)/J39)</t>
  </si>
  <si>
    <t>=IF(OR(ISERR(D39),D39=""),0,GL(,"Balance",$E39,,$E$11&amp;"/"&amp;$E$13,$D39))</t>
  </si>
  <si>
    <t>=IF(OR(ISERR(E39),E39=""),0,GL(,"Balance",$E39,,$E$11-1&amp;"/"&amp;$E$13,$D39))</t>
  </si>
  <si>
    <t>=IF(M39=0,0,(L39-M39)/M39)</t>
  </si>
  <si>
    <t>=B41</t>
  </si>
  <si>
    <t>=C39</t>
  </si>
  <si>
    <t>=IF(AND(I41=0,J41=0,L41=0,M41=0),"Hide","Show")</t>
  </si>
  <si>
    <t>=C40</t>
  </si>
  <si>
    <t>="    "&amp;"Total "&amp;$C41</t>
  </si>
  <si>
    <t>=SUBTOTAL(9,I39:I40)</t>
  </si>
  <si>
    <t>=SUBTOTAL(9,J39:J40)</t>
  </si>
  <si>
    <t>=IF(J41=0,0,(I41-J41)/J41)</t>
  </si>
  <si>
    <t>=SUBTOTAL(9,L39:L40)</t>
  </si>
  <si>
    <t>=SUBTOTAL(9,M39:M40)</t>
  </si>
  <si>
    <t>=IF(M41=0,0,(L41-M41)/M41)</t>
  </si>
  <si>
    <t>=B44</t>
  </si>
  <si>
    <t>=B45</t>
  </si>
  <si>
    <t>=H44</t>
  </si>
  <si>
    <t>=F44</t>
  </si>
  <si>
    <t>=GL("Rows=2","Categories",,$E$11-1&amp;"/"&amp;$E$12,$E$11&amp;"/"&amp;$E$13,$E44,$E$14,$E$15,$E$16,$E$17,$E$18,$E$19,$E$20,$E$21,$E$22,$E$25)</t>
  </si>
  <si>
    <t>=IF(F44="","","  "&amp;GL(,"CatName",,,,$F44))</t>
  </si>
  <si>
    <t>=B46</t>
  </si>
  <si>
    <t>=C44</t>
  </si>
  <si>
    <t>=D44</t>
  </si>
  <si>
    <t>=GL("Rows","Accounts",,$E$11&amp;"/"&amp;$E$12,$E$11&amp;"/"&amp;$E$13,"@@"&amp;$D45,$E$14,$E$15,$E$16,$E$17,$E$18,$E$19,$E$20,$E$21,$E$22,$E$25)</t>
  </si>
  <si>
    <t>=IF(OR(ISERR(E45),E45=""),"","    "&amp;GL(,"Name",$E45))</t>
  </si>
  <si>
    <t>=IF(OR(ISERR(E45),E45=""),0,GL(,"Balance",$E45,$E$11&amp;"/"&amp;$E$12,$E$11&amp;"/"&amp;$E$13,$D45))</t>
  </si>
  <si>
    <t>=IF(OR(ISERR(E45),E45=""),0,GL(,"Balance",$E45,$E$11-1&amp;"/"&amp;$E$12,$E$11-1&amp;"/"&amp;$E$13,$D45))</t>
  </si>
  <si>
    <t>=IF(J45=0,0,(I45-J45)/J45)</t>
  </si>
  <si>
    <t>=IF(OR(ISERR(D45),D45=""),0,GL(,"Balance",$E45,,$E$11&amp;"/"&amp;$E$13,$D45))</t>
  </si>
  <si>
    <t>=IF(OR(ISERR(E45),E45=""),0,GL(,"Balance",$E45,,$E$11-1&amp;"/"&amp;$E$13,$D45))</t>
  </si>
  <si>
    <t>=IF(M45=0,0,(L45-M45)/M45)</t>
  </si>
  <si>
    <t>=B47</t>
  </si>
  <si>
    <t>=C45</t>
  </si>
  <si>
    <t>=IF(AND(I47=0,J47=0,L47=0,M47=0),"Hide","Show")</t>
  </si>
  <si>
    <t>=C46</t>
  </si>
  <si>
    <t>="    "&amp;"Total "&amp;$C47</t>
  </si>
  <si>
    <t>=SUBTOTAL(9,I45:I46)</t>
  </si>
  <si>
    <t>=SUBTOTAL(9,J45:J46)</t>
  </si>
  <si>
    <t>=IF(J47=0,0,(I47-J47)/J47)</t>
  </si>
  <si>
    <t>=SUBTOTAL(9,L45:L46)</t>
  </si>
  <si>
    <t>=SUBTOTAL(9,M45:M46)</t>
  </si>
  <si>
    <t>=IF(M47=0,0,(L47-M47)/M47)</t>
  </si>
  <si>
    <t>=B50</t>
  </si>
  <si>
    <t>=B51</t>
  </si>
  <si>
    <t>=H50</t>
  </si>
  <si>
    <t>=F50</t>
  </si>
  <si>
    <t>=GL("Rows=2","Categories",,$E$11-1&amp;"/"&amp;$E$12,$E$11&amp;"/"&amp;$E$13,$E50,$E$14,$E$15,$E$16,$E$17,$E$18,$E$19,$E$20,$E$21,$E$22,$E$25)</t>
  </si>
  <si>
    <t>=IF(F50="","","  "&amp;GL(,"CatName",,,,$F50))</t>
  </si>
  <si>
    <t>=B52</t>
  </si>
  <si>
    <t>=C50</t>
  </si>
  <si>
    <t>=D50</t>
  </si>
  <si>
    <t>=GL("Rows","Accounts",,$E$11&amp;"/"&amp;$E$12,$E$11&amp;"/"&amp;$E$13,"@@"&amp;$D51,$E$14,$E$15,$E$16,$E$17,$E$18,$E$19,$E$20,$E$21,$E$22,$E$25)</t>
  </si>
  <si>
    <t>=IF(OR(ISERR(E51),E51=""),"","    "&amp;GL(,"Name",$E51))</t>
  </si>
  <si>
    <t>=IF(OR(ISERR(E51),E51=""),0,GL(,"Balance",$E51,$E$11&amp;"/"&amp;$E$12,$E$11&amp;"/"&amp;$E$13,$D51))</t>
  </si>
  <si>
    <t>=IF(OR(ISERR(E51),E51=""),0,GL(,"Balance",$E51,$E$11-1&amp;"/"&amp;$E$12,$E$11-1&amp;"/"&amp;$E$13,$D51))</t>
  </si>
  <si>
    <t>=IF(J51=0,0,(I51-J51)/J51)</t>
  </si>
  <si>
    <t>=IF(OR(ISERR(D51),D51=""),0,GL(,"Balance",$E51,,$E$11&amp;"/"&amp;$E$13,$D51))</t>
  </si>
  <si>
    <t>=IF(OR(ISERR(E51),E51=""),0,GL(,"Balance",$E51,,$E$11-1&amp;"/"&amp;$E$13,$D51))</t>
  </si>
  <si>
    <t>=IF(M51=0,0,(L51-M51)/M51)</t>
  </si>
  <si>
    <t>=B53</t>
  </si>
  <si>
    <t>=C51</t>
  </si>
  <si>
    <t>=IF(AND(I53=0,J53=0,L53=0,M53=0),"Hide","Show")</t>
  </si>
  <si>
    <t>=C52</t>
  </si>
  <si>
    <t>="    "&amp;"Total "&amp;$C53</t>
  </si>
  <si>
    <t>=SUBTOTAL(9,I51:I52)</t>
  </si>
  <si>
    <t>=SUBTOTAL(9,J51:J52)</t>
  </si>
  <si>
    <t>=IF(J53=0,0,(I53-J53)/J53)</t>
  </si>
  <si>
    <t>=SUBTOTAL(9,L51:L52)</t>
  </si>
  <si>
    <t>=SUBTOTAL(9,M51:M52)</t>
  </si>
  <si>
    <t>=IF(M53=0,0,(L53-M53)/M53)</t>
  </si>
  <si>
    <t>=B60</t>
  </si>
  <si>
    <t>=B56</t>
  </si>
  <si>
    <t>=H57</t>
  </si>
  <si>
    <t>=F57</t>
  </si>
  <si>
    <t>=GL("Rows=2","Categories",,$E$11-1&amp;"/"&amp;$E$12,$E$11&amp;"/"&amp;$E$13,$E57,$E$14,$E$15,$E$16,$E$17,$E$18,$E$19,$E$20,$E$21,$E$22,$E$25)</t>
  </si>
  <si>
    <t>=IF(F57="","","  "&amp;GL(,"CatName",,,,$F57))</t>
  </si>
  <si>
    <t>=B57</t>
  </si>
  <si>
    <t>=C57</t>
  </si>
  <si>
    <t>=D57</t>
  </si>
  <si>
    <t>=GL("Rows","Accounts",,$E$11&amp;"/"&amp;$E$12,$E$11&amp;"/"&amp;$E$13,"@@"&amp;$D58,$E$14,$E$15,$E$16,$E$17,$E$18,$E$19,$E$20,$E$21,$E$22,$E$25)</t>
  </si>
  <si>
    <t>=IF(OR(ISERR(E58),E58=""),"","    "&amp;GL(,"Name",$E58))</t>
  </si>
  <si>
    <t>=IF(OR(ISERR(E58),E58=""),0,GL(,"Balance",$E58,$E$11&amp;"/"&amp;$E$12,$E$11&amp;"/"&amp;$E$13,$D58))</t>
  </si>
  <si>
    <t>=IF(OR(ISERR(E58),E58=""),0,GL(,"Balance",$E58,$E$11-1&amp;"/"&amp;$E$12,$E$11-1&amp;"/"&amp;$E$13,$D58))</t>
  </si>
  <si>
    <t>=IF(J58=0,0,(I58-J58)/J58)</t>
  </si>
  <si>
    <t>=IF(OR(ISERR(D58),D58=""),0,GL(,"Balance",$E58,,$E$11&amp;"/"&amp;$E$13,$D58))</t>
  </si>
  <si>
    <t>=IF(OR(ISERR(E58),E58=""),0,GL(,"Balance",$E58,,$E$11-1&amp;"/"&amp;$E$13,$D58))</t>
  </si>
  <si>
    <t>=IF(M58=0,0,(L58-M58)/M58)</t>
  </si>
  <si>
    <t>=B58</t>
  </si>
  <si>
    <t>=C58</t>
  </si>
  <si>
    <t>=IF(AND(I60=0,J60=0,L60=0,M60=0),"Hide","Show")</t>
  </si>
  <si>
    <t>=C59</t>
  </si>
  <si>
    <t>="    "&amp;"Total Current Assets"</t>
  </si>
  <si>
    <t>=SUBTOTAL(9,I58:I59)</t>
  </si>
  <si>
    <t>=SUBTOTAL(9,J58:J59)</t>
  </si>
  <si>
    <t>=IF(J60=0,0,(I60-J60)/J60)</t>
  </si>
  <si>
    <t>=SUBTOTAL(9,L58:L59)</t>
  </si>
  <si>
    <t>=SUBTOTAL(9,M58:M59)</t>
  </si>
  <si>
    <t>=IF(M60=0,0,(L60-M60)/M60)</t>
  </si>
  <si>
    <t>=B66</t>
  </si>
  <si>
    <t>=B62</t>
  </si>
  <si>
    <t>=H63</t>
  </si>
  <si>
    <t>=F63</t>
  </si>
  <si>
    <t>=GL("Rows=2","Categories",,$E$11-1&amp;"/"&amp;$E$12,$E$11&amp;"/"&amp;$E$13,$E63,$E$14,$E$15,$E$16,$E$17,$E$18,$E$19,$E$20,$E$21,$E$22,$E$25)</t>
  </si>
  <si>
    <t>=IF(F63="","","  "&amp;GL(,"CatName",,,,$F63))</t>
  </si>
  <si>
    <t>=B63</t>
  </si>
  <si>
    <t>=C63</t>
  </si>
  <si>
    <t>=D63</t>
  </si>
  <si>
    <t>=GL("Rows","Accounts",,$E$11&amp;"/"&amp;$E$12,$E$11&amp;"/"&amp;$E$13,"@@"&amp;$D64,$E$14,$E$15,$E$16,$E$17,$E$18,$E$19,$E$20,$E$21,$E$22,$E$25)</t>
  </si>
  <si>
    <t>=IF(OR(ISERR(E64),E64=""),"","    "&amp;GL(,"Name",$E64))</t>
  </si>
  <si>
    <t>=IF(OR(ISERR(E64),E64=""),0,GL(,"Balance",$E64,$E$11&amp;"/"&amp;$E$12,$E$11&amp;"/"&amp;$E$13,$D64))</t>
  </si>
  <si>
    <t>=IF(OR(ISERR(E64),E64=""),0,GL(,"Balance",$E64,$E$11-1&amp;"/"&amp;$E$12,$E$11-1&amp;"/"&amp;$E$13,$D64))</t>
  </si>
  <si>
    <t>=IF(J64=0,0,(I64-J64)/J64)</t>
  </si>
  <si>
    <t>=IF(OR(ISERR(D64),D64=""),0,GL(,"Balance",$E64,,$E$11&amp;"/"&amp;$E$13,$D64))</t>
  </si>
  <si>
    <t>=IF(OR(ISERR(E64),E64=""),0,GL(,"Balance",$E64,,$E$11-1&amp;"/"&amp;$E$13,$D64))</t>
  </si>
  <si>
    <t>=IF(M64=0,0,(L64-M64)/M64)</t>
  </si>
  <si>
    <t>=B64</t>
  </si>
  <si>
    <t>=C64</t>
  </si>
  <si>
    <t>=IF(AND(I66=0,J66=0,L66=0,M66=0),"Hide","Show")</t>
  </si>
  <si>
    <t>=C65</t>
  </si>
  <si>
    <t>="    "&amp;"Total Current Liabilities"</t>
  </si>
  <si>
    <t>=SUBTOTAL(9,I64:I65)</t>
  </si>
  <si>
    <t>=SUBTOTAL(9,J64:J65)</t>
  </si>
  <si>
    <t>=IF(J66=0,0,(I66-J66)/J66)</t>
  </si>
  <si>
    <t>=SUBTOTAL(9,L64:L65)</t>
  </si>
  <si>
    <t>=SUBTOTAL(9,M64:M65)</t>
  </si>
  <si>
    <t>=IF(M66=0,0,(L66-M66)/M66)</t>
  </si>
  <si>
    <t>="Total Cash Flow From Operating Activities"</t>
  </si>
  <si>
    <t>=SUBTOTAL(9,I30:I67)</t>
  </si>
  <si>
    <t>=SUBTOTAL(9,J30:J67)</t>
  </si>
  <si>
    <t>=IF(J68=0,0,(I68-J68)/J68)</t>
  </si>
  <si>
    <t>=SUBTOTAL(9,L30:L67)</t>
  </si>
  <si>
    <t>=SUBTOTAL(9,M30:M67)</t>
  </si>
  <si>
    <t>=IF(M68=0,0,(L68-M68)/M68)</t>
  </si>
  <si>
    <t>=B75</t>
  </si>
  <si>
    <t>=B70</t>
  </si>
  <si>
    <t>=H71</t>
  </si>
  <si>
    <t>=F71</t>
  </si>
  <si>
    <t>=GL("Rows=2","Categories",,$E$11-1&amp;"/"&amp;$E$12,$E$11&amp;"/"&amp;$E$13,$E71,$E$14,$E$15,$E$16,$E$17,$E$18,$E$19,$E$20,$E$21,$E$22,$E$25)</t>
  </si>
  <si>
    <t>=IF(F71="","","  "&amp;GL(,"CatName",,,,$F71))</t>
  </si>
  <si>
    <t>=B71</t>
  </si>
  <si>
    <t>=C71</t>
  </si>
  <si>
    <t>=D71</t>
  </si>
  <si>
    <t>=GL("Rows","Accounts",,$E$11&amp;"/"&amp;$E$12,$E$11&amp;"/"&amp;$E$13,"@@"&amp;$D72,$E$14,$E$15,$E$16,$E$17,$E$18,$E$19,$E$20,$E$21,$E$22,$E$25)</t>
  </si>
  <si>
    <t>=IF(OR(ISERR(E72),E72=""),"","    "&amp;GL(,"Name",$E72))</t>
  </si>
  <si>
    <t>=IF(OR(ISERR(E72),E72=""),0,GL(,"Balance",$E72,$E$11&amp;"/"&amp;$E$12,$E$11&amp;"/"&amp;$E$13,$D72))</t>
  </si>
  <si>
    <t>=IF(OR(ISERR(E72),E72=""),0,GL(,"Balance",$E72,$E$11-1&amp;"/"&amp;$E$12,$E$11-1&amp;"/"&amp;$E$13,$D72))</t>
  </si>
  <si>
    <t>=IF(J72=0,0,(I72-J72)/J72)</t>
  </si>
  <si>
    <t>=IF(OR(ISERR(D72),D72=""),0,GL(,"Balance",$E72,,$E$11&amp;"/"&amp;$E$13,$D72))</t>
  </si>
  <si>
    <t>=IF(OR(ISERR(E72),E72=""),0,GL(,"Balance",$E72,,$E$11-1&amp;"/"&amp;$E$13,$D72))</t>
  </si>
  <si>
    <t>=IF(M72=0,0,(L72-M72)/M72)</t>
  </si>
  <si>
    <t>=B72</t>
  </si>
  <si>
    <t>=C72</t>
  </si>
  <si>
    <t>=B73</t>
  </si>
  <si>
    <t>=IF(AND(I75=0,J75=0,L75=0,M75=0),"Hide","Show")</t>
  </si>
  <si>
    <t>="Total Cash Flow From Investing activities"</t>
  </si>
  <si>
    <t>=SUBTOTAL(9,I71:I74)</t>
  </si>
  <si>
    <t>=SUBTOTAL(9,J71:J74)</t>
  </si>
  <si>
    <t>=IF(J75=0,0,(I75-J75)/J75)</t>
  </si>
  <si>
    <t>=SUBTOTAL(9,L71:L74)</t>
  </si>
  <si>
    <t>=SUBTOTAL(9,M71:M74)</t>
  </si>
  <si>
    <t>=IF(M75=0,0,(L75-M75)/M75)</t>
  </si>
  <si>
    <t>=B82</t>
  </si>
  <si>
    <t>=B77</t>
  </si>
  <si>
    <t>=H78</t>
  </si>
  <si>
    <t>=F78</t>
  </si>
  <si>
    <t>=GL("Rows=2","Categories",,$E$11-1&amp;"/"&amp;$E$12,$E$11&amp;"/"&amp;$E$13,$E78,$E$14,$E$15,$E$16,$E$17,$E$18,$E$19,$E$20,$E$21,$E$22,$E$25)</t>
  </si>
  <si>
    <t>=IF(F78="","","  "&amp;GL(,"CatName",,,,$F78))</t>
  </si>
  <si>
    <t>=B78</t>
  </si>
  <si>
    <t>=C78</t>
  </si>
  <si>
    <t>=D78</t>
  </si>
  <si>
    <t>=GL("Rows","Accounts",,$E$11&amp;"/"&amp;$E$12,$E$11&amp;"/"&amp;$E$13,"@@"&amp;$D79,$E$14,$E$15,$E$16,$E$17,$E$18,$E$19,$E$20,$E$21,$E$22,$E$25)</t>
  </si>
  <si>
    <t>=IF(OR(ISERR(E79),E79=""),"","    "&amp;GL(,"Name",$E79))</t>
  </si>
  <si>
    <t>=IF(OR(ISERR(E79),E79=""),0,GL(,"Balance",$E79,$E$11&amp;"/"&amp;$E$12,$E$11&amp;"/"&amp;$E$13,$D79))</t>
  </si>
  <si>
    <t>=IF(OR(ISERR(E79),E79=""),0,GL(,"Balance",$E79,$E$11-1&amp;"/"&amp;$E$12,$E$11-1&amp;"/"&amp;$E$13,$D79))</t>
  </si>
  <si>
    <t>=IF(J79=0,0,(I79-J79)/J79)</t>
  </si>
  <si>
    <t>=IF(OR(ISERR(D79),D79=""),0,GL(,"Balance",$E79,,$E$11&amp;"/"&amp;$E$13,$D79))</t>
  </si>
  <si>
    <t>=IF(OR(ISERR(E79),E79=""),0,GL(,"Balance",$E79,,$E$11-1&amp;"/"&amp;$E$13,$D79))</t>
  </si>
  <si>
    <t>=IF(M79=0,0,(L79-M79)/M79)</t>
  </si>
  <si>
    <t>=B79</t>
  </si>
  <si>
    <t>=C79</t>
  </si>
  <si>
    <t>=B80</t>
  </si>
  <si>
    <t>=IF(AND(I82=0,J82=0,L82=0,M82=0),"Hide","Show")</t>
  </si>
  <si>
    <t>="Total Cash Flow From Financing Activities"</t>
  </si>
  <si>
    <t>=SUBTOTAL(9,I78:I81)</t>
  </si>
  <si>
    <t>=SUBTOTAL(9,J78:J81)</t>
  </si>
  <si>
    <t>=IF(J82=0,0,(I82-J82)/J82)</t>
  </si>
  <si>
    <t>=SUBTOTAL(9,L78:L81)</t>
  </si>
  <si>
    <t>=SUBTOTAL(9,M78:M81)</t>
  </si>
  <si>
    <t>=IF(M82=0,0,(L82-M82)/M82)</t>
  </si>
  <si>
    <t>="    "&amp;"Net Increase (Decrease) In Cash"</t>
  </si>
  <si>
    <t>=CurrOpActivities+CurrInvesting+CurrFinancing</t>
  </si>
  <si>
    <t>=LYOpActivities+LYInvesting+LYFinancing</t>
  </si>
  <si>
    <t>=IF(J84=0,0,(I84-J84)/J84)</t>
  </si>
  <si>
    <t>=YTDOpActivities+YTDInvesting+YTDFinancing</t>
  </si>
  <si>
    <t>=LYTDOpActivities+LYTDInvesting+LYTDFinancing</t>
  </si>
  <si>
    <t>=IF(M84=0,0,(L84-M84)/M84)</t>
  </si>
  <si>
    <t>=H87</t>
  </si>
  <si>
    <t>=F87</t>
  </si>
  <si>
    <t>=GL("Rows=2","Categories",,$E$11-1&amp;"/"&amp;$E$12,$E$11&amp;"/"&amp;$E$13,$E87,$E$14,$E$15,$E$16,$E$17,$E$18,$E$19,$E$20,$E$21,$E$22,$E$25)</t>
  </si>
  <si>
    <t>=IF(F87="","","  "&amp;GL(,"CatName",,,,$F87))</t>
  </si>
  <si>
    <t>=C87</t>
  </si>
  <si>
    <t>=D87</t>
  </si>
  <si>
    <t>=GL("Rows","Accounts",,$E$11&amp;"/"&amp;$E$12,$E$11&amp;"/"&amp;$E$13,"@@"&amp;$D88,$E$14,$E$15,$E$16,$E$17,$E$18,$E$19,$E$20,$E$21,$E$22,$E$25)</t>
  </si>
  <si>
    <t>=IF(OR(ISERR(E88),E88=""),"","    "&amp;GL(,"Name",$E88))</t>
  </si>
  <si>
    <t>=IF(OR(ISERR(E88),E88=""),0,GL(,"Balance",$E88,$E$11&amp;"/"&amp;$E$12,$E$11&amp;"/"&amp;$E$13,$D88))</t>
  </si>
  <si>
    <t>=IF(OR(ISERR(E88),E88=""),0,GL(,"Balance",$E88,$E$11-1&amp;"/"&amp;$E$12,$E$11-1&amp;"/"&amp;$E$13,$D88))</t>
  </si>
  <si>
    <t>=IF(J88=0,0,(I88-J88)/J88)</t>
  </si>
  <si>
    <t>=IF(OR(ISERR(D88),D88=""),0,GL(,"Balance",$E88,,$E$11&amp;"/"&amp;$E$13,$D88))</t>
  </si>
  <si>
    <t>=IF(OR(ISERR(E88),E88=""),0,GL(,"Balance",$E88,,$E$11-1&amp;"/"&amp;$E$13,$D88))</t>
  </si>
  <si>
    <t>=IF(M88=0,0,(L88-M88)/M88)</t>
  </si>
  <si>
    <t>=C88</t>
  </si>
  <si>
    <t>=C89</t>
  </si>
  <si>
    <t>="Total "&amp;$H$86</t>
  </si>
  <si>
    <t>=SUM(I88:I89)</t>
  </si>
  <si>
    <t>=SUM(J88:J89)</t>
  </si>
  <si>
    <t>=IF(J90=0,0,(I90-J90)/J90)</t>
  </si>
  <si>
    <t>=SUM(L88:L89)</t>
  </si>
  <si>
    <t>=SUM(M88:M89)</t>
  </si>
  <si>
    <t>=IF(M90=0,0,(L90-M90)/M90)</t>
  </si>
  <si>
    <t>=I84</t>
  </si>
  <si>
    <t>=J84</t>
  </si>
  <si>
    <t>=IF(J92=0,0,(I92-J92)/J92)</t>
  </si>
  <si>
    <t>=L84</t>
  </si>
  <si>
    <t>=M84</t>
  </si>
  <si>
    <t>=IF(M92=0,0,(L92-M92)/M92)</t>
  </si>
  <si>
    <t>="Ending Cash Balance"</t>
  </si>
  <si>
    <t>=I90+I92</t>
  </si>
  <si>
    <t>=J90+J92</t>
  </si>
  <si>
    <t>=IF(J94=0,0,(I94-J94)/J94)</t>
  </si>
  <si>
    <t>=L90+L92</t>
  </si>
  <si>
    <t>=M90+M92</t>
  </si>
  <si>
    <t>=IF(M94=0,0,(L94-M94)/M94)</t>
  </si>
  <si>
    <t>=H59</t>
  </si>
  <si>
    <t>=F59</t>
  </si>
  <si>
    <t>=IF(F59="","","  "&amp;GL(,"CatName",,,,$F59))</t>
  </si>
  <si>
    <t>=B59</t>
  </si>
  <si>
    <t>=D59</t>
  </si>
  <si>
    <t>=GL("Rows","Accounts",,$E$11&amp;"/"&amp;$E$12,$E$11&amp;"/"&amp;$E$13,"@@"&amp;$D60,$E$14,$E$15,$E$16,$E$17,$E$18,$E$19,$E$20,$E$21,$E$22,$E$25)</t>
  </si>
  <si>
    <t>=IF(OR(ISERR(E60),E60=""),"","    "&amp;GL(,"Name",$E60))</t>
  </si>
  <si>
    <t>=IF(OR(ISERR(E60),E60=""),0,GL(,"Balance",$E60,$E$11&amp;"/"&amp;$E$12,$E$11&amp;"/"&amp;$E$13,$D60))</t>
  </si>
  <si>
    <t>=IF(OR(ISERR(E60),E60=""),0,GL(,"Balance",$E60,$E$11-1&amp;"/"&amp;$E$12,$E$11-1&amp;"/"&amp;$E$13,$D60))</t>
  </si>
  <si>
    <t>=IF(OR(ISERR(D60),D60=""),0,GL(,"Balance",$E60,,$E$11&amp;"/"&amp;$E$13,$D60))</t>
  </si>
  <si>
    <t>=IF(OR(ISERR(E60),E60=""),0,GL(,"Balance",$E60,,$E$11-1&amp;"/"&amp;$E$13,$D60))</t>
  </si>
  <si>
    <t>=C60</t>
  </si>
  <si>
    <t>=D60</t>
  </si>
  <si>
    <t>="000-1300-02"</t>
  </si>
  <si>
    <t>=IF(OR(ISERR(E61),E61=""),"","    "&amp;GL(,"Name",$E61))</t>
  </si>
  <si>
    <t>=IF(OR(ISERR(E61),E61=""),0,GL(,"Balance",$E61,$E$11&amp;"/"&amp;$E$12,$E$11&amp;"/"&amp;$E$13,$D61))</t>
  </si>
  <si>
    <t>=IF(OR(ISERR(E61),E61=""),0,GL(,"Balance",$E61,$E$11-1&amp;"/"&amp;$E$12,$E$11-1&amp;"/"&amp;$E$13,$D61))</t>
  </si>
  <si>
    <t>=IF(J61=0,0,(I61-J61)/J61)</t>
  </si>
  <si>
    <t>=IF(OR(ISERR(D61),D61=""),0,GL(,"Balance",$E61,,$E$11&amp;"/"&amp;$E$13,$D61))</t>
  </si>
  <si>
    <t>=IF(OR(ISERR(E61),E61=""),0,GL(,"Balance",$E61,,$E$11-1&amp;"/"&amp;$E$13,$D61))</t>
  </si>
  <si>
    <t>=IF(M61=0,0,(L61-M61)/M61)</t>
  </si>
  <si>
    <t>=B67</t>
  </si>
  <si>
    <t>=C67</t>
  </si>
  <si>
    <t>=D67</t>
  </si>
  <si>
    <t>=IF(OR(ISERR(E68),E68=""),"","    "&amp;GL(,"Name",$E68))</t>
  </si>
  <si>
    <t>=IF(OR(ISERR(E68),E68=""),0,GL(,"Balance",$E68,$E$11&amp;"/"&amp;$E$12,$E$11&amp;"/"&amp;$E$13,$D68))</t>
  </si>
  <si>
    <t>=IF(OR(ISERR(E68),E68=""),0,GL(,"Balance",$E68,$E$11-1&amp;"/"&amp;$E$12,$E$11-1&amp;"/"&amp;$E$13,$D68))</t>
  </si>
  <si>
    <t>=IF(OR(ISERR(D68),D68=""),0,GL(,"Balance",$E68,,$E$11&amp;"/"&amp;$E$13,$D68))</t>
  </si>
  <si>
    <t>=IF(OR(ISERR(E68),E68=""),0,GL(,"Balance",$E68,,$E$11-1&amp;"/"&amp;$E$13,$D68))</t>
  </si>
  <si>
    <t>=B68</t>
  </si>
  <si>
    <t>=C68</t>
  </si>
  <si>
    <t>=D68</t>
  </si>
  <si>
    <t>="000-2105-00"</t>
  </si>
  <si>
    <t>=IF(OR(ISERR(E69),E69=""),"","    "&amp;GL(,"Name",$E69))</t>
  </si>
  <si>
    <t>=IF(OR(ISERR(E69),E69=""),0,GL(,"Balance",$E69,$E$11&amp;"/"&amp;$E$12,$E$11&amp;"/"&amp;$E$13,$D69))</t>
  </si>
  <si>
    <t>=IF(OR(ISERR(E69),E69=""),0,GL(,"Balance",$E69,$E$11-1&amp;"/"&amp;$E$12,$E$11-1&amp;"/"&amp;$E$13,$D69))</t>
  </si>
  <si>
    <t>=IF(J69=0,0,(I69-J69)/J69)</t>
  </si>
  <si>
    <t>=IF(OR(ISERR(D69),D69=""),0,GL(,"Balance",$E69,,$E$11&amp;"/"&amp;$E$13,$D69))</t>
  </si>
  <si>
    <t>=IF(OR(ISERR(E69),E69=""),0,GL(,"Balance",$E69,,$E$11-1&amp;"/"&amp;$E$13,$D69))</t>
  </si>
  <si>
    <t>=IF(M69=0,0,(L69-M69)/M69)</t>
  </si>
  <si>
    <t>=B69</t>
  </si>
  <si>
    <t>=C69</t>
  </si>
  <si>
    <t>=D69</t>
  </si>
  <si>
    <t>="000-2111-00"</t>
  </si>
  <si>
    <t>=IF(OR(ISERR(E70),E70=""),"","    "&amp;GL(,"Name",$E70))</t>
  </si>
  <si>
    <t>=IF(OR(ISERR(E70),E70=""),0,GL(,"Balance",$E70,$E$11&amp;"/"&amp;$E$12,$E$11&amp;"/"&amp;$E$13,$D70))</t>
  </si>
  <si>
    <t>=IF(OR(ISERR(E70),E70=""),0,GL(,"Balance",$E70,$E$11-1&amp;"/"&amp;$E$12,$E$11-1&amp;"/"&amp;$E$13,$D70))</t>
  </si>
  <si>
    <t>=IF(J70=0,0,(I70-J70)/J70)</t>
  </si>
  <si>
    <t>=IF(OR(ISERR(D70),D70=""),0,GL(,"Balance",$E70,,$E$11&amp;"/"&amp;$E$13,$D70))</t>
  </si>
  <si>
    <t>=IF(OR(ISERR(E70),E70=""),0,GL(,"Balance",$E70,,$E$11-1&amp;"/"&amp;$E$13,$D70))</t>
  </si>
  <si>
    <t>=IF(M70=0,0,(L70-M70)/M70)</t>
  </si>
  <si>
    <t>=C70</t>
  </si>
  <si>
    <t>=D70</t>
  </si>
  <si>
    <t>="000-2120-00"</t>
  </si>
  <si>
    <t>=IF(OR(ISERR(E71),E71=""),"","    "&amp;GL(,"Name",$E71))</t>
  </si>
  <si>
    <t>=IF(OR(ISERR(E71),E71=""),0,GL(,"Balance",$E71,$E$11&amp;"/"&amp;$E$12,$E$11&amp;"/"&amp;$E$13,$D71))</t>
  </si>
  <si>
    <t>=IF(OR(ISERR(E71),E71=""),0,GL(,"Balance",$E71,$E$11-1&amp;"/"&amp;$E$12,$E$11-1&amp;"/"&amp;$E$13,$D71))</t>
  </si>
  <si>
    <t>=IF(J71=0,0,(I71-J71)/J71)</t>
  </si>
  <si>
    <t>=IF(OR(ISERR(D71),D71=""),0,GL(,"Balance",$E71,,$E$11&amp;"/"&amp;$E$13,$D71))</t>
  </si>
  <si>
    <t>=IF(OR(ISERR(E71),E71=""),0,GL(,"Balance",$E71,,$E$11-1&amp;"/"&amp;$E$13,$D71))</t>
  </si>
  <si>
    <t>=IF(M71=0,0,(L71-M71)/M71)</t>
  </si>
  <si>
    <t>="000-2150-00"</t>
  </si>
  <si>
    <t>=D72</t>
  </si>
  <si>
    <t>="000-2200-00"</t>
  </si>
  <si>
    <t>=IF(OR(ISERR(E73),E73=""),"","    "&amp;GL(,"Name",$E73))</t>
  </si>
  <si>
    <t>=IF(OR(ISERR(E73),E73=""),0,GL(,"Balance",$E73,$E$11&amp;"/"&amp;$E$12,$E$11&amp;"/"&amp;$E$13,$D73))</t>
  </si>
  <si>
    <t>=IF(OR(ISERR(E73),E73=""),0,GL(,"Balance",$E73,$E$11-1&amp;"/"&amp;$E$12,$E$11-1&amp;"/"&amp;$E$13,$D73))</t>
  </si>
  <si>
    <t>=IF(J73=0,0,(I73-J73)/J73)</t>
  </si>
  <si>
    <t>=IF(OR(ISERR(D73),D73=""),0,GL(,"Balance",$E73,,$E$11&amp;"/"&amp;$E$13,$D73))</t>
  </si>
  <si>
    <t>=IF(OR(ISERR(E73),E73=""),0,GL(,"Balance",$E73,,$E$11-1&amp;"/"&amp;$E$13,$D73))</t>
  </si>
  <si>
    <t>=IF(M73=0,0,(L73-M73)/M73)</t>
  </si>
  <si>
    <t>=C73</t>
  </si>
  <si>
    <t>=D73</t>
  </si>
  <si>
    <t>="000-4730-00"</t>
  </si>
  <si>
    <t>=IF(OR(ISERR(E74),E74=""),"","    "&amp;GL(,"Name",$E74))</t>
  </si>
  <si>
    <t>=IF(OR(ISERR(E74),E74=""),0,GL(,"Balance",$E74,$E$11&amp;"/"&amp;$E$12,$E$11&amp;"/"&amp;$E$13,$D74))</t>
  </si>
  <si>
    <t>=IF(OR(ISERR(E74),E74=""),0,GL(,"Balance",$E74,$E$11-1&amp;"/"&amp;$E$12,$E$11-1&amp;"/"&amp;$E$13,$D74))</t>
  </si>
  <si>
    <t>=IF(J74=0,0,(I74-J74)/J74)</t>
  </si>
  <si>
    <t>=IF(OR(ISERR(D74),D74=""),0,GL(,"Balance",$E74,,$E$11&amp;"/"&amp;$E$13,$D74))</t>
  </si>
  <si>
    <t>=IF(OR(ISERR(E74),E74=""),0,GL(,"Balance",$E74,,$E$11-1&amp;"/"&amp;$E$13,$D74))</t>
  </si>
  <si>
    <t>=IF(M74=0,0,(L74-M74)/M74)</t>
  </si>
  <si>
    <t>=H75</t>
  </si>
  <si>
    <t>=F75</t>
  </si>
  <si>
    <t>=IF(F75="","","  "&amp;GL(,"CatName",,,,$F75))</t>
  </si>
  <si>
    <t>=C75</t>
  </si>
  <si>
    <t>=D75</t>
  </si>
  <si>
    <t>=GL("Rows","Accounts",,$E$11&amp;"/"&amp;$E$12,$E$11&amp;"/"&amp;$E$13,"@@"&amp;$D76,$E$14,$E$15,$E$16,$E$17,$E$18,$E$19,$E$20,$E$21,$E$22,$E$25)</t>
  </si>
  <si>
    <t>=IF(OR(ISERR(E76),E76=""),"","    "&amp;GL(,"Name",$E76))</t>
  </si>
  <si>
    <t>=IF(OR(ISERR(E76),E76=""),0,GL(,"Balance",$E76,$E$11&amp;"/"&amp;$E$12,$E$11&amp;"/"&amp;$E$13,$D76))</t>
  </si>
  <si>
    <t>=IF(OR(ISERR(E76),E76=""),0,GL(,"Balance",$E76,$E$11-1&amp;"/"&amp;$E$12,$E$11-1&amp;"/"&amp;$E$13,$D76))</t>
  </si>
  <si>
    <t>=IF(J76=0,0,(I76-J76)/J76)</t>
  </si>
  <si>
    <t>=IF(OR(ISERR(D76),D76=""),0,GL(,"Balance",$E76,,$E$11&amp;"/"&amp;$E$13,$D76))</t>
  </si>
  <si>
    <t>=IF(OR(ISERR(E76),E76=""),0,GL(,"Balance",$E76,,$E$11-1&amp;"/"&amp;$E$13,$D76))</t>
  </si>
  <si>
    <t>=IF(M76=0,0,(L76-M76)/M76)</t>
  </si>
  <si>
    <t>=B76</t>
  </si>
  <si>
    <t>=C76</t>
  </si>
  <si>
    <t>=D76</t>
  </si>
  <si>
    <t>="000-2170-00"</t>
  </si>
  <si>
    <t>=IF(OR(ISERR(E77),E77=""),"","    "&amp;GL(,"Name",$E77))</t>
  </si>
  <si>
    <t>=IF(OR(ISERR(E77),E77=""),0,GL(,"Balance",$E77,$E$11&amp;"/"&amp;$E$12,$E$11&amp;"/"&amp;$E$13,$D77))</t>
  </si>
  <si>
    <t>=IF(OR(ISERR(E77),E77=""),0,GL(,"Balance",$E77,$E$11-1&amp;"/"&amp;$E$12,$E$11-1&amp;"/"&amp;$E$13,$D77))</t>
  </si>
  <si>
    <t>=IF(J77=0,0,(I77-J77)/J77)</t>
  </si>
  <si>
    <t>=IF(OR(ISERR(D77),D77=""),0,GL(,"Balance",$E77,,$E$11&amp;"/"&amp;$E$13,$D77))</t>
  </si>
  <si>
    <t>=IF(OR(ISERR(E77),E77=""),0,GL(,"Balance",$E77,,$E$11-1&amp;"/"&amp;$E$13,$D77))</t>
  </si>
  <si>
    <t>=IF(M77=0,0,(L77-M77)/M77)</t>
  </si>
  <si>
    <t>=C77</t>
  </si>
  <si>
    <t>=D77</t>
  </si>
  <si>
    <t>="000-2300-00"</t>
  </si>
  <si>
    <t>=IF(OR(ISERR(E78),E78=""),"","    "&amp;GL(,"Name",$E78))</t>
  </si>
  <si>
    <t>=IF(OR(ISERR(E78),E78=""),0,GL(,"Balance",$E78,$E$11&amp;"/"&amp;$E$12,$E$11&amp;"/"&amp;$E$13,$D78))</t>
  </si>
  <si>
    <t>=IF(OR(ISERR(E78),E78=""),0,GL(,"Balance",$E78,$E$11-1&amp;"/"&amp;$E$12,$E$11-1&amp;"/"&amp;$E$13,$D78))</t>
  </si>
  <si>
    <t>=IF(J78=0,0,(I78-J78)/J78)</t>
  </si>
  <si>
    <t>=IF(OR(ISERR(D78),D78=""),0,GL(,"Balance",$E78,,$E$11&amp;"/"&amp;$E$13,$D78))</t>
  </si>
  <si>
    <t>=IF(OR(ISERR(E78),E78=""),0,GL(,"Balance",$E78,,$E$11-1&amp;"/"&amp;$E$13,$D78))</t>
  </si>
  <si>
    <t>=IF(M78=0,0,(L78-M78)/M78)</t>
  </si>
  <si>
    <t>="000-2310-00"</t>
  </si>
  <si>
    <t>=D79</t>
  </si>
  <si>
    <t>="000-2320-00"</t>
  </si>
  <si>
    <t>=IF(OR(ISERR(E80),E80=""),"","    "&amp;GL(,"Name",$E80))</t>
  </si>
  <si>
    <t>=IF(OR(ISERR(E80),E80=""),0,GL(,"Balance",$E80,$E$11&amp;"/"&amp;$E$12,$E$11&amp;"/"&amp;$E$13,$D80))</t>
  </si>
  <si>
    <t>=IF(OR(ISERR(E80),E80=""),0,GL(,"Balance",$E80,$E$11-1&amp;"/"&amp;$E$12,$E$11-1&amp;"/"&amp;$E$13,$D80))</t>
  </si>
  <si>
    <t>=IF(J80=0,0,(I80-J80)/J80)</t>
  </si>
  <si>
    <t>=IF(OR(ISERR(D80),D80=""),0,GL(,"Balance",$E80,,$E$11&amp;"/"&amp;$E$13,$D80))</t>
  </si>
  <si>
    <t>=IF(OR(ISERR(E80),E80=""),0,GL(,"Balance",$E80,,$E$11-1&amp;"/"&amp;$E$13,$D80))</t>
  </si>
  <si>
    <t>=IF(M80=0,0,(L80-M80)/M80)</t>
  </si>
  <si>
    <t>=B88</t>
  </si>
  <si>
    <t>=B89</t>
  </si>
  <si>
    <t>=B90</t>
  </si>
  <si>
    <t>=B95</t>
  </si>
  <si>
    <t>=B96</t>
  </si>
  <si>
    <t>=C96</t>
  </si>
  <si>
    <t>=B97</t>
  </si>
  <si>
    <t>=C105</t>
  </si>
  <si>
    <t>=D105</t>
  </si>
  <si>
    <t>=IF(OR(ISERR(E106),E106=""),"","    "&amp;GL(,"Name",$E106))</t>
  </si>
  <si>
    <t>=IF(OR(ISERR(E106),E106=""),0,GL(,"Balance",$E106,$E$11&amp;"/"&amp;$E$12,$E$11&amp;"/"&amp;$E$13,$D106))</t>
  </si>
  <si>
    <t>=IF(OR(ISERR(E106),E106=""),0,GL(,"Balance",$E106,$E$11-1&amp;"/"&amp;$E$12,$E$11-1&amp;"/"&amp;$E$13,$D106))</t>
  </si>
  <si>
    <t>=IF(J106=0,0,(I106-J106)/J106)</t>
  </si>
  <si>
    <t>=IF(OR(ISERR(D106),D106=""),0,GL(,"Balance",$E106,,$E$11&amp;"/"&amp;$E$13,$D106))</t>
  </si>
  <si>
    <t>=IF(OR(ISERR(E106),E106=""),0,GL(,"Balance",$E106,,$E$11-1&amp;"/"&amp;$E$13,$D106))</t>
  </si>
  <si>
    <t>=IF(M106=0,0,(L106-M106)/M106)</t>
  </si>
  <si>
    <t>="000-1110-00"</t>
  </si>
  <si>
    <t>=C107</t>
  </si>
  <si>
    <t>=IF(J108=0,0,(I108-J108)/J108)</t>
  </si>
  <si>
    <t>=IF(M108=0,0,(L108-M108)/M108)</t>
  </si>
  <si>
    <t>=IF(J110=0,0,(I110-J110)/J110)</t>
  </si>
  <si>
    <t>=IF(M110=0,0,(L110-M110)/M110)</t>
  </si>
  <si>
    <t>=IF(J112=0,0,(I112-J112)/J112)</t>
  </si>
  <si>
    <t>=IF(M112=0,0,(L112-M112)/M112)</t>
  </si>
  <si>
    <t>Start Period</t>
  </si>
  <si>
    <t>End Period</t>
  </si>
  <si>
    <t>Segment 1</t>
  </si>
  <si>
    <t>Segment 2</t>
  </si>
  <si>
    <t>Segment 3</t>
  </si>
  <si>
    <t>Segment 4</t>
  </si>
  <si>
    <t>Segment 5</t>
  </si>
  <si>
    <t>Segment 6</t>
  </si>
  <si>
    <t>Segment 7</t>
  </si>
  <si>
    <t>Segment 8</t>
  </si>
  <si>
    <t>Segment 9</t>
  </si>
  <si>
    <t>Segment 10</t>
  </si>
  <si>
    <t>44</t>
  </si>
  <si>
    <t>46</t>
  </si>
  <si>
    <t>45</t>
  </si>
  <si>
    <t>1</t>
  </si>
  <si>
    <t>5</t>
  </si>
  <si>
    <t>16</t>
  </si>
  <si>
    <t>=TODAY()</t>
  </si>
  <si>
    <t>Auto+Hide+Values+Formulas=Sheet4,Sheet5+FormulasOnly</t>
  </si>
  <si>
    <t>=IF(AND(I63=0,J63=0,L63=0,M63=0),"Hide","Show")</t>
  </si>
  <si>
    <t>=C62</t>
  </si>
  <si>
    <t>=SUBTOTAL(9,I58:I62)</t>
  </si>
  <si>
    <t>=SUBTOTAL(9,J58:J62)</t>
  </si>
  <si>
    <t>=IF(J63=0,0,(I63-J63)/J63)</t>
  </si>
  <si>
    <t>=SUBTOTAL(9,L58:L62)</t>
  </si>
  <si>
    <t>=SUBTOTAL(9,M58:M62)</t>
  </si>
  <si>
    <t>=IF(M63=0,0,(L63-M63)/M63)</t>
  </si>
  <si>
    <t>=B83</t>
  </si>
  <si>
    <t>=B65</t>
  </si>
  <si>
    <t>=H66</t>
  </si>
  <si>
    <t>=F66</t>
  </si>
  <si>
    <t>=GL("Rows=2","Categories",,$E$11-1&amp;"/"&amp;$E$12,$E$11&amp;"/"&amp;$E$13,$E66,$E$14,$E$15,$E$16,$E$17,$E$18,$E$19,$E$20,$E$21,$E$22,$E$25)</t>
  </si>
  <si>
    <t>=IF(F66="","","  "&amp;GL(,"CatName",,,,$F66))</t>
  </si>
  <si>
    <t>=C66</t>
  </si>
  <si>
    <t>=D66</t>
  </si>
  <si>
    <t>=GL("Rows","Accounts",,$E$11&amp;"/"&amp;$E$12,$E$11&amp;"/"&amp;$E$13,"@@"&amp;$D67,$E$14,$E$15,$E$16,$E$17,$E$18,$E$19,$E$20,$E$21,$E$22,$E$25)</t>
  </si>
  <si>
    <t>=IF(OR(ISERR(E67),E67=""),"","    "&amp;GL(,"Name",$E67))</t>
  </si>
  <si>
    <t>=IF(OR(ISERR(E67),E67=""),0,GL(,"Balance",$E67,$E$11&amp;"/"&amp;$E$12,$E$11&amp;"/"&amp;$E$13,$D67))</t>
  </si>
  <si>
    <t>=IF(OR(ISERR(E67),E67=""),0,GL(,"Balance",$E67,$E$11-1&amp;"/"&amp;$E$12,$E$11-1&amp;"/"&amp;$E$13,$D67))</t>
  </si>
  <si>
    <t>=IF(J67=0,0,(I67-J67)/J67)</t>
  </si>
  <si>
    <t>=IF(OR(ISERR(D67),D67=""),0,GL(,"Balance",$E67,,$E$11&amp;"/"&amp;$E$13,$D67))</t>
  </si>
  <si>
    <t>=IF(OR(ISERR(E67),E67=""),0,GL(,"Balance",$E67,,$E$11-1&amp;"/"&amp;$E$13,$D67))</t>
  </si>
  <si>
    <t>=IF(M67=0,0,(L67-M67)/M67)</t>
  </si>
  <si>
    <t>="000-2950-01"</t>
  </si>
  <si>
    <t>=C80</t>
  </si>
  <si>
    <t>=D80</t>
  </si>
  <si>
    <t>="000-2340-00"</t>
  </si>
  <si>
    <t>=IF(OR(ISERR(E81),E81=""),"","    "&amp;GL(,"Name",$E81))</t>
  </si>
  <si>
    <t>=IF(OR(ISERR(E81),E81=""),0,GL(,"Balance",$E81,$E$11&amp;"/"&amp;$E$12,$E$11&amp;"/"&amp;$E$13,$D81))</t>
  </si>
  <si>
    <t>=IF(OR(ISERR(E81),E81=""),0,GL(,"Balance",$E81,$E$11-1&amp;"/"&amp;$E$12,$E$11-1&amp;"/"&amp;$E$13,$D81))</t>
  </si>
  <si>
    <t>=IF(J81=0,0,(I81-J81)/J81)</t>
  </si>
  <si>
    <t>=IF(OR(ISERR(D81),D81=""),0,GL(,"Balance",$E81,,$E$11&amp;"/"&amp;$E$13,$D81))</t>
  </si>
  <si>
    <t>=IF(OR(ISERR(E81),E81=""),0,GL(,"Balance",$E81,,$E$11-1&amp;"/"&amp;$E$13,$D81))</t>
  </si>
  <si>
    <t>=IF(M81=0,0,(L81-M81)/M81)</t>
  </si>
  <si>
    <t>=IF(AND(I83=0,J83=0,L83=0,M83=0),"Hide","Show")</t>
  </si>
  <si>
    <t>=C82</t>
  </si>
  <si>
    <t>=SUBTOTAL(9,I67:I82)</t>
  </si>
  <si>
    <t>=SUBTOTAL(9,J67:J82)</t>
  </si>
  <si>
    <t>=IF(J83=0,0,(I83-J83)/J83)</t>
  </si>
  <si>
    <t>=SUBTOTAL(9,L67:L82)</t>
  </si>
  <si>
    <t>=SUBTOTAL(9,M67:M82)</t>
  </si>
  <si>
    <t>=IF(M83=0,0,(L83-M83)/M83)</t>
  </si>
  <si>
    <t>=SUBTOTAL(9,I30:I84)</t>
  </si>
  <si>
    <t>=SUBTOTAL(9,J30:J84)</t>
  </si>
  <si>
    <t>=IF(J85=0,0,(I85-J85)/J85)</t>
  </si>
  <si>
    <t>=SUBTOTAL(9,L30:L84)</t>
  </si>
  <si>
    <t>=SUBTOTAL(9,M30:M84)</t>
  </si>
  <si>
    <t>=IF(M85=0,0,(L85-M85)/M85)</t>
  </si>
  <si>
    <t>=B92</t>
  </si>
  <si>
    <t>=B87</t>
  </si>
  <si>
    <t>=H88</t>
  </si>
  <si>
    <t>=F88</t>
  </si>
  <si>
    <t>=GL("Rows=2","Categories",,$E$11-1&amp;"/"&amp;$E$12,$E$11&amp;"/"&amp;$E$13,$E88,$E$14,$E$15,$E$16,$E$17,$E$18,$E$19,$E$20,$E$21,$E$22,$E$25)</t>
  </si>
  <si>
    <t>=IF(F88="","","  "&amp;GL(,"CatName",,,,$F88))</t>
  </si>
  <si>
    <t>=D88</t>
  </si>
  <si>
    <t>=GL("Rows","Accounts",,$E$11&amp;"/"&amp;$E$12,$E$11&amp;"/"&amp;$E$13,"@@"&amp;$D89,$E$14,$E$15,$E$16,$E$17,$E$18,$E$19,$E$20,$E$21,$E$22,$E$25)</t>
  </si>
  <si>
    <t>=IF(OR(ISERR(E89),E89=""),"","    "&amp;GL(,"Name",$E89))</t>
  </si>
  <si>
    <t>=IF(OR(ISERR(E89),E89=""),0,GL(,"Balance",$E89,$E$11&amp;"/"&amp;$E$12,$E$11&amp;"/"&amp;$E$13,$D89))</t>
  </si>
  <si>
    <t>=IF(OR(ISERR(E89),E89=""),0,GL(,"Balance",$E89,$E$11-1&amp;"/"&amp;$E$12,$E$11-1&amp;"/"&amp;$E$13,$D89))</t>
  </si>
  <si>
    <t>=IF(J89=0,0,(I89-J89)/J89)</t>
  </si>
  <si>
    <t>=IF(OR(ISERR(D89),D89=""),0,GL(,"Balance",$E89,,$E$11&amp;"/"&amp;$E$13,$D89))</t>
  </si>
  <si>
    <t>=IF(OR(ISERR(E89),E89=""),0,GL(,"Balance",$E89,,$E$11-1&amp;"/"&amp;$E$13,$D89))</t>
  </si>
  <si>
    <t>=IF(M89=0,0,(L89-M89)/M89)</t>
  </si>
  <si>
    <t>=IF(AND(I92=0,J92=0,L92=0,M92=0),"Hide","Show")</t>
  </si>
  <si>
    <t>=SUBTOTAL(9,I88:I91)</t>
  </si>
  <si>
    <t>=SUBTOTAL(9,J88:J91)</t>
  </si>
  <si>
    <t>=SUBTOTAL(9,L88:L91)</t>
  </si>
  <si>
    <t>=SUBTOTAL(9,M88:M91)</t>
  </si>
  <si>
    <t>=B99</t>
  </si>
  <si>
    <t>=B94</t>
  </si>
  <si>
    <t>=H95</t>
  </si>
  <si>
    <t>=F95</t>
  </si>
  <si>
    <t>=GL("Rows=2","Categories",,$E$11-1&amp;"/"&amp;$E$12,$E$11&amp;"/"&amp;$E$13,$E95,$E$14,$E$15,$E$16,$E$17,$E$18,$E$19,$E$20,$E$21,$E$22,$E$25)</t>
  </si>
  <si>
    <t>=IF(F95="","","  "&amp;GL(,"CatName",,,,$F95))</t>
  </si>
  <si>
    <t>=C95</t>
  </si>
  <si>
    <t>=D95</t>
  </si>
  <si>
    <t>=GL("Rows","Accounts",,$E$11&amp;"/"&amp;$E$12,$E$11&amp;"/"&amp;$E$13,"@@"&amp;$D96,$E$14,$E$15,$E$16,$E$17,$E$18,$E$19,$E$20,$E$21,$E$22,$E$25)</t>
  </si>
  <si>
    <t>=IF(OR(ISERR(E96),E96=""),"","    "&amp;GL(,"Name",$E96))</t>
  </si>
  <si>
    <t>=IF(OR(ISERR(E96),E96=""),0,GL(,"Balance",$E96,$E$11&amp;"/"&amp;$E$12,$E$11&amp;"/"&amp;$E$13,$D96))</t>
  </si>
  <si>
    <t>=IF(OR(ISERR(E96),E96=""),0,GL(,"Balance",$E96,$E$11-1&amp;"/"&amp;$E$12,$E$11-1&amp;"/"&amp;$E$13,$D96))</t>
  </si>
  <si>
    <t>=IF(J96=0,0,(I96-J96)/J96)</t>
  </si>
  <si>
    <t>=IF(OR(ISERR(D96),D96=""),0,GL(,"Balance",$E96,,$E$11&amp;"/"&amp;$E$13,$D96))</t>
  </si>
  <si>
    <t>=IF(OR(ISERR(E96),E96=""),0,GL(,"Balance",$E96,,$E$11-1&amp;"/"&amp;$E$13,$D96))</t>
  </si>
  <si>
    <t>=IF(M96=0,0,(L96-M96)/M96)</t>
  </si>
  <si>
    <t>=IF(AND(I99=0,J99=0,L99=0,M99=0),"Hide","Show")</t>
  </si>
  <si>
    <t>=SUBTOTAL(9,I95:I98)</t>
  </si>
  <si>
    <t>=SUBTOTAL(9,J95:J98)</t>
  </si>
  <si>
    <t>=IF(J99=0,0,(I99-J99)/J99)</t>
  </si>
  <si>
    <t>=SUBTOTAL(9,L95:L98)</t>
  </si>
  <si>
    <t>=SUBTOTAL(9,M95:M98)</t>
  </si>
  <si>
    <t>=IF(M99=0,0,(L99-M99)/M99)</t>
  </si>
  <si>
    <t>=IF(J101=0,0,(I101-J101)/J101)</t>
  </si>
  <si>
    <t>=IF(M101=0,0,(L101-M101)/M101)</t>
  </si>
  <si>
    <t>=H104</t>
  </si>
  <si>
    <t>=F104</t>
  </si>
  <si>
    <t>=GL("Rows=2","Categories",,$E$11-1&amp;"/"&amp;$E$12,$E$11&amp;"/"&amp;$E$13,$E104,$E$14,$E$15,$E$16,$E$17,$E$18,$E$19,$E$20,$E$21,$E$22,$E$25)</t>
  </si>
  <si>
    <t>=IF(F104="","","  "&amp;GL(,"CatName",,,,$F104))</t>
  </si>
  <si>
    <t>=C104</t>
  </si>
  <si>
    <t>=D104</t>
  </si>
  <si>
    <t>=GL("Rows","Accounts",,$E$11&amp;"/"&amp;$E$12,$E$11&amp;"/"&amp;$E$13,"@@"&amp;$D105,$E$14,$E$15,$E$16,$E$17,$E$18,$E$19,$E$20,$E$21,$E$22,$E$25)</t>
  </si>
  <si>
    <t>=IF(OR(ISERR(E105),E105=""),"","    "&amp;GL(,"Name",$E105))</t>
  </si>
  <si>
    <t>=IF(OR(ISERR(E105),E105=""),0,GL(,"Balance",$E105,$E$11&amp;"/"&amp;$E$12,$E$11&amp;"/"&amp;$E$13,$D105))</t>
  </si>
  <si>
    <t>=IF(OR(ISERR(E105),E105=""),0,GL(,"Balance",$E105,$E$11-1&amp;"/"&amp;$E$12,$E$11-1&amp;"/"&amp;$E$13,$D105))</t>
  </si>
  <si>
    <t>=IF(J105=0,0,(I105-J105)/J105)</t>
  </si>
  <si>
    <t>=IF(OR(ISERR(D105),D105=""),0,GL(,"Balance",$E105,,$E$11&amp;"/"&amp;$E$13,$D105))</t>
  </si>
  <si>
    <t>=IF(OR(ISERR(E105),E105=""),0,GL(,"Balance",$E105,,$E$11-1&amp;"/"&amp;$E$13,$D105))</t>
  </si>
  <si>
    <t>=IF(M105=0,0,(L105-M105)/M105)</t>
  </si>
  <si>
    <t>="Total "&amp;$H$103</t>
  </si>
  <si>
    <t>=SUM(I105:I107)</t>
  </si>
  <si>
    <t>=SUM(J105:J107)</t>
  </si>
  <si>
    <t>=SUM(L105:L107)</t>
  </si>
  <si>
    <t>=SUM(M105:M107)</t>
  </si>
  <si>
    <t>=I101</t>
  </si>
  <si>
    <t>=J101</t>
  </si>
  <si>
    <t>=L101</t>
  </si>
  <si>
    <t>=M101</t>
  </si>
  <si>
    <t>=I108+I110</t>
  </si>
  <si>
    <t>=J108+J110</t>
  </si>
  <si>
    <t>=L108+L110</t>
  </si>
  <si>
    <t>=M108+M110</t>
  </si>
  <si>
    <t>Auto+Hide+Values+Formulas=Sheet8,Sheet4,Sheet5</t>
  </si>
  <si>
    <t>Auto+Hide+Values+Formulas=Sheet8,Sheet4,Sheet5+FormulasOnly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</si>
</sst>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3" formatCode="_(* #,##0.00_);_(* \(#,##0.00\);_(* &quot;-&quot;??_);_(@_)"/>
    <numFmt numFmtId="165" formatCode="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indexed="12"/>
      <name val="Arial"/>
      <family val="2"/>
    </font>
    <font>
      <sz val="10"/>
      <name val="Arial"/>
      <family val="2"/>
    </font>
    <font>
      <sz val="10"/>
      <name val="Arial"/>
      <family val="2"/>
    </font>
    <font>
      <b/>
      <sz val="11"/>
      <color theme="1"/>
      <name val="Calibri"/>
      <family val="2"/>
      <scheme val="minor"/>
    </font>
    <font>
      <sz val="9"/>
      <color indexed="55"/>
      <name val="Segoe UI Semibold"/>
      <family val="2"/>
    </font>
    <font>
      <sz val="9"/>
      <name val="Segoe UI Semibold"/>
      <family val="2"/>
    </font>
    <font>
      <b/>
      <sz val="14"/>
      <color indexed="48"/>
      <name val="Segoe UI Semibold"/>
      <family val="2"/>
    </font>
    <font>
      <b/>
      <sz val="11"/>
      <color indexed="48"/>
      <name val="Segoe UI Semibold"/>
      <family val="2"/>
    </font>
    <font>
      <b/>
      <sz val="9"/>
      <name val="Segoe UI Semibold"/>
      <family val="2"/>
    </font>
    <font>
      <b/>
      <i/>
      <sz val="9"/>
      <color indexed="48"/>
      <name val="Segoe UI Semibold"/>
      <family val="2"/>
    </font>
    <font>
      <b/>
      <sz val="9"/>
      <color indexed="9"/>
      <name val="Segoe UI Semibold"/>
      <family val="2"/>
    </font>
    <font>
      <sz val="9"/>
      <color indexed="9"/>
      <name val="Segoe UI Semibold"/>
      <family val="2"/>
    </font>
    <font>
      <b/>
      <sz val="16"/>
      <color theme="6" tint="-0.249977111117893"/>
      <name val="Segoe UI"/>
      <family val="2"/>
    </font>
    <font>
      <b/>
      <sz val="12"/>
      <color theme="6" tint="-0.249977111117893"/>
      <name val="Segoe UI"/>
      <family val="2"/>
    </font>
    <font>
      <b/>
      <i/>
      <sz val="10"/>
      <color theme="6" tint="-0.249977111117893"/>
      <name val="Segoe UI"/>
      <family val="2"/>
    </font>
    <font>
      <b/>
      <sz val="10"/>
      <color theme="0"/>
      <name val="Segoe UI Semibold"/>
      <family val="2"/>
    </font>
    <font>
      <b/>
      <sz val="11"/>
      <color theme="0"/>
      <name val="Segoe UI Semibold"/>
      <family val="2"/>
    </font>
    <font>
      <b/>
      <sz val="10"/>
      <name val="Segoe UI"/>
      <family val="2"/>
    </font>
    <font>
      <sz val="10"/>
      <name val="Segoe UI"/>
      <family val="2"/>
    </font>
    <font>
      <sz val="11"/>
      <name val="Calibri"/>
      <family val="2"/>
    </font>
    <font>
      <b/>
      <sz val="11"/>
      <name val="Calibri"/>
      <family val="2"/>
    </font>
    <font>
      <sz val="10"/>
      <color indexed="55"/>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i/>
      <sz val="9"/>
      <name val="Segoe UI Semibold"/>
      <family val="2"/>
    </font>
    <font>
      <b/>
      <sz val="10"/>
      <name val="Segoe UI Semibold"/>
      <family val="2"/>
    </font>
    <font>
      <b/>
      <sz val="10"/>
      <color indexed="9"/>
      <name val="Segoe UI Semibold"/>
      <family val="2"/>
    </font>
  </fonts>
  <fills count="5">
    <fill>
      <patternFill patternType="none"/>
    </fill>
    <fill>
      <patternFill patternType="gray125"/>
    </fill>
    <fill>
      <patternFill patternType="solid">
        <fgColor indexed="22"/>
        <bgColor indexed="64"/>
      </patternFill>
    </fill>
    <fill>
      <patternFill patternType="solid">
        <fgColor theme="6" tint="-0.249977111117893"/>
        <bgColor indexed="64"/>
      </patternFill>
    </fill>
    <fill>
      <patternFill patternType="solid">
        <fgColor theme="5" tint="0.79998168889431442"/>
        <bgColor indexed="64"/>
      </patternFill>
    </fill>
  </fills>
  <borders count="3">
    <border>
      <left/>
      <right/>
      <top/>
      <bottom/>
      <diagonal/>
    </border>
    <border>
      <left/>
      <right/>
      <top style="thin">
        <color indexed="62"/>
      </top>
      <bottom style="double">
        <color indexed="62"/>
      </bottom>
      <diagonal/>
    </border>
    <border>
      <left/>
      <right/>
      <top/>
      <bottom style="double">
        <color indexed="64"/>
      </bottom>
      <diagonal/>
    </border>
  </borders>
  <cellStyleXfs count="12">
    <xf numFmtId="0" fontId="0" fillId="0" borderId="0"/>
    <xf numFmtId="43" fontId="4" fillId="0" borderId="0"/>
    <xf numFmtId="0" fontId="5" fillId="0" borderId="0">
      <alignment vertical="top"/>
      <protection locked="0"/>
    </xf>
    <xf numFmtId="0" fontId="6" fillId="0" borderId="0"/>
    <xf numFmtId="0" fontId="7" fillId="0" borderId="0"/>
    <xf numFmtId="0" fontId="4" fillId="0" borderId="0"/>
    <xf numFmtId="0" fontId="3" fillId="0" borderId="0"/>
    <xf numFmtId="0" fontId="2" fillId="0" borderId="0"/>
    <xf numFmtId="0" fontId="1" fillId="0" borderId="0"/>
    <xf numFmtId="0" fontId="1" fillId="0" borderId="0"/>
    <xf numFmtId="9" fontId="4" fillId="0" borderId="0"/>
    <xf numFmtId="0" fontId="8" fillId="0" borderId="1"/>
  </cellStyleXfs>
  <cellXfs count="68">
    <xf numFmtId="0" fontId="0" fillId="0" borderId="0" xfId="0" applyFont="1" applyFill="1" applyBorder="1"/>
    <xf numFmtId="0" fontId="8" fillId="0" borderId="1" xfId="11" applyFont="1" applyFill="1" applyBorder="1"/>
    <xf numFmtId="49" fontId="0" fillId="0" borderId="0" xfId="0" applyNumberFormat="1" applyFont="1" applyFill="1" applyBorder="1"/>
    <xf numFmtId="0" fontId="9" fillId="0" borderId="0" xfId="0" applyFont="1" applyFill="1" applyBorder="1"/>
    <xf numFmtId="0" fontId="10" fillId="0" borderId="0" xfId="0" applyFont="1" applyFill="1" applyBorder="1"/>
    <xf numFmtId="0" fontId="11" fillId="0" borderId="0" xfId="0" applyFont="1" applyFill="1" applyBorder="1"/>
    <xf numFmtId="0" fontId="12" fillId="0" borderId="0" xfId="0" applyFont="1" applyFill="1" applyBorder="1"/>
    <xf numFmtId="0" fontId="13" fillId="0" borderId="0" xfId="0" applyFont="1" applyFill="1" applyBorder="1" applyAlignment="1">
      <alignment horizontal="center"/>
    </xf>
    <xf numFmtId="0" fontId="14" fillId="0" borderId="0" xfId="0" applyFont="1" applyFill="1" applyBorder="1"/>
    <xf numFmtId="0" fontId="9" fillId="0" borderId="0" xfId="0" applyFont="1" applyFill="1" applyBorder="1"/>
    <xf numFmtId="14" fontId="10" fillId="0" borderId="0" xfId="0" applyNumberFormat="1" applyFont="1" applyFill="1" applyBorder="1" applyAlignment="1">
      <alignment horizontal="center"/>
    </xf>
    <xf numFmtId="0" fontId="13" fillId="0" borderId="0" xfId="0" applyFont="1" applyFill="1" applyBorder="1"/>
    <xf numFmtId="0" fontId="9" fillId="2" borderId="0" xfId="0" applyFont="1" applyFill="1" applyBorder="1"/>
    <xf numFmtId="0" fontId="13" fillId="0" borderId="2" xfId="0" applyFont="1" applyFill="1" applyBorder="1"/>
    <xf numFmtId="0" fontId="17" fillId="0" borderId="0" xfId="0" applyFont="1" applyFill="1" applyBorder="1"/>
    <xf numFmtId="0" fontId="18" fillId="0" borderId="0" xfId="0" applyFont="1" applyFill="1" applyBorder="1"/>
    <xf numFmtId="0" fontId="19" fillId="0" borderId="0" xfId="0" applyFont="1" applyFill="1" applyBorder="1"/>
    <xf numFmtId="0" fontId="20" fillId="3" borderId="0" xfId="0" applyFont="1" applyFill="1" applyBorder="1" applyAlignment="1">
      <alignment horizontal="right" wrapText="1"/>
    </xf>
    <xf numFmtId="0" fontId="16" fillId="3" borderId="0" xfId="0" applyFont="1" applyFill="1" applyBorder="1"/>
    <xf numFmtId="0" fontId="21" fillId="3" borderId="0" xfId="0" applyFont="1" applyFill="1" applyBorder="1" applyAlignment="1">
      <alignment horizontal="right" wrapText="1"/>
    </xf>
    <xf numFmtId="0" fontId="22" fillId="0" borderId="0" xfId="0" applyFont="1" applyFill="1" applyBorder="1"/>
    <xf numFmtId="9" fontId="10" fillId="0" borderId="0" xfId="10" applyFont="1" applyFill="1" applyBorder="1"/>
    <xf numFmtId="9" fontId="11" fillId="0" borderId="0" xfId="10" applyFont="1" applyFill="1" applyBorder="1"/>
    <xf numFmtId="9" fontId="12" fillId="0" borderId="0" xfId="10" applyFont="1" applyFill="1" applyBorder="1"/>
    <xf numFmtId="9" fontId="14" fillId="0" borderId="0" xfId="10" applyFont="1" applyFill="1" applyBorder="1"/>
    <xf numFmtId="9" fontId="9" fillId="0" borderId="0" xfId="10" applyFont="1" applyFill="1" applyBorder="1"/>
    <xf numFmtId="9" fontId="20" fillId="3" borderId="0" xfId="10" applyFont="1" applyFill="1" applyBorder="1" applyAlignment="1">
      <alignment horizontal="right" wrapText="1"/>
    </xf>
    <xf numFmtId="9" fontId="16" fillId="3" borderId="0" xfId="10" applyFont="1" applyFill="1" applyBorder="1"/>
    <xf numFmtId="9" fontId="15" fillId="3" borderId="0" xfId="10" applyFont="1" applyFill="1" applyBorder="1"/>
    <xf numFmtId="9" fontId="10" fillId="0" borderId="2" xfId="10" applyFont="1" applyFill="1" applyBorder="1"/>
    <xf numFmtId="9" fontId="8" fillId="0" borderId="1" xfId="10" applyFont="1" applyFill="1" applyBorder="1"/>
    <xf numFmtId="165" fontId="10" fillId="0" borderId="0" xfId="10" applyNumberFormat="1" applyFont="1" applyFill="1" applyBorder="1"/>
    <xf numFmtId="165" fontId="11" fillId="0" borderId="0" xfId="10" applyNumberFormat="1" applyFont="1" applyFill="1" applyBorder="1"/>
    <xf numFmtId="165" fontId="12" fillId="0" borderId="0" xfId="10" applyNumberFormat="1" applyFont="1" applyFill="1" applyBorder="1"/>
    <xf numFmtId="165" fontId="14" fillId="0" borderId="0" xfId="10" applyNumberFormat="1" applyFont="1" applyFill="1" applyBorder="1"/>
    <xf numFmtId="165" fontId="9" fillId="0" borderId="0" xfId="10" applyNumberFormat="1" applyFont="1" applyFill="1" applyBorder="1"/>
    <xf numFmtId="165" fontId="20" fillId="3" borderId="0" xfId="10" applyNumberFormat="1" applyFont="1" applyFill="1" applyBorder="1" applyAlignment="1">
      <alignment horizontal="right" wrapText="1"/>
    </xf>
    <xf numFmtId="165" fontId="16" fillId="3" borderId="0" xfId="10" applyNumberFormat="1" applyFont="1" applyFill="1" applyBorder="1"/>
    <xf numFmtId="165" fontId="15" fillId="3" borderId="0" xfId="10" applyNumberFormat="1" applyFont="1" applyFill="1" applyBorder="1"/>
    <xf numFmtId="165" fontId="10" fillId="0" borderId="2" xfId="10" applyNumberFormat="1" applyFont="1" applyFill="1" applyBorder="1"/>
    <xf numFmtId="165" fontId="8" fillId="0" borderId="1" xfId="10" applyNumberFormat="1" applyFont="1" applyFill="1" applyBorder="1"/>
    <xf numFmtId="14" fontId="23" fillId="0" borderId="0" xfId="10" applyNumberFormat="1" applyFont="1" applyFill="1" applyBorder="1"/>
    <xf numFmtId="41" fontId="10" fillId="0" borderId="0" xfId="0" applyNumberFormat="1" applyFont="1" applyFill="1" applyBorder="1"/>
    <xf numFmtId="41" fontId="10" fillId="0" borderId="0" xfId="1" applyNumberFormat="1" applyFont="1" applyFill="1" applyBorder="1"/>
    <xf numFmtId="41" fontId="16" fillId="3" borderId="0" xfId="1" applyNumberFormat="1" applyFont="1" applyFill="1" applyBorder="1"/>
    <xf numFmtId="41" fontId="15" fillId="3" borderId="0" xfId="1" applyNumberFormat="1" applyFont="1" applyFill="1" applyBorder="1"/>
    <xf numFmtId="41" fontId="10" fillId="0" borderId="2" xfId="1" applyNumberFormat="1" applyFont="1" applyFill="1" applyBorder="1"/>
    <xf numFmtId="41" fontId="10" fillId="0" borderId="2" xfId="0" applyNumberFormat="1" applyFont="1" applyFill="1" applyBorder="1"/>
    <xf numFmtId="41" fontId="8" fillId="0" borderId="1" xfId="11" applyNumberFormat="1" applyFont="1" applyFill="1" applyBorder="1"/>
    <xf numFmtId="0" fontId="24" fillId="0" borderId="0" xfId="5" applyFont="1" applyFill="1" applyBorder="1"/>
    <xf numFmtId="0" fontId="25" fillId="0" borderId="0" xfId="5" applyFont="1" applyFill="1" applyBorder="1" applyAlignment="1">
      <alignment vertical="top"/>
    </xf>
    <xf numFmtId="0" fontId="0" fillId="0" borderId="0" xfId="0" applyFont="1" applyFill="1" applyBorder="1"/>
    <xf numFmtId="0" fontId="26" fillId="4" borderId="0" xfId="0" applyFont="1" applyFill="1" applyBorder="1" applyAlignment="1">
      <alignment wrapText="1"/>
    </xf>
    <xf numFmtId="0" fontId="4" fillId="0" borderId="0" xfId="0" applyFont="1" applyFill="1" applyBorder="1"/>
    <xf numFmtId="0" fontId="9" fillId="4" borderId="0" xfId="0" applyFont="1" applyFill="1" applyBorder="1"/>
    <xf numFmtId="0" fontId="27" fillId="0" borderId="0" xfId="9" applyFont="1" applyFill="1" applyBorder="1"/>
    <xf numFmtId="0" fontId="27" fillId="0" borderId="0" xfId="9" applyFont="1" applyFill="1" applyBorder="1" applyAlignment="1">
      <alignment vertical="top"/>
    </xf>
    <xf numFmtId="0" fontId="27" fillId="0" borderId="0" xfId="9" applyFont="1" applyFill="1" applyBorder="1" applyAlignment="1">
      <alignment vertical="top" wrapText="1"/>
    </xf>
    <xf numFmtId="0" fontId="28" fillId="0" borderId="0" xfId="9" applyFont="1" applyFill="1" applyBorder="1" applyAlignment="1">
      <alignment vertical="top"/>
    </xf>
    <xf numFmtId="0" fontId="29" fillId="0" borderId="0" xfId="9" applyFont="1" applyFill="1" applyBorder="1" applyAlignment="1">
      <alignment vertical="top"/>
    </xf>
    <xf numFmtId="0" fontId="30" fillId="0" borderId="0" xfId="9" applyFont="1" applyFill="1" applyBorder="1" applyAlignment="1">
      <alignment vertical="top"/>
    </xf>
    <xf numFmtId="0" fontId="27" fillId="0" borderId="0" xfId="8" applyFont="1" applyFill="1" applyBorder="1" applyAlignment="1">
      <alignment vertical="top" wrapText="1"/>
    </xf>
    <xf numFmtId="0" fontId="5" fillId="0" borderId="0" xfId="2" applyFont="1" applyFill="1" applyBorder="1" applyProtection="1">
      <alignment vertical="top"/>
    </xf>
    <xf numFmtId="0" fontId="23" fillId="4" borderId="0" xfId="5" applyFont="1" applyFill="1" applyBorder="1" applyAlignment="1">
      <alignment vertical="top" wrapText="1"/>
    </xf>
    <xf numFmtId="0" fontId="31" fillId="0" borderId="0" xfId="0" applyFont="1" applyFill="1" applyBorder="1"/>
    <xf numFmtId="0" fontId="32" fillId="0" borderId="0" xfId="0" applyFont="1" applyFill="1" applyBorder="1"/>
    <xf numFmtId="0" fontId="33" fillId="3" borderId="0" xfId="0" applyFont="1" applyFill="1" applyBorder="1"/>
    <xf numFmtId="0" fontId="0" fillId="0" borderId="0" xfId="0" quotePrefix="1" applyFont="1" applyFill="1" applyBorder="1"/>
  </cellXfs>
  <cellStyles count="12">
    <cellStyle name="Comma" xfId="1" builtinId="3"/>
    <cellStyle name="Hyperlink 3" xfId="2"/>
    <cellStyle name="Normal" xfId="0" builtinId="0"/>
    <cellStyle name="Normal 2" xfId="3"/>
    <cellStyle name="Normal 2 2" xfId="4"/>
    <cellStyle name="Normal 2 4" xfId="5"/>
    <cellStyle name="Normal 3" xfId="6"/>
    <cellStyle name="Normal 3 2" xfId="7"/>
    <cellStyle name="Normal 3 22" xfId="8"/>
    <cellStyle name="Normal 4" xfId="9"/>
    <cellStyle name="Percent" xfId="10" builtinId="5"/>
    <cellStyle name="Total" xfId="11" builtinId="2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jetsupport.jetreports.com/" TargetMode="External"/><Relationship Id="rId7" Type="http://schemas.openxmlformats.org/officeDocument/2006/relationships/drawing" Target="../drawings/drawing1.xml"/><Relationship Id="rId2" Type="http://schemas.openxmlformats.org/officeDocument/2006/relationships/hyperlink" Target="mailto:samplereports@jetreports.com" TargetMode="External"/><Relationship Id="rId1" Type="http://schemas.openxmlformats.org/officeDocument/2006/relationships/hyperlink" Target="https://www.jetreports.com/downloads/" TargetMode="External"/><Relationship Id="rId6" Type="http://schemas.openxmlformats.org/officeDocument/2006/relationships/hyperlink" Target="mailto:sales.us@jetreports.com" TargetMode="External"/><Relationship Id="rId5" Type="http://schemas.openxmlformats.org/officeDocument/2006/relationships/hyperlink" Target="https://go.jetreports.com/web" TargetMode="External"/><Relationship Id="rId4" Type="http://schemas.openxmlformats.org/officeDocument/2006/relationships/hyperlink" Target="mailto:services@jetreport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workbookViewId="0"/>
  </sheetViews>
  <sheetFormatPr defaultColWidth="9.140625" defaultRowHeight="14.25" x14ac:dyDescent="0.25"/>
  <cols>
    <col min="1" max="1" width="3.42578125" style="55" hidden="1" customWidth="1"/>
    <col min="2" max="2" width="10.28515625" style="55" customWidth="1"/>
    <col min="3" max="3" width="27.140625" style="56" customWidth="1"/>
    <col min="4" max="4" width="77.28515625" style="57" customWidth="1"/>
    <col min="5" max="5" width="36.42578125" style="55" customWidth="1"/>
    <col min="6" max="6" width="9.140625" style="55" customWidth="1"/>
    <col min="7" max="16384" width="9.140625" style="55"/>
  </cols>
  <sheetData>
    <row r="1" spans="1:5" hidden="1" x14ac:dyDescent="0.25">
      <c r="A1" s="55" t="s">
        <v>36</v>
      </c>
    </row>
    <row r="7" spans="1:5" ht="30.75" x14ac:dyDescent="0.25">
      <c r="C7" s="58" t="s">
        <v>37</v>
      </c>
    </row>
    <row r="9" spans="1:5" x14ac:dyDescent="0.25">
      <c r="C9" s="59"/>
    </row>
    <row r="10" spans="1:5" x14ac:dyDescent="0.25">
      <c r="C10" s="60" t="s">
        <v>38</v>
      </c>
      <c r="D10" s="61" t="s">
        <v>39</v>
      </c>
    </row>
    <row r="11" spans="1:5" x14ac:dyDescent="0.25">
      <c r="C11" s="60"/>
    </row>
    <row r="12" spans="1:5" x14ac:dyDescent="0.25">
      <c r="C12" s="60" t="s">
        <v>40</v>
      </c>
      <c r="D12" s="57" t="s">
        <v>41</v>
      </c>
    </row>
    <row r="13" spans="1:5" s="49" customFormat="1" ht="71.25" x14ac:dyDescent="0.25">
      <c r="C13" s="50"/>
      <c r="D13" s="63" t="s">
        <v>42</v>
      </c>
    </row>
    <row r="14" spans="1:5" x14ac:dyDescent="0.25">
      <c r="C14" s="60"/>
    </row>
    <row r="15" spans="1:5" ht="57" x14ac:dyDescent="0.25">
      <c r="C15" s="60" t="s">
        <v>43</v>
      </c>
      <c r="D15" s="57" t="s">
        <v>44</v>
      </c>
      <c r="E15" s="62" t="s">
        <v>45</v>
      </c>
    </row>
    <row r="16" spans="1:5" x14ac:dyDescent="0.25">
      <c r="C16" s="60"/>
      <c r="E16" s="56"/>
    </row>
    <row r="17" spans="3:5" ht="28.5" x14ac:dyDescent="0.25">
      <c r="C17" s="60" t="s">
        <v>46</v>
      </c>
      <c r="D17" s="57" t="s">
        <v>47</v>
      </c>
      <c r="E17" s="62" t="s">
        <v>48</v>
      </c>
    </row>
    <row r="18" spans="3:5" x14ac:dyDescent="0.25">
      <c r="C18" s="60"/>
      <c r="E18" s="56"/>
    </row>
    <row r="19" spans="3:5" ht="57" x14ac:dyDescent="0.25">
      <c r="C19" s="60" t="s">
        <v>49</v>
      </c>
      <c r="D19" s="57" t="s">
        <v>50</v>
      </c>
      <c r="E19" s="62" t="s">
        <v>51</v>
      </c>
    </row>
    <row r="20" spans="3:5" x14ac:dyDescent="0.25">
      <c r="C20" s="60"/>
      <c r="E20" s="56"/>
    </row>
    <row r="21" spans="3:5" ht="30.75" customHeight="1" x14ac:dyDescent="0.25">
      <c r="C21" s="60" t="s">
        <v>52</v>
      </c>
      <c r="D21" s="57" t="s">
        <v>53</v>
      </c>
      <c r="E21" s="62" t="s">
        <v>54</v>
      </c>
    </row>
    <row r="22" spans="3:5" x14ac:dyDescent="0.25">
      <c r="C22" s="60"/>
      <c r="E22" s="56"/>
    </row>
    <row r="23" spans="3:5" ht="14.25" customHeight="1" x14ac:dyDescent="0.25">
      <c r="C23" s="60" t="s">
        <v>55</v>
      </c>
      <c r="D23" s="57" t="s">
        <v>56</v>
      </c>
      <c r="E23" s="62" t="s">
        <v>57</v>
      </c>
    </row>
    <row r="24" spans="3:5" x14ac:dyDescent="0.25">
      <c r="C24" s="60"/>
      <c r="E24" s="56"/>
    </row>
    <row r="25" spans="3:5" ht="15" customHeight="1" x14ac:dyDescent="0.25">
      <c r="C25" s="60" t="s">
        <v>58</v>
      </c>
      <c r="D25" s="57" t="s">
        <v>59</v>
      </c>
      <c r="E25" s="62" t="s">
        <v>60</v>
      </c>
    </row>
    <row r="26" spans="3:5" x14ac:dyDescent="0.25">
      <c r="C26" s="60"/>
    </row>
    <row r="27" spans="3:5" ht="71.25" x14ac:dyDescent="0.25">
      <c r="C27" s="60" t="s">
        <v>61</v>
      </c>
      <c r="D27" s="57" t="s">
        <v>62</v>
      </c>
    </row>
    <row r="28" spans="3:5" x14ac:dyDescent="0.25">
      <c r="C28" s="60"/>
    </row>
    <row r="29" spans="3:5" ht="17.25" customHeight="1" x14ac:dyDescent="0.25">
      <c r="C29" s="60" t="s">
        <v>63</v>
      </c>
      <c r="D29" s="57" t="s">
        <v>64</v>
      </c>
    </row>
  </sheetData>
  <hyperlinks>
    <hyperlink ref="E15" r:id="rId1"/>
    <hyperlink ref="E17" r:id="rId2"/>
    <hyperlink ref="E19" r:id="rId3"/>
    <hyperlink ref="E21" r:id="rId4"/>
    <hyperlink ref="E23" r:id="rId5"/>
    <hyperlink ref="E25" r:id="rId6"/>
  </hyperlinks>
  <pageMargins left="0.7" right="0.7" top="0.75" bottom="0.75" header="0.3" footer="0.3"/>
  <pageSetup scale="71" orientation="landscape"/>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defaultRowHeight="12.75" x14ac:dyDescent="0.2"/>
  <cols>
    <col min="1" max="1" width="8" hidden="1" customWidth="1"/>
    <col min="2" max="2" width="17.7109375" bestFit="1" customWidth="1"/>
    <col min="3" max="3" width="10.42578125" customWidth="1"/>
    <col min="4" max="4" width="13.42578125" bestFit="1" customWidth="1"/>
    <col min="5" max="5" width="9.140625" customWidth="1"/>
  </cols>
  <sheetData>
    <row r="1" spans="1:5" hidden="1" x14ac:dyDescent="0.2">
      <c r="A1" t="s">
        <v>22</v>
      </c>
      <c r="C1" s="53" t="s">
        <v>23</v>
      </c>
      <c r="D1" t="s">
        <v>24</v>
      </c>
      <c r="E1" t="s">
        <v>25</v>
      </c>
    </row>
    <row r="7" spans="1:5" x14ac:dyDescent="0.2">
      <c r="A7" t="s">
        <v>26</v>
      </c>
      <c r="D7" t="s">
        <v>27</v>
      </c>
      <c r="E7" t="str">
        <f>"2017"</f>
        <v>2017</v>
      </c>
    </row>
    <row r="8" spans="1:5" x14ac:dyDescent="0.2">
      <c r="A8" t="s">
        <v>26</v>
      </c>
      <c r="D8" t="s">
        <v>28</v>
      </c>
      <c r="E8" t="str">
        <f>"1"</f>
        <v>1</v>
      </c>
    </row>
    <row r="9" spans="1:5" x14ac:dyDescent="0.2">
      <c r="A9" t="s">
        <v>26</v>
      </c>
      <c r="D9" t="s">
        <v>29</v>
      </c>
      <c r="E9" t="str">
        <f>"3"</f>
        <v>3</v>
      </c>
    </row>
    <row r="10" spans="1:5" x14ac:dyDescent="0.2">
      <c r="A10" t="s">
        <v>26</v>
      </c>
      <c r="C10">
        <v>1</v>
      </c>
      <c r="D10" t="s">
        <v>30</v>
      </c>
      <c r="E10" s="51" t="s">
        <v>31</v>
      </c>
    </row>
    <row r="11" spans="1:5" x14ac:dyDescent="0.2">
      <c r="A11" t="s">
        <v>26</v>
      </c>
      <c r="C11">
        <v>2</v>
      </c>
      <c r="D11" t="s">
        <v>32</v>
      </c>
      <c r="E11" s="51" t="s">
        <v>31</v>
      </c>
    </row>
    <row r="12" spans="1:5" x14ac:dyDescent="0.2">
      <c r="A12" t="s">
        <v>26</v>
      </c>
      <c r="C12">
        <v>3</v>
      </c>
      <c r="D12" t="s">
        <v>33</v>
      </c>
      <c r="E12" s="51" t="s">
        <v>31</v>
      </c>
    </row>
    <row r="13" spans="1:5" ht="38.25" x14ac:dyDescent="0.2">
      <c r="B13" s="52" t="s">
        <v>34</v>
      </c>
      <c r="C13">
        <v>4</v>
      </c>
      <c r="E13" s="2" t="s">
        <v>35</v>
      </c>
    </row>
    <row r="14" spans="1:5" x14ac:dyDescent="0.2">
      <c r="C14">
        <v>5</v>
      </c>
      <c r="E14" s="2" t="s">
        <v>35</v>
      </c>
    </row>
    <row r="15" spans="1:5" x14ac:dyDescent="0.2">
      <c r="C15">
        <v>6</v>
      </c>
      <c r="E15" s="2" t="s">
        <v>35</v>
      </c>
    </row>
    <row r="16" spans="1:5" x14ac:dyDescent="0.2">
      <c r="C16">
        <v>7</v>
      </c>
      <c r="E16" s="2" t="s">
        <v>35</v>
      </c>
    </row>
    <row r="17" spans="3:5" x14ac:dyDescent="0.2">
      <c r="C17">
        <v>8</v>
      </c>
      <c r="E17" s="2" t="s">
        <v>35</v>
      </c>
    </row>
    <row r="18" spans="3:5" x14ac:dyDescent="0.2">
      <c r="C18">
        <v>9</v>
      </c>
      <c r="E18" s="2" t="s">
        <v>35</v>
      </c>
    </row>
    <row r="19" spans="3:5" x14ac:dyDescent="0.2">
      <c r="C19">
        <v>10</v>
      </c>
      <c r="E19" s="2" t="s">
        <v>35</v>
      </c>
    </row>
  </sheetData>
  <phoneticPr fontId="5" type="noConversion"/>
  <pageMargins left="0.75" right="0.75" top="1" bottom="1" header="0.5" footer="0.5"/>
  <pageSetup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topLeftCell="G2" zoomScaleNormal="100" workbookViewId="0"/>
  </sheetViews>
  <sheetFormatPr defaultRowHeight="12" x14ac:dyDescent="0.2"/>
  <cols>
    <col min="1" max="6" width="9.140625" style="3" hidden="1" customWidth="1"/>
    <col min="7" max="7" width="9.140625" style="4" customWidth="1"/>
    <col min="8" max="8" width="49.7109375" style="4" customWidth="1"/>
    <col min="9" max="9" width="13.5703125" style="4" bestFit="1" customWidth="1"/>
    <col min="10" max="10" width="18.7109375" style="4" bestFit="1" customWidth="1"/>
    <col min="11" max="11" width="10.42578125" style="31" bestFit="1" customWidth="1"/>
    <col min="12" max="13" width="10.28515625" style="4" bestFit="1" customWidth="1"/>
    <col min="14" max="14" width="10.42578125" style="21" bestFit="1" customWidth="1"/>
    <col min="15" max="16" width="9.140625" style="4" customWidth="1"/>
    <col min="17" max="16384" width="9.140625" style="4"/>
  </cols>
  <sheetData>
    <row r="1" spans="1:15" hidden="1" x14ac:dyDescent="0.2">
      <c r="A1" s="3" t="s">
        <v>661</v>
      </c>
      <c r="B1" s="3" t="s">
        <v>0</v>
      </c>
      <c r="C1" s="3" t="s">
        <v>1</v>
      </c>
      <c r="D1" s="3" t="s">
        <v>1</v>
      </c>
      <c r="E1" s="3" t="s">
        <v>1</v>
      </c>
      <c r="F1" s="3" t="s">
        <v>1</v>
      </c>
      <c r="I1" s="4" t="s">
        <v>2</v>
      </c>
      <c r="J1" s="4" t="s">
        <v>2</v>
      </c>
      <c r="K1" s="31" t="s">
        <v>2</v>
      </c>
      <c r="L1" s="4" t="s">
        <v>2</v>
      </c>
      <c r="M1" s="4" t="s">
        <v>2</v>
      </c>
      <c r="N1" s="21" t="s">
        <v>2</v>
      </c>
    </row>
    <row r="4" spans="1:15" ht="25.5" x14ac:dyDescent="0.5">
      <c r="H4" s="14" t="s">
        <v>3</v>
      </c>
      <c r="I4" s="5"/>
      <c r="J4" s="5"/>
      <c r="K4" s="32"/>
      <c r="L4" s="5"/>
      <c r="M4" s="5"/>
      <c r="N4" s="22"/>
    </row>
    <row r="5" spans="1:15" ht="17.25" x14ac:dyDescent="0.3">
      <c r="H5" s="15" t="str">
        <f>"Fiscal Year "&amp;$E$11</f>
        <v>Fiscal Year 2017</v>
      </c>
      <c r="I5" s="6"/>
      <c r="J5" s="6"/>
      <c r="K5" s="33"/>
      <c r="L5" s="6"/>
      <c r="M5" s="6"/>
      <c r="N5" s="23"/>
      <c r="O5" s="7"/>
    </row>
    <row r="6" spans="1:15" ht="14.25" x14ac:dyDescent="0.25">
      <c r="H6" s="16" t="str">
        <f>"As of Period "&amp;$E$13</f>
        <v>As of Period 3</v>
      </c>
      <c r="I6" s="8"/>
      <c r="J6" s="8"/>
      <c r="K6" s="34"/>
      <c r="L6" s="8"/>
      <c r="M6" s="8"/>
      <c r="N6" s="24"/>
      <c r="O6" s="10"/>
    </row>
    <row r="8" spans="1:15" s="3" customFormat="1" hidden="1" x14ac:dyDescent="0.2">
      <c r="A8" s="3" t="s">
        <v>1</v>
      </c>
      <c r="K8" s="35"/>
      <c r="N8" s="25"/>
    </row>
    <row r="9" spans="1:15" s="3" customFormat="1" hidden="1" x14ac:dyDescent="0.2">
      <c r="A9" s="3" t="s">
        <v>1</v>
      </c>
      <c r="K9" s="35"/>
      <c r="N9" s="25"/>
    </row>
    <row r="10" spans="1:15" s="3" customFormat="1" hidden="1" x14ac:dyDescent="0.2">
      <c r="A10" s="3" t="s">
        <v>1</v>
      </c>
      <c r="K10" s="35"/>
      <c r="N10" s="25"/>
    </row>
    <row r="11" spans="1:15" s="3" customFormat="1" hidden="1" x14ac:dyDescent="0.2">
      <c r="A11" s="3" t="s">
        <v>1</v>
      </c>
      <c r="D11" s="3" t="s">
        <v>27</v>
      </c>
      <c r="E11" s="3" t="str">
        <f>FiscalYear</f>
        <v>2017</v>
      </c>
      <c r="K11" s="35"/>
      <c r="N11" s="25"/>
    </row>
    <row r="12" spans="1:15" s="3" customFormat="1" hidden="1" x14ac:dyDescent="0.2">
      <c r="A12" s="3" t="s">
        <v>1</v>
      </c>
      <c r="D12" s="3" t="s">
        <v>520</v>
      </c>
      <c r="E12" s="3" t="str">
        <f>StartingPeriod</f>
        <v>1</v>
      </c>
      <c r="K12" s="35"/>
      <c r="N12" s="25"/>
    </row>
    <row r="13" spans="1:15" hidden="1" x14ac:dyDescent="0.2">
      <c r="A13" s="3" t="s">
        <v>1</v>
      </c>
      <c r="D13" s="3" t="s">
        <v>521</v>
      </c>
      <c r="E13" s="3" t="str">
        <f>EndingPeriod</f>
        <v>3</v>
      </c>
      <c r="G13" s="3"/>
      <c r="H13" s="3"/>
      <c r="I13" s="3"/>
      <c r="J13" s="3"/>
      <c r="K13" s="35"/>
      <c r="L13" s="3"/>
      <c r="M13" s="3"/>
      <c r="N13" s="25"/>
    </row>
    <row r="14" spans="1:15" hidden="1" x14ac:dyDescent="0.2">
      <c r="A14" s="3" t="s">
        <v>1</v>
      </c>
      <c r="D14" s="3" t="s">
        <v>522</v>
      </c>
      <c r="E14" s="3" t="str">
        <f>IF(Seg1Filter=0,"",Seg1Filter)</f>
        <v>*</v>
      </c>
      <c r="G14" s="3"/>
      <c r="H14" s="3"/>
      <c r="I14" s="3"/>
      <c r="J14" s="3"/>
      <c r="K14" s="35"/>
      <c r="L14" s="3"/>
      <c r="M14" s="3"/>
      <c r="N14" s="25"/>
    </row>
    <row r="15" spans="1:15" hidden="1" x14ac:dyDescent="0.2">
      <c r="A15" s="3" t="s">
        <v>1</v>
      </c>
      <c r="D15" s="3" t="s">
        <v>523</v>
      </c>
      <c r="E15" s="3" t="str">
        <f>IF(Seg2Filter=0,"",Seg2Filter)</f>
        <v>*</v>
      </c>
      <c r="G15" s="3"/>
      <c r="H15" s="3"/>
      <c r="I15" s="3"/>
      <c r="J15" s="3"/>
      <c r="K15" s="35"/>
      <c r="L15" s="3"/>
      <c r="M15" s="3"/>
      <c r="N15" s="25"/>
    </row>
    <row r="16" spans="1:15" hidden="1" x14ac:dyDescent="0.2">
      <c r="A16" s="3" t="s">
        <v>1</v>
      </c>
      <c r="D16" s="9" t="s">
        <v>524</v>
      </c>
      <c r="E16" s="3" t="str">
        <f>IF(Seg3Filter=0,"",Seg3Filter)</f>
        <v>*</v>
      </c>
      <c r="G16" s="3"/>
      <c r="H16" s="3"/>
      <c r="I16" s="3"/>
      <c r="J16" s="3"/>
      <c r="K16" s="35"/>
      <c r="L16" s="3"/>
      <c r="M16" s="3"/>
      <c r="N16" s="25"/>
    </row>
    <row r="17" spans="1:14" hidden="1" x14ac:dyDescent="0.2">
      <c r="A17" s="3" t="s">
        <v>1</v>
      </c>
      <c r="D17" s="9" t="s">
        <v>525</v>
      </c>
      <c r="E17" s="3" t="str">
        <f>IF(Seg4Filter=0,"",Seg4Filter)</f>
        <v/>
      </c>
      <c r="G17" s="3"/>
      <c r="H17" s="3"/>
      <c r="I17" s="3"/>
      <c r="J17" s="3"/>
      <c r="K17" s="35"/>
      <c r="L17" s="3"/>
      <c r="M17" s="3"/>
      <c r="N17" s="25"/>
    </row>
    <row r="18" spans="1:14" hidden="1" x14ac:dyDescent="0.2">
      <c r="A18" s="3" t="s">
        <v>1</v>
      </c>
      <c r="D18" s="9" t="s">
        <v>526</v>
      </c>
      <c r="E18" s="3" t="str">
        <f>IF(Seg5Filter=0,"",Seg5Filter)</f>
        <v/>
      </c>
      <c r="G18" s="3"/>
      <c r="H18" s="3"/>
      <c r="I18" s="3"/>
      <c r="J18" s="3"/>
      <c r="K18" s="35"/>
      <c r="L18" s="3"/>
      <c r="M18" s="3"/>
      <c r="N18" s="25"/>
    </row>
    <row r="19" spans="1:14" hidden="1" x14ac:dyDescent="0.2">
      <c r="A19" s="3" t="s">
        <v>1</v>
      </c>
      <c r="D19" s="9" t="s">
        <v>527</v>
      </c>
      <c r="E19" s="3" t="str">
        <f>IF(Seg5Filter=0,"",Seg5Filter)</f>
        <v/>
      </c>
      <c r="G19" s="3"/>
      <c r="H19" s="3"/>
      <c r="I19" s="3"/>
      <c r="J19" s="3"/>
      <c r="K19" s="35"/>
      <c r="L19" s="3"/>
      <c r="M19" s="3"/>
      <c r="N19" s="25"/>
    </row>
    <row r="20" spans="1:14" hidden="1" x14ac:dyDescent="0.2">
      <c r="A20" s="3" t="s">
        <v>1</v>
      </c>
      <c r="D20" s="9" t="s">
        <v>528</v>
      </c>
      <c r="E20" s="3" t="str">
        <f>IF(Seg6Filter=0,"",Seg6Filter)</f>
        <v/>
      </c>
      <c r="G20" s="3"/>
      <c r="H20" s="3"/>
      <c r="I20" s="3"/>
      <c r="J20" s="3"/>
      <c r="K20" s="35"/>
      <c r="L20" s="3"/>
      <c r="M20" s="3"/>
      <c r="N20" s="25"/>
    </row>
    <row r="21" spans="1:14" hidden="1" x14ac:dyDescent="0.2">
      <c r="A21" s="3" t="s">
        <v>1</v>
      </c>
      <c r="D21" s="9" t="s">
        <v>529</v>
      </c>
      <c r="E21" s="3" t="str">
        <f>IF(Seg7Filter=0,"",Seg7Filter)</f>
        <v/>
      </c>
      <c r="G21" s="3"/>
      <c r="H21" s="3"/>
      <c r="I21" s="3"/>
      <c r="J21" s="3"/>
      <c r="K21" s="35"/>
      <c r="L21" s="3"/>
      <c r="M21" s="3"/>
      <c r="N21" s="25"/>
    </row>
    <row r="22" spans="1:14" hidden="1" x14ac:dyDescent="0.2">
      <c r="A22" s="3" t="s">
        <v>1</v>
      </c>
      <c r="D22" s="9" t="s">
        <v>530</v>
      </c>
      <c r="E22" s="3" t="str">
        <f>IF(Seg8Filter=0,"",Seg8Filter)</f>
        <v/>
      </c>
      <c r="G22" s="3"/>
      <c r="H22" s="3"/>
      <c r="I22" s="3"/>
      <c r="J22" s="3"/>
      <c r="K22" s="35"/>
      <c r="L22" s="3"/>
      <c r="M22" s="3"/>
      <c r="N22" s="25"/>
    </row>
    <row r="23" spans="1:14" hidden="1" x14ac:dyDescent="0.2">
      <c r="A23" s="3" t="s">
        <v>1</v>
      </c>
      <c r="D23" s="9" t="s">
        <v>531</v>
      </c>
      <c r="E23" s="3" t="str">
        <f>IF(Seg9Filter=0,"",Seg9Filter)</f>
        <v/>
      </c>
      <c r="G23" s="3"/>
      <c r="H23" s="3"/>
      <c r="I23" s="3"/>
      <c r="J23" s="3"/>
      <c r="K23" s="35"/>
      <c r="L23" s="3"/>
      <c r="M23" s="3"/>
      <c r="N23" s="25"/>
    </row>
    <row r="24" spans="1:14" ht="14.25" x14ac:dyDescent="0.25">
      <c r="E24" s="3" t="str">
        <f>IF(Seg10Filter=0,"",Seg10Filter)</f>
        <v/>
      </c>
      <c r="G24" s="3"/>
      <c r="H24" s="3"/>
      <c r="I24" s="3"/>
      <c r="J24" s="3"/>
      <c r="K24" s="35"/>
      <c r="L24" s="3"/>
      <c r="M24" s="20" t="s">
        <v>4</v>
      </c>
      <c r="N24" s="41">
        <f ca="1">TODAY()</f>
        <v>43370</v>
      </c>
    </row>
    <row r="26" spans="1:14" ht="33" customHeight="1" x14ac:dyDescent="0.3">
      <c r="H26" s="17"/>
      <c r="I26" s="19" t="str">
        <f>"From Period "&amp;$E$12&amp;" to "&amp;$E$13</f>
        <v>From Period 1 to 3</v>
      </c>
      <c r="J26" s="19" t="str">
        <f>"Last Year Period "&amp;$E$12&amp;" to "&amp;$E$13</f>
        <v>Last Year Period 1 to 3</v>
      </c>
      <c r="K26" s="36" t="s">
        <v>5</v>
      </c>
      <c r="L26" s="17" t="s">
        <v>6</v>
      </c>
      <c r="M26" s="17" t="s">
        <v>7</v>
      </c>
      <c r="N26" s="26" t="s">
        <v>5</v>
      </c>
    </row>
    <row r="27" spans="1:14" hidden="1" x14ac:dyDescent="0.2">
      <c r="A27" s="3" t="s">
        <v>1</v>
      </c>
      <c r="E27" s="54" t="s">
        <v>8</v>
      </c>
      <c r="I27" s="42">
        <v>126973.16</v>
      </c>
      <c r="J27" s="42">
        <v>215648.36</v>
      </c>
      <c r="L27" s="42">
        <v>126973.16</v>
      </c>
      <c r="M27" s="42">
        <v>215648.36</v>
      </c>
    </row>
    <row r="28" spans="1:14" hidden="1" x14ac:dyDescent="0.2">
      <c r="A28" s="3" t="s">
        <v>1</v>
      </c>
      <c r="E28" s="54" t="s">
        <v>9</v>
      </c>
      <c r="I28" s="42">
        <v>141410.03</v>
      </c>
      <c r="J28" s="42">
        <v>128285.68</v>
      </c>
      <c r="L28" s="42">
        <v>867044.77</v>
      </c>
      <c r="M28" s="42">
        <v>1340976.5900000001</v>
      </c>
    </row>
    <row r="29" spans="1:14" ht="14.25" x14ac:dyDescent="0.25">
      <c r="H29" s="65" t="s">
        <v>10</v>
      </c>
      <c r="I29" s="42"/>
      <c r="J29" s="42"/>
      <c r="L29" s="42"/>
      <c r="M29" s="42"/>
    </row>
    <row r="30" spans="1:14" x14ac:dyDescent="0.2">
      <c r="H30" s="4" t="str">
        <f>"  "&amp;"Net Income"</f>
        <v xml:space="preserve">  Net Income</v>
      </c>
      <c r="I30" s="43">
        <f>I27-I28</f>
        <v>-14436.869999999995</v>
      </c>
      <c r="J30" s="43">
        <f>J27-J28</f>
        <v>87362.68</v>
      </c>
      <c r="K30" s="31">
        <f>IF(J30=0,0,(I30-J30)/J30)</f>
        <v>-1.1652521419901496</v>
      </c>
      <c r="L30" s="43">
        <f>L27-L28</f>
        <v>-740071.61</v>
      </c>
      <c r="M30" s="43">
        <f>M27-M28</f>
        <v>-1125328.23</v>
      </c>
      <c r="N30" s="21">
        <f>IF(M30=0,0,(L30-M30)/M30)</f>
        <v>-0.34235044472313647</v>
      </c>
    </row>
    <row r="31" spans="1:14" x14ac:dyDescent="0.2">
      <c r="H31" s="4" t="str">
        <f>"  "&amp;"Adjustments to reconcile net income to"</f>
        <v xml:space="preserve">  Adjustments to reconcile net income to</v>
      </c>
      <c r="I31" s="42"/>
      <c r="J31" s="42"/>
      <c r="L31" s="42"/>
      <c r="M31" s="42"/>
    </row>
    <row r="32" spans="1:14" x14ac:dyDescent="0.2">
      <c r="H32" s="4" t="str">
        <f>"    "&amp;"Net cash provided by operating activities:"</f>
        <v xml:space="preserve">    Net cash provided by operating activities:</v>
      </c>
      <c r="I32" s="42"/>
      <c r="J32" s="42"/>
      <c r="L32" s="42"/>
      <c r="M32" s="42"/>
    </row>
    <row r="33" spans="2:14" hidden="1" x14ac:dyDescent="0.2">
      <c r="B33" s="3" t="str">
        <f>B34</f>
        <v>Show</v>
      </c>
      <c r="C33" s="3" t="str">
        <f>H33</f>
        <v/>
      </c>
      <c r="D33" s="3">
        <f>F33</f>
        <v>0</v>
      </c>
      <c r="E33" s="54">
        <v>44</v>
      </c>
      <c r="F33" s="12"/>
      <c r="H33" s="4" t="str">
        <f>IF(F33="","","  "&amp;_xll.GL(,"CatName",,,,$F33))</f>
        <v/>
      </c>
      <c r="I33" s="42"/>
      <c r="J33" s="42"/>
      <c r="L33" s="42"/>
      <c r="M33" s="42"/>
    </row>
    <row r="34" spans="2:14" hidden="1" x14ac:dyDescent="0.2">
      <c r="B34" s="3" t="str">
        <f>B35</f>
        <v>Show</v>
      </c>
      <c r="C34" s="3" t="str">
        <f>C33</f>
        <v/>
      </c>
      <c r="D34" s="3">
        <f>D33</f>
        <v>0</v>
      </c>
      <c r="E34" s="12"/>
      <c r="F34" s="12"/>
      <c r="H34" s="4" t="str">
        <f>IF(OR(ISERR(E34),E34=""),"","    "&amp;_xll.GL(,"Name",$E34))</f>
        <v/>
      </c>
      <c r="I34" s="42">
        <f>IF(OR(ISERR(E34),E34=""),0,_xll.GL(,"Balance",$E34,$E$11&amp;"/"&amp;$E$12,$E$11&amp;"/"&amp;$E$13,$D34))</f>
        <v>0</v>
      </c>
      <c r="J34" s="42">
        <f>IF(OR(ISERR(E34),E34=""),0,_xll.GL(,"Balance",$E34,$E$11-1&amp;"/"&amp;$E$12,$E$11-1&amp;"/"&amp;$E$13,$D34))</f>
        <v>0</v>
      </c>
      <c r="K34" s="31">
        <f>IF(J34=0,0,(I34-J34)/J34)</f>
        <v>0</v>
      </c>
      <c r="L34" s="42">
        <f>IF(OR(ISERR(D34),D34=""),0,_xll.GL(,"Balance",$E34,,$E$11&amp;"/"&amp;$E$13,$D34))</f>
        <v>1000000</v>
      </c>
      <c r="M34" s="42">
        <f>IF(OR(ISERR(E34),E34=""),0,_xll.GL(,"Balance",$E34,,$E$11-1&amp;"/"&amp;$E$13,$D34))</f>
        <v>0</v>
      </c>
      <c r="N34" s="21">
        <f>IF(M34=0,0,(L34-M34)/M34)</f>
        <v>0</v>
      </c>
    </row>
    <row r="35" spans="2:14" hidden="1" x14ac:dyDescent="0.2">
      <c r="B35" s="3" t="str">
        <f>B36</f>
        <v>Show</v>
      </c>
      <c r="C35" s="3" t="str">
        <f>C34</f>
        <v/>
      </c>
      <c r="I35" s="43"/>
      <c r="J35" s="43"/>
      <c r="L35" s="43"/>
      <c r="M35" s="43"/>
    </row>
    <row r="36" spans="2:14" hidden="1" x14ac:dyDescent="0.2">
      <c r="B36" s="3" t="str">
        <f>IF(AND(I36=0,J36=0,L36=0,M36=0),"Hide","Show")</f>
        <v>Show</v>
      </c>
      <c r="C36" s="3" t="str">
        <f>C35</f>
        <v/>
      </c>
      <c r="H36" s="4" t="str">
        <f>"    "&amp;"Total "&amp;$C36</f>
        <v xml:space="preserve">    Total </v>
      </c>
      <c r="I36" s="43">
        <f>SUBTOTAL(9,I33:I34)</f>
        <v>0</v>
      </c>
      <c r="J36" s="43">
        <f>SUBTOTAL(9,J33:J34)</f>
        <v>0</v>
      </c>
      <c r="K36" s="31">
        <f>IF(J36=0,0,(I36-J36)/J36)</f>
        <v>0</v>
      </c>
      <c r="L36" s="43">
        <f>SUBTOTAL(9,L33:L34)</f>
        <v>1000000</v>
      </c>
      <c r="M36" s="43">
        <f>SUBTOTAL(9,M33:M34)</f>
        <v>0</v>
      </c>
      <c r="N36" s="21">
        <f>IF(M36=0,0,(L36-M36)/M36)</f>
        <v>0</v>
      </c>
    </row>
    <row r="37" spans="2:14" hidden="1" x14ac:dyDescent="0.2">
      <c r="B37" s="3" t="str">
        <f>B36</f>
        <v>Show</v>
      </c>
      <c r="I37" s="43"/>
      <c r="J37" s="43"/>
      <c r="L37" s="43"/>
      <c r="M37" s="43"/>
    </row>
    <row r="38" spans="2:14" hidden="1" x14ac:dyDescent="0.2">
      <c r="B38" s="3" t="str">
        <f>B39</f>
        <v>Show</v>
      </c>
      <c r="C38" s="3" t="str">
        <f>H38</f>
        <v/>
      </c>
      <c r="D38" s="3">
        <f>F38</f>
        <v>0</v>
      </c>
      <c r="E38" s="54" t="s">
        <v>11</v>
      </c>
      <c r="F38" s="12"/>
      <c r="H38" s="4" t="str">
        <f>IF(F38="","","  "&amp;_xll.GL(,"CatName",,,,$F38))</f>
        <v/>
      </c>
      <c r="I38" s="43"/>
      <c r="J38" s="43"/>
      <c r="L38" s="43"/>
      <c r="M38" s="43"/>
    </row>
    <row r="39" spans="2:14" hidden="1" x14ac:dyDescent="0.2">
      <c r="B39" s="3" t="str">
        <f>B40</f>
        <v>Show</v>
      </c>
      <c r="C39" s="3" t="str">
        <f>C38</f>
        <v/>
      </c>
      <c r="D39" s="3">
        <f>D38</f>
        <v>0</v>
      </c>
      <c r="E39" s="12"/>
      <c r="F39" s="12"/>
      <c r="H39" s="4" t="str">
        <f>IF(OR(ISERR(E39),E39=""),"","    "&amp;_xll.GL(,"Name",$E39))</f>
        <v/>
      </c>
      <c r="I39" s="42">
        <f>IF(OR(ISERR(E39),E39=""),0,_xll.GL(,"Balance",$E39,$E$11&amp;"/"&amp;$E$12,$E$11&amp;"/"&amp;$E$13,$D39))</f>
        <v>0</v>
      </c>
      <c r="J39" s="42">
        <f>IF(OR(ISERR(E39),E39=""),0,_xll.GL(,"Balance",$E39,$E$11-1&amp;"/"&amp;$E$12,$E$11-1&amp;"/"&amp;$E$13,$D39))</f>
        <v>0</v>
      </c>
      <c r="K39" s="31">
        <f>IF(J39=0,0,(I39-J39)/J39)</f>
        <v>0</v>
      </c>
      <c r="L39" s="42">
        <f>IF(OR(ISERR(D39),D39=""),0,_xll.GL(,"Balance",$E39,,$E$11&amp;"/"&amp;$E$13,$D39))</f>
        <v>1000000</v>
      </c>
      <c r="M39" s="42">
        <f>IF(OR(ISERR(E39),E39=""),0,_xll.GL(,"Balance",$E39,,$E$11-1&amp;"/"&amp;$E$13,$D39))</f>
        <v>0</v>
      </c>
      <c r="N39" s="21">
        <f>IF(M39=0,0,(L39-M39)/M39)</f>
        <v>0</v>
      </c>
    </row>
    <row r="40" spans="2:14" hidden="1" x14ac:dyDescent="0.2">
      <c r="B40" s="3" t="str">
        <f>B41</f>
        <v>Show</v>
      </c>
      <c r="C40" s="3" t="str">
        <f>C39</f>
        <v/>
      </c>
      <c r="I40" s="43"/>
      <c r="J40" s="43"/>
      <c r="L40" s="43"/>
      <c r="M40" s="43"/>
    </row>
    <row r="41" spans="2:14" hidden="1" x14ac:dyDescent="0.2">
      <c r="B41" s="3" t="str">
        <f>IF(AND(I41=0,J41=0,L41=0,M41=0),"Hide","Show")</f>
        <v>Show</v>
      </c>
      <c r="C41" s="3" t="str">
        <f>C40</f>
        <v/>
      </c>
      <c r="H41" s="4" t="str">
        <f>"    "&amp;"Total "&amp;$C41</f>
        <v xml:space="preserve">    Total </v>
      </c>
      <c r="I41" s="43">
        <f>SUBTOTAL(9,I39:I40)</f>
        <v>0</v>
      </c>
      <c r="J41" s="43">
        <f>SUBTOTAL(9,J39:J40)</f>
        <v>0</v>
      </c>
      <c r="K41" s="31">
        <f>IF(J41=0,0,(I41-J41)/J41)</f>
        <v>0</v>
      </c>
      <c r="L41" s="43">
        <f>SUBTOTAL(9,L39:L40)</f>
        <v>1000000</v>
      </c>
      <c r="M41" s="43">
        <f>SUBTOTAL(9,M39:M40)</f>
        <v>0</v>
      </c>
      <c r="N41" s="21">
        <f>IF(M41=0,0,(L41-M41)/M41)</f>
        <v>0</v>
      </c>
    </row>
    <row r="42" spans="2:14" hidden="1" x14ac:dyDescent="0.2">
      <c r="B42" s="3" t="str">
        <f>B41</f>
        <v>Show</v>
      </c>
      <c r="I42" s="43"/>
      <c r="J42" s="43"/>
      <c r="L42" s="43"/>
      <c r="M42" s="43"/>
    </row>
    <row r="43" spans="2:14" hidden="1" x14ac:dyDescent="0.2">
      <c r="B43" s="3" t="str">
        <f>B44</f>
        <v>Show</v>
      </c>
      <c r="I43" s="43"/>
      <c r="J43" s="43"/>
      <c r="L43" s="43"/>
      <c r="M43" s="43"/>
    </row>
    <row r="44" spans="2:14" hidden="1" x14ac:dyDescent="0.2">
      <c r="B44" s="3" t="str">
        <f>B45</f>
        <v>Show</v>
      </c>
      <c r="C44" s="3" t="str">
        <f>H44</f>
        <v/>
      </c>
      <c r="D44" s="3">
        <f>F44</f>
        <v>0</v>
      </c>
      <c r="E44" s="54">
        <v>46</v>
      </c>
      <c r="F44" s="12"/>
      <c r="H44" s="4" t="str">
        <f>IF(F44="","","  "&amp;_xll.GL(,"CatName",,,,$F44))</f>
        <v/>
      </c>
      <c r="I44" s="43"/>
      <c r="J44" s="43"/>
      <c r="L44" s="43"/>
      <c r="M44" s="43"/>
    </row>
    <row r="45" spans="2:14" hidden="1" x14ac:dyDescent="0.2">
      <c r="B45" s="3" t="str">
        <f>B46</f>
        <v>Show</v>
      </c>
      <c r="C45" s="3" t="str">
        <f>C44</f>
        <v/>
      </c>
      <c r="D45" s="3">
        <f>D44</f>
        <v>0</v>
      </c>
      <c r="E45" s="12"/>
      <c r="F45" s="12"/>
      <c r="H45" s="4" t="str">
        <f>IF(OR(ISERR(E45),E45=""),"","    "&amp;_xll.GL(,"Name",$E45))</f>
        <v/>
      </c>
      <c r="I45" s="42">
        <f>IF(OR(ISERR(E45),E45=""),0,_xll.GL(,"Balance",$E45,$E$11&amp;"/"&amp;$E$12,$E$11&amp;"/"&amp;$E$13,$D45))</f>
        <v>0</v>
      </c>
      <c r="J45" s="42">
        <f>IF(OR(ISERR(E45),E45=""),0,_xll.GL(,"Balance",$E45,$E$11-1&amp;"/"&amp;$E$12,$E$11-1&amp;"/"&amp;$E$13,$D45))</f>
        <v>0</v>
      </c>
      <c r="K45" s="31">
        <f>IF(J45=0,0,(I45-J45)/J45)</f>
        <v>0</v>
      </c>
      <c r="L45" s="42">
        <f>IF(OR(ISERR(D45),D45=""),0,_xll.GL(,"Balance",$E45,,$E$11&amp;"/"&amp;$E$13,$D45))</f>
        <v>1000000</v>
      </c>
      <c r="M45" s="42">
        <f>IF(OR(ISERR(E45),E45=""),0,_xll.GL(,"Balance",$E45,,$E$11-1&amp;"/"&amp;$E$13,$D45))</f>
        <v>0</v>
      </c>
      <c r="N45" s="21">
        <f>IF(M45=0,0,(L45-M45)/M45)</f>
        <v>0</v>
      </c>
    </row>
    <row r="46" spans="2:14" hidden="1" x14ac:dyDescent="0.2">
      <c r="B46" s="3" t="str">
        <f>B47</f>
        <v>Show</v>
      </c>
      <c r="C46" s="3" t="str">
        <f>C45</f>
        <v/>
      </c>
      <c r="I46" s="43"/>
      <c r="J46" s="43"/>
      <c r="L46" s="43"/>
      <c r="M46" s="43"/>
    </row>
    <row r="47" spans="2:14" hidden="1" x14ac:dyDescent="0.2">
      <c r="B47" s="3" t="str">
        <f>IF(AND(I47=0,J47=0,L47=0,M47=0),"Hide","Show")</f>
        <v>Show</v>
      </c>
      <c r="C47" s="3" t="str">
        <f>C46</f>
        <v/>
      </c>
      <c r="H47" s="4" t="str">
        <f>"    "&amp;"Total "&amp;$C47</f>
        <v xml:space="preserve">    Total </v>
      </c>
      <c r="I47" s="43">
        <f>SUBTOTAL(9,I45:I46)</f>
        <v>0</v>
      </c>
      <c r="J47" s="43">
        <f>SUBTOTAL(9,J45:J46)</f>
        <v>0</v>
      </c>
      <c r="K47" s="31">
        <f>IF(J47=0,0,(I47-J47)/J47)</f>
        <v>0</v>
      </c>
      <c r="L47" s="43">
        <f>SUBTOTAL(9,L45:L46)</f>
        <v>1000000</v>
      </c>
      <c r="M47" s="43">
        <f>SUBTOTAL(9,M45:M46)</f>
        <v>0</v>
      </c>
      <c r="N47" s="21">
        <f>IF(M47=0,0,(L47-M47)/M47)</f>
        <v>0</v>
      </c>
    </row>
    <row r="48" spans="2:14" hidden="1" x14ac:dyDescent="0.2">
      <c r="B48" s="3" t="str">
        <f>B47</f>
        <v>Show</v>
      </c>
      <c r="I48" s="43"/>
      <c r="J48" s="43"/>
      <c r="L48" s="43"/>
      <c r="M48" s="43"/>
    </row>
    <row r="49" spans="1:14" hidden="1" x14ac:dyDescent="0.2">
      <c r="B49" s="3" t="str">
        <f>B50</f>
        <v>Show</v>
      </c>
      <c r="I49" s="43"/>
      <c r="J49" s="43"/>
      <c r="L49" s="43"/>
      <c r="M49" s="43"/>
    </row>
    <row r="50" spans="1:14" hidden="1" x14ac:dyDescent="0.2">
      <c r="B50" s="3" t="str">
        <f>B51</f>
        <v>Show</v>
      </c>
      <c r="C50" s="3" t="str">
        <f>H50</f>
        <v/>
      </c>
      <c r="D50" s="3">
        <f>F50</f>
        <v>0</v>
      </c>
      <c r="E50" s="54">
        <v>45</v>
      </c>
      <c r="F50" s="12"/>
      <c r="H50" s="4" t="str">
        <f>IF(F50="","","  "&amp;_xll.GL(,"CatName",,,,$F50))</f>
        <v/>
      </c>
      <c r="I50" s="43"/>
      <c r="J50" s="43"/>
      <c r="L50" s="43"/>
      <c r="M50" s="43"/>
    </row>
    <row r="51" spans="1:14" hidden="1" x14ac:dyDescent="0.2">
      <c r="B51" s="3" t="str">
        <f>B52</f>
        <v>Show</v>
      </c>
      <c r="C51" s="3" t="str">
        <f>C50</f>
        <v/>
      </c>
      <c r="D51" s="3">
        <f>D50</f>
        <v>0</v>
      </c>
      <c r="E51" s="12"/>
      <c r="F51" s="12"/>
      <c r="H51" s="4" t="str">
        <f>IF(OR(ISERR(E51),E51=""),"","    "&amp;_xll.GL(,"Name",$E51))</f>
        <v/>
      </c>
      <c r="I51" s="42">
        <f>IF(OR(ISERR(E51),E51=""),0,_xll.GL(,"Balance",$E51,$E$11&amp;"/"&amp;$E$12,$E$11&amp;"/"&amp;$E$13,$D51))</f>
        <v>0</v>
      </c>
      <c r="J51" s="42">
        <f>IF(OR(ISERR(E51),E51=""),0,_xll.GL(,"Balance",$E51,$E$11-1&amp;"/"&amp;$E$12,$E$11-1&amp;"/"&amp;$E$13,$D51))</f>
        <v>0</v>
      </c>
      <c r="K51" s="31">
        <f>IF(J51=0,0,(I51-J51)/J51)</f>
        <v>0</v>
      </c>
      <c r="L51" s="42">
        <f>IF(OR(ISERR(D51),D51=""),0,_xll.GL(,"Balance",$E51,,$E$11&amp;"/"&amp;$E$13,$D51))</f>
        <v>1000000</v>
      </c>
      <c r="M51" s="42">
        <f>IF(OR(ISERR(E51),E51=""),0,_xll.GL(,"Balance",$E51,,$E$11-1&amp;"/"&amp;$E$13,$D51))</f>
        <v>0</v>
      </c>
      <c r="N51" s="21">
        <f>IF(M51=0,0,(L51-M51)/M51)</f>
        <v>0</v>
      </c>
    </row>
    <row r="52" spans="1:14" hidden="1" x14ac:dyDescent="0.2">
      <c r="B52" s="3" t="str">
        <f>B53</f>
        <v>Show</v>
      </c>
      <c r="C52" s="3" t="str">
        <f>C51</f>
        <v/>
      </c>
      <c r="I52" s="43"/>
      <c r="J52" s="43"/>
      <c r="L52" s="43"/>
      <c r="M52" s="43"/>
    </row>
    <row r="53" spans="1:14" hidden="1" x14ac:dyDescent="0.2">
      <c r="B53" s="3" t="str">
        <f>IF(AND(I53=0,J53=0,L53=0,M53=0),"Hide","Show")</f>
        <v>Show</v>
      </c>
      <c r="C53" s="3" t="str">
        <f>C52</f>
        <v/>
      </c>
      <c r="H53" s="4" t="str">
        <f>"    "&amp;"Total "&amp;$C53</f>
        <v xml:space="preserve">    Total </v>
      </c>
      <c r="I53" s="43">
        <f>SUBTOTAL(9,I51:I52)</f>
        <v>0</v>
      </c>
      <c r="J53" s="43">
        <f>SUBTOTAL(9,J51:J52)</f>
        <v>0</v>
      </c>
      <c r="K53" s="31">
        <f>IF(J53=0,0,(I53-J53)/J53)</f>
        <v>0</v>
      </c>
      <c r="L53" s="43">
        <f>SUBTOTAL(9,L51:L52)</f>
        <v>1000000</v>
      </c>
      <c r="M53" s="43">
        <f>SUBTOTAL(9,M51:M52)</f>
        <v>0</v>
      </c>
      <c r="N53" s="21">
        <f>IF(M53=0,0,(L53-M53)/M53)</f>
        <v>0</v>
      </c>
    </row>
    <row r="54" spans="1:14" hidden="1" x14ac:dyDescent="0.2">
      <c r="B54" s="3" t="str">
        <f>B53</f>
        <v>Show</v>
      </c>
      <c r="I54" s="43"/>
      <c r="J54" s="43"/>
      <c r="L54" s="43"/>
      <c r="M54" s="43"/>
    </row>
    <row r="55" spans="1:14" x14ac:dyDescent="0.2">
      <c r="I55" s="43"/>
      <c r="J55" s="43"/>
      <c r="L55" s="43"/>
      <c r="M55" s="43"/>
    </row>
    <row r="56" spans="1:14" x14ac:dyDescent="0.2">
      <c r="B56" s="3" t="str">
        <f>B63</f>
        <v>Show</v>
      </c>
      <c r="H56" s="11" t="s">
        <v>12</v>
      </c>
      <c r="I56" s="43"/>
      <c r="J56" s="43"/>
      <c r="L56" s="43"/>
      <c r="M56" s="43"/>
    </row>
    <row r="57" spans="1:14" x14ac:dyDescent="0.2">
      <c r="B57" s="3" t="str">
        <f>B56</f>
        <v>Show</v>
      </c>
      <c r="C57" s="3" t="str">
        <f>H57</f>
        <v xml:space="preserve">  Accounts Receivable</v>
      </c>
      <c r="D57" s="3">
        <f>F57</f>
        <v>3</v>
      </c>
      <c r="E57" s="54" t="s">
        <v>13</v>
      </c>
      <c r="F57" s="12">
        <v>3</v>
      </c>
      <c r="H57" s="18" t="str">
        <f>"  Accounts Receivable"</f>
        <v xml:space="preserve">  Accounts Receivable</v>
      </c>
      <c r="I57" s="44"/>
      <c r="J57" s="44"/>
      <c r="K57" s="37"/>
      <c r="L57" s="44"/>
      <c r="M57" s="44"/>
      <c r="N57" s="27"/>
    </row>
    <row r="58" spans="1:14" x14ac:dyDescent="0.2">
      <c r="B58" s="3" t="str">
        <f>B57</f>
        <v>Show</v>
      </c>
      <c r="C58" s="3" t="str">
        <f>C57</f>
        <v xml:space="preserve">  Accounts Receivable</v>
      </c>
      <c r="D58" s="3">
        <f>D57</f>
        <v>3</v>
      </c>
      <c r="E58" s="12" t="str">
        <f>"000-1200-00"</f>
        <v>000-1200-00</v>
      </c>
      <c r="F58" s="12"/>
      <c r="H58" s="4" t="str">
        <f>"    Accounts Receivable"</f>
        <v xml:space="preserve">    Accounts Receivable</v>
      </c>
      <c r="I58" s="42">
        <v>184499.74</v>
      </c>
      <c r="J58" s="42">
        <v>238126.53</v>
      </c>
      <c r="K58" s="31">
        <f>IF(J58=0,0,(I58-J58)/J58)</f>
        <v>-0.2252029204809729</v>
      </c>
      <c r="L58" s="42">
        <v>1947352.81</v>
      </c>
      <c r="M58" s="42">
        <v>1999118.27</v>
      </c>
      <c r="N58" s="21">
        <f>IF(M58=0,0,(L58-M58)/M58)</f>
        <v>-2.5894145822598059E-2</v>
      </c>
    </row>
    <row r="59" spans="1:14" x14ac:dyDescent="0.2">
      <c r="A59" s="9" t="s">
        <v>14</v>
      </c>
      <c r="B59" s="9" t="str">
        <f>B58</f>
        <v>Show</v>
      </c>
      <c r="C59" s="9" t="str">
        <f>H59</f>
        <v xml:space="preserve">  Inventory</v>
      </c>
      <c r="D59" s="9">
        <f>F59</f>
        <v>5</v>
      </c>
      <c r="E59" s="54" t="s">
        <v>13</v>
      </c>
      <c r="F59" s="12">
        <v>5</v>
      </c>
      <c r="H59" s="18" t="str">
        <f>"  Inventory"</f>
        <v xml:space="preserve">  Inventory</v>
      </c>
      <c r="I59" s="44"/>
      <c r="J59" s="44"/>
      <c r="K59" s="37"/>
      <c r="L59" s="44"/>
      <c r="M59" s="44"/>
      <c r="N59" s="27"/>
    </row>
    <row r="60" spans="1:14" x14ac:dyDescent="0.2">
      <c r="A60" s="9" t="s">
        <v>14</v>
      </c>
      <c r="B60" s="9" t="str">
        <f>B59</f>
        <v>Show</v>
      </c>
      <c r="C60" s="9" t="str">
        <f>C59</f>
        <v xml:space="preserve">  Inventory</v>
      </c>
      <c r="D60" s="9">
        <f>D59</f>
        <v>5</v>
      </c>
      <c r="E60" s="12" t="str">
        <f>"000-1300-01"</f>
        <v>000-1300-01</v>
      </c>
      <c r="F60" s="12"/>
      <c r="H60" s="4" t="str">
        <f>"    Inventory - Retail/Parts"</f>
        <v xml:space="preserve">    Inventory - Retail/Parts</v>
      </c>
      <c r="I60" s="42">
        <v>-20274.580000000002</v>
      </c>
      <c r="J60" s="42">
        <v>-37759.89</v>
      </c>
      <c r="K60" s="31">
        <f>IF(J60=0,0,(I60-J60)/J60)</f>
        <v>-0.46306570278674003</v>
      </c>
      <c r="L60" s="42">
        <v>338212.15</v>
      </c>
      <c r="M60" s="42">
        <v>358540.27</v>
      </c>
      <c r="N60" s="21">
        <f>IF(M60=0,0,(L60-M60)/M60)</f>
        <v>-5.6696894884359833E-2</v>
      </c>
    </row>
    <row r="61" spans="1:14" x14ac:dyDescent="0.2">
      <c r="A61" s="9" t="s">
        <v>14</v>
      </c>
      <c r="B61" s="9" t="str">
        <f>B60</f>
        <v>Show</v>
      </c>
      <c r="C61" s="9" t="str">
        <f>C60</f>
        <v xml:space="preserve">  Inventory</v>
      </c>
      <c r="D61" s="9">
        <f>D60</f>
        <v>5</v>
      </c>
      <c r="E61" s="12" t="str">
        <f>"000-1300-02"</f>
        <v>000-1300-02</v>
      </c>
      <c r="F61" s="12"/>
      <c r="H61" s="4" t="str">
        <f>"    Inventory - Finished Goods"</f>
        <v xml:space="preserve">    Inventory - Finished Goods</v>
      </c>
      <c r="I61" s="42">
        <v>1942.5</v>
      </c>
      <c r="J61" s="42">
        <v>-1102.9000000000001</v>
      </c>
      <c r="K61" s="31">
        <f>IF(J61=0,0,(I61-J61)/J61)</f>
        <v>-2.7612657539214798</v>
      </c>
      <c r="L61" s="42">
        <v>65599.710000000006</v>
      </c>
      <c r="M61" s="42">
        <v>63657.21</v>
      </c>
      <c r="N61" s="21">
        <f>IF(M61=0,0,(L61-M61)/M61)</f>
        <v>3.0515003720709834E-2</v>
      </c>
    </row>
    <row r="62" spans="1:14" x14ac:dyDescent="0.2">
      <c r="B62" s="3" t="str">
        <f>B58</f>
        <v>Show</v>
      </c>
      <c r="C62" s="3" t="str">
        <f>C58</f>
        <v xml:space="preserve">  Accounts Receivable</v>
      </c>
      <c r="I62" s="43"/>
      <c r="J62" s="43"/>
      <c r="L62" s="43"/>
      <c r="M62" s="43"/>
    </row>
    <row r="63" spans="1:14" x14ac:dyDescent="0.2">
      <c r="B63" s="3" t="str">
        <f>IF(AND(I63=0,J63=0,L63=0,M63=0),"Hide","Show")</f>
        <v>Show</v>
      </c>
      <c r="C63" s="3" t="str">
        <f>C62</f>
        <v xml:space="preserve">  Accounts Receivable</v>
      </c>
      <c r="H63" s="64" t="str">
        <f>"    "&amp;"Total Current Assets"</f>
        <v xml:space="preserve">    Total Current Assets</v>
      </c>
      <c r="I63" s="43">
        <f>SUBTOTAL(9,I58:I62)</f>
        <v>166167.65999999997</v>
      </c>
      <c r="J63" s="43">
        <f>SUBTOTAL(9,J58:J62)</f>
        <v>199263.74000000002</v>
      </c>
      <c r="K63" s="31">
        <f>IF(J63=0,0,(I63-J63)/J63)</f>
        <v>-0.16609183386801854</v>
      </c>
      <c r="L63" s="43">
        <f>SUBTOTAL(9,L58:L62)</f>
        <v>2351164.67</v>
      </c>
      <c r="M63" s="43">
        <f>SUBTOTAL(9,M58:M62)</f>
        <v>2421315.75</v>
      </c>
      <c r="N63" s="21">
        <f>IF(M63=0,0,(L63-M63)/M63)</f>
        <v>-2.8972297396570468E-2</v>
      </c>
    </row>
    <row r="64" spans="1:14" x14ac:dyDescent="0.2">
      <c r="B64" s="3" t="str">
        <f>B63</f>
        <v>Show</v>
      </c>
      <c r="I64" s="43"/>
      <c r="J64" s="43"/>
      <c r="L64" s="43"/>
      <c r="M64" s="43"/>
    </row>
    <row r="65" spans="1:14" x14ac:dyDescent="0.2">
      <c r="B65" s="3" t="str">
        <f>B83</f>
        <v>Show</v>
      </c>
      <c r="H65" s="11" t="s">
        <v>15</v>
      </c>
      <c r="I65" s="43"/>
      <c r="J65" s="43"/>
      <c r="L65" s="43"/>
      <c r="M65" s="43"/>
    </row>
    <row r="66" spans="1:14" x14ac:dyDescent="0.2">
      <c r="B66" s="3" t="str">
        <f>B65</f>
        <v>Show</v>
      </c>
      <c r="C66" s="3" t="str">
        <f>H66</f>
        <v xml:space="preserve">  Accounts Payable</v>
      </c>
      <c r="D66" s="3">
        <f>F66</f>
        <v>13</v>
      </c>
      <c r="E66" s="54" t="s">
        <v>16</v>
      </c>
      <c r="F66" s="12">
        <v>13</v>
      </c>
      <c r="H66" s="18" t="str">
        <f>"  Accounts Payable"</f>
        <v xml:space="preserve">  Accounts Payable</v>
      </c>
      <c r="I66" s="44"/>
      <c r="J66" s="44"/>
      <c r="K66" s="37"/>
      <c r="L66" s="44"/>
      <c r="M66" s="44"/>
      <c r="N66" s="27"/>
    </row>
    <row r="67" spans="1:14" x14ac:dyDescent="0.2">
      <c r="B67" s="3" t="str">
        <f>B66</f>
        <v>Show</v>
      </c>
      <c r="C67" s="3" t="str">
        <f>C66</f>
        <v xml:space="preserve">  Accounts Payable</v>
      </c>
      <c r="D67" s="3">
        <f>D66</f>
        <v>13</v>
      </c>
      <c r="E67" s="12" t="str">
        <f>"000-2100-00"</f>
        <v>000-2100-00</v>
      </c>
      <c r="F67" s="12"/>
      <c r="H67" s="4" t="str">
        <f>"    Accounts Payable"</f>
        <v xml:space="preserve">    Accounts Payable</v>
      </c>
      <c r="I67" s="42">
        <v>-11873.4</v>
      </c>
      <c r="J67" s="42">
        <v>-4336.53</v>
      </c>
      <c r="K67" s="31">
        <f>IF(J67=0,0,(I67-J67)/J67)</f>
        <v>1.7379955863328516</v>
      </c>
      <c r="L67" s="42">
        <v>-1695163.36</v>
      </c>
      <c r="M67" s="42">
        <v>-1687433.94</v>
      </c>
      <c r="N67" s="21">
        <f>IF(M67=0,0,(L67-M67)/M67)</f>
        <v>4.5805763513326976E-3</v>
      </c>
    </row>
    <row r="68" spans="1:14" x14ac:dyDescent="0.2">
      <c r="A68" s="9" t="s">
        <v>14</v>
      </c>
      <c r="B68" s="9" t="str">
        <f t="shared" ref="B68:B74" si="0">B67</f>
        <v>Show</v>
      </c>
      <c r="C68" s="9" t="str">
        <f t="shared" ref="C68:C74" si="1">C67</f>
        <v xml:space="preserve">  Accounts Payable</v>
      </c>
      <c r="D68" s="9">
        <f t="shared" ref="D68:D74" si="2">D67</f>
        <v>13</v>
      </c>
      <c r="E68" s="12" t="str">
        <f>"000-2105-00"</f>
        <v>000-2105-00</v>
      </c>
      <c r="F68" s="12"/>
      <c r="H68" s="4" t="str">
        <f>"    Purchases Discounts Available"</f>
        <v xml:space="preserve">    Purchases Discounts Available</v>
      </c>
      <c r="I68" s="42">
        <v>0</v>
      </c>
      <c r="J68" s="42">
        <v>0</v>
      </c>
      <c r="K68" s="31">
        <f>IF(J68=0,0,(I68-J68)/J68)</f>
        <v>0</v>
      </c>
      <c r="L68" s="42">
        <v>-5386.47</v>
      </c>
      <c r="M68" s="42">
        <v>-5386.47</v>
      </c>
      <c r="N68" s="21">
        <f t="shared" ref="N68:N74" si="3">IF(M68=0,0,(L68-M68)/M68)</f>
        <v>0</v>
      </c>
    </row>
    <row r="69" spans="1:14" x14ac:dyDescent="0.2">
      <c r="A69" s="9" t="s">
        <v>14</v>
      </c>
      <c r="B69" s="9" t="str">
        <f t="shared" si="0"/>
        <v>Show</v>
      </c>
      <c r="C69" s="9" t="str">
        <f t="shared" si="1"/>
        <v xml:space="preserve">  Accounts Payable</v>
      </c>
      <c r="D69" s="9">
        <f t="shared" si="2"/>
        <v>13</v>
      </c>
      <c r="E69" s="12" t="str">
        <f>"000-2111-00"</f>
        <v>000-2111-00</v>
      </c>
      <c r="F69" s="12"/>
      <c r="H69" s="4" t="str">
        <f>"    Accrued Purchases"</f>
        <v xml:space="preserve">    Accrued Purchases</v>
      </c>
      <c r="I69" s="42">
        <v>-1431.9</v>
      </c>
      <c r="J69" s="42">
        <v>-142.30000000000001</v>
      </c>
      <c r="K69" s="31">
        <f>IF(J69=0,0,(I69-J69)/J69)</f>
        <v>9.0625439212930434</v>
      </c>
      <c r="L69" s="42">
        <v>-72647.649999999994</v>
      </c>
      <c r="M69" s="42">
        <v>-71358.05</v>
      </c>
      <c r="N69" s="21">
        <f t="shared" si="3"/>
        <v>1.8072242725242511E-2</v>
      </c>
    </row>
    <row r="70" spans="1:14" x14ac:dyDescent="0.2">
      <c r="A70" s="9" t="s">
        <v>14</v>
      </c>
      <c r="B70" s="9" t="str">
        <f t="shared" si="0"/>
        <v>Show</v>
      </c>
      <c r="C70" s="9" t="str">
        <f t="shared" si="1"/>
        <v xml:space="preserve">  Accounts Payable</v>
      </c>
      <c r="D70" s="9">
        <f t="shared" si="2"/>
        <v>13</v>
      </c>
      <c r="E70" s="12" t="str">
        <f>"000-2120-00"</f>
        <v>000-2120-00</v>
      </c>
      <c r="F70" s="12"/>
      <c r="H70" s="4" t="str">
        <f>"    Commissions Payable"</f>
        <v xml:space="preserve">    Commissions Payable</v>
      </c>
      <c r="I70" s="42">
        <v>-7784.37</v>
      </c>
      <c r="J70" s="42">
        <v>-10836.51</v>
      </c>
      <c r="K70" s="31">
        <f>IF(J70=0,0,(I70-J70)/J70)</f>
        <v>-0.28165341055376686</v>
      </c>
      <c r="L70" s="42">
        <v>-116511.61</v>
      </c>
      <c r="M70" s="42">
        <v>-108651.64</v>
      </c>
      <c r="N70" s="21">
        <f t="shared" si="3"/>
        <v>7.2341015745367498E-2</v>
      </c>
    </row>
    <row r="71" spans="1:14" x14ac:dyDescent="0.2">
      <c r="A71" s="9" t="s">
        <v>14</v>
      </c>
      <c r="B71" s="9" t="str">
        <f t="shared" si="0"/>
        <v>Show</v>
      </c>
      <c r="C71" s="9" t="str">
        <f t="shared" si="1"/>
        <v xml:space="preserve">  Accounts Payable</v>
      </c>
      <c r="D71" s="9">
        <f t="shared" si="2"/>
        <v>13</v>
      </c>
      <c r="E71" s="12" t="str">
        <f>"000-2150-00"</f>
        <v>000-2150-00</v>
      </c>
      <c r="F71" s="12"/>
      <c r="H71" s="4" t="str">
        <f>"    Taxable Benefits Payable"</f>
        <v xml:space="preserve">    Taxable Benefits Payable</v>
      </c>
      <c r="I71" s="42">
        <v>-4294.01</v>
      </c>
      <c r="J71" s="42">
        <v>-4322.05</v>
      </c>
      <c r="K71" s="31">
        <f>IF(J71=0,0,(I71-J71)/J71)</f>
        <v>-6.4876621047882284E-3</v>
      </c>
      <c r="L71" s="42">
        <v>-58305.19</v>
      </c>
      <c r="M71" s="42">
        <v>-41121.769999999997</v>
      </c>
      <c r="N71" s="21">
        <f t="shared" si="3"/>
        <v>0.41786674065829382</v>
      </c>
    </row>
    <row r="72" spans="1:14" x14ac:dyDescent="0.2">
      <c r="A72" s="9" t="s">
        <v>14</v>
      </c>
      <c r="B72" s="9" t="str">
        <f t="shared" si="0"/>
        <v>Show</v>
      </c>
      <c r="C72" s="9" t="str">
        <f t="shared" si="1"/>
        <v xml:space="preserve">  Accounts Payable</v>
      </c>
      <c r="D72" s="9">
        <f t="shared" si="2"/>
        <v>13</v>
      </c>
      <c r="E72" s="12" t="str">
        <f>"000-2200-00"</f>
        <v>000-2200-00</v>
      </c>
      <c r="F72" s="12"/>
      <c r="H72" s="4" t="str">
        <f>"    Payroll Deductions Payable"</f>
        <v xml:space="preserve">    Payroll Deductions Payable</v>
      </c>
      <c r="I72" s="42">
        <v>-5887.14</v>
      </c>
      <c r="J72" s="42">
        <v>-6447.89</v>
      </c>
      <c r="K72" s="31">
        <f>IF(J72=0,0,(I72-J72)/J72)</f>
        <v>-8.6966433980728577E-2</v>
      </c>
      <c r="L72" s="42">
        <v>-77543.600000000006</v>
      </c>
      <c r="M72" s="42">
        <v>-53848.28</v>
      </c>
      <c r="N72" s="21">
        <f t="shared" si="3"/>
        <v>0.44003856761998728</v>
      </c>
    </row>
    <row r="73" spans="1:14" x14ac:dyDescent="0.2">
      <c r="A73" s="9" t="s">
        <v>14</v>
      </c>
      <c r="B73" s="9" t="str">
        <f t="shared" si="0"/>
        <v>Show</v>
      </c>
      <c r="C73" s="9" t="str">
        <f t="shared" si="1"/>
        <v xml:space="preserve">  Accounts Payable</v>
      </c>
      <c r="D73" s="9">
        <f t="shared" si="2"/>
        <v>13</v>
      </c>
      <c r="E73" s="12" t="str">
        <f>"000-2950-01"</f>
        <v>000-2950-01</v>
      </c>
      <c r="F73" s="12"/>
      <c r="H73" s="4" t="str">
        <f>"    PPV - Unrealized"</f>
        <v xml:space="preserve">    PPV - Unrealized</v>
      </c>
      <c r="I73" s="42">
        <v>-297.44</v>
      </c>
      <c r="J73" s="42">
        <v>0</v>
      </c>
      <c r="K73" s="31">
        <f>IF(J73=0,0,(I73-J73)/J73)</f>
        <v>0</v>
      </c>
      <c r="L73" s="42">
        <v>-297.44</v>
      </c>
      <c r="M73" s="42">
        <v>0</v>
      </c>
      <c r="N73" s="21">
        <f t="shared" si="3"/>
        <v>0</v>
      </c>
    </row>
    <row r="74" spans="1:14" x14ac:dyDescent="0.2">
      <c r="A74" s="9" t="s">
        <v>14</v>
      </c>
      <c r="B74" s="9" t="str">
        <f t="shared" si="0"/>
        <v>Show</v>
      </c>
      <c r="C74" s="9" t="str">
        <f t="shared" si="1"/>
        <v xml:space="preserve">  Accounts Payable</v>
      </c>
      <c r="D74" s="9">
        <f t="shared" si="2"/>
        <v>13</v>
      </c>
      <c r="E74" s="12" t="str">
        <f>"000-4730-00"</f>
        <v>000-4730-00</v>
      </c>
      <c r="F74" s="12"/>
      <c r="H74" s="4" t="str">
        <f>"    Purchase Price Variance - Unrealized"</f>
        <v xml:space="preserve">    Purchase Price Variance - Unrealized</v>
      </c>
      <c r="I74" s="42">
        <v>-892.32</v>
      </c>
      <c r="J74" s="42">
        <v>-1496.43</v>
      </c>
      <c r="K74" s="31">
        <f>IF(J74=0,0,(I74-J74)/J74)</f>
        <v>-0.4037008079228564</v>
      </c>
      <c r="L74" s="42">
        <v>-2523.9499999999998</v>
      </c>
      <c r="M74" s="42">
        <v>-1496.43</v>
      </c>
      <c r="N74" s="21">
        <f t="shared" si="3"/>
        <v>0.68664755451307424</v>
      </c>
    </row>
    <row r="75" spans="1:14" x14ac:dyDescent="0.2">
      <c r="A75" s="9" t="s">
        <v>14</v>
      </c>
      <c r="B75" s="9" t="str">
        <f>B67</f>
        <v>Show</v>
      </c>
      <c r="C75" s="9" t="str">
        <f>H75</f>
        <v xml:space="preserve">  Taxes Payable</v>
      </c>
      <c r="D75" s="9">
        <f>F75</f>
        <v>16</v>
      </c>
      <c r="E75" s="54" t="s">
        <v>16</v>
      </c>
      <c r="F75" s="12">
        <v>16</v>
      </c>
      <c r="H75" s="18" t="str">
        <f>"  Taxes Payable"</f>
        <v xml:space="preserve">  Taxes Payable</v>
      </c>
      <c r="I75" s="44"/>
      <c r="J75" s="44"/>
      <c r="K75" s="37"/>
      <c r="L75" s="44"/>
      <c r="M75" s="44"/>
      <c r="N75" s="27"/>
    </row>
    <row r="76" spans="1:14" x14ac:dyDescent="0.2">
      <c r="A76" s="9" t="s">
        <v>14</v>
      </c>
      <c r="B76" s="9" t="str">
        <f>B75</f>
        <v>Show</v>
      </c>
      <c r="C76" s="9" t="str">
        <f>C75</f>
        <v xml:space="preserve">  Taxes Payable</v>
      </c>
      <c r="D76" s="9">
        <f>D75</f>
        <v>16</v>
      </c>
      <c r="E76" s="12" t="str">
        <f>"000-2161-00"</f>
        <v>000-2161-00</v>
      </c>
      <c r="F76" s="12"/>
      <c r="H76" s="4" t="str">
        <f>"    IL State Withholding Payable"</f>
        <v xml:space="preserve">    IL State Withholding Payable</v>
      </c>
      <c r="I76" s="42">
        <v>-3852.22</v>
      </c>
      <c r="J76" s="42">
        <v>-3181.56</v>
      </c>
      <c r="K76" s="31">
        <f>IF(J76=0,0,(I76-J76)/J76)</f>
        <v>0.21079596172946602</v>
      </c>
      <c r="L76" s="42">
        <v>-40396.6</v>
      </c>
      <c r="M76" s="42">
        <v>-28264.1</v>
      </c>
      <c r="N76" s="21">
        <f>IF(M76=0,0,(L76-M76)/M76)</f>
        <v>0.42925477903064313</v>
      </c>
    </row>
    <row r="77" spans="1:14" x14ac:dyDescent="0.2">
      <c r="A77" s="9" t="s">
        <v>14</v>
      </c>
      <c r="B77" s="9" t="str">
        <f t="shared" ref="B77:B81" si="4">B76</f>
        <v>Show</v>
      </c>
      <c r="C77" s="9" t="str">
        <f t="shared" ref="C77:C81" si="5">C76</f>
        <v xml:space="preserve">  Taxes Payable</v>
      </c>
      <c r="D77" s="9">
        <f t="shared" ref="D77:D81" si="6">D76</f>
        <v>16</v>
      </c>
      <c r="E77" s="12" t="str">
        <f>"000-2170-00"</f>
        <v>000-2170-00</v>
      </c>
      <c r="F77" s="12"/>
      <c r="H77" s="4" t="str">
        <f>"    Federal Withholding Payable"</f>
        <v xml:space="preserve">    Federal Withholding Payable</v>
      </c>
      <c r="I77" s="42">
        <v>-32915.760000000002</v>
      </c>
      <c r="J77" s="42">
        <v>-27579.05</v>
      </c>
      <c r="K77" s="31">
        <f>IF(J77=0,0,(I77-J77)/J77)</f>
        <v>0.19350594019736006</v>
      </c>
      <c r="L77" s="42">
        <v>-349192.56</v>
      </c>
      <c r="M77" s="42">
        <v>-244225.23</v>
      </c>
      <c r="N77" s="21">
        <f t="shared" ref="N77:N81" si="7">IF(M77=0,0,(L77-M77)/M77)</f>
        <v>0.42979724085017745</v>
      </c>
    </row>
    <row r="78" spans="1:14" x14ac:dyDescent="0.2">
      <c r="A78" s="9" t="s">
        <v>14</v>
      </c>
      <c r="B78" s="9" t="str">
        <f t="shared" si="4"/>
        <v>Show</v>
      </c>
      <c r="C78" s="9" t="str">
        <f t="shared" si="5"/>
        <v xml:space="preserve">  Taxes Payable</v>
      </c>
      <c r="D78" s="9">
        <f t="shared" si="6"/>
        <v>16</v>
      </c>
      <c r="E78" s="12" t="str">
        <f>"000-2300-00"</f>
        <v>000-2300-00</v>
      </c>
      <c r="F78" s="12"/>
      <c r="H78" s="4" t="str">
        <f>"    IL State Sales Tax Payable"</f>
        <v xml:space="preserve">    IL State Sales Tax Payable</v>
      </c>
      <c r="I78" s="42">
        <v>-8908.4599999999991</v>
      </c>
      <c r="J78" s="42">
        <v>-5106.0600000000004</v>
      </c>
      <c r="K78" s="31">
        <f>IF(J78=0,0,(I78-J78)/J78)</f>
        <v>0.74468376791498703</v>
      </c>
      <c r="L78" s="42">
        <v>-70416.58</v>
      </c>
      <c r="M78" s="42">
        <v>-61356.92</v>
      </c>
      <c r="N78" s="21">
        <f t="shared" si="7"/>
        <v>0.14765506482398405</v>
      </c>
    </row>
    <row r="79" spans="1:14" x14ac:dyDescent="0.2">
      <c r="A79" s="9" t="s">
        <v>14</v>
      </c>
      <c r="B79" s="9" t="str">
        <f t="shared" si="4"/>
        <v>Show</v>
      </c>
      <c r="C79" s="9" t="str">
        <f t="shared" si="5"/>
        <v xml:space="preserve">  Taxes Payable</v>
      </c>
      <c r="D79" s="9">
        <f t="shared" si="6"/>
        <v>16</v>
      </c>
      <c r="E79" s="12" t="str">
        <f>"000-2310-00"</f>
        <v>000-2310-00</v>
      </c>
      <c r="F79" s="12"/>
      <c r="H79" s="4" t="str">
        <f>"    Chicago City Sales Tax Payable"</f>
        <v xml:space="preserve">    Chicago City Sales Tax Payable</v>
      </c>
      <c r="I79" s="42">
        <v>-1484.79</v>
      </c>
      <c r="J79" s="42">
        <v>-851.06</v>
      </c>
      <c r="K79" s="31">
        <f>IF(J79=0,0,(I79-J79)/J79)</f>
        <v>0.74463610086245391</v>
      </c>
      <c r="L79" s="42">
        <v>-11703.45</v>
      </c>
      <c r="M79" s="42">
        <v>-10193.459999999999</v>
      </c>
      <c r="N79" s="21">
        <f t="shared" si="7"/>
        <v>0.14813321482597683</v>
      </c>
    </row>
    <row r="80" spans="1:14" x14ac:dyDescent="0.2">
      <c r="A80" s="9" t="s">
        <v>14</v>
      </c>
      <c r="B80" s="9" t="str">
        <f t="shared" si="4"/>
        <v>Show</v>
      </c>
      <c r="C80" s="9" t="str">
        <f t="shared" si="5"/>
        <v xml:space="preserve">  Taxes Payable</v>
      </c>
      <c r="D80" s="9">
        <f t="shared" si="6"/>
        <v>16</v>
      </c>
      <c r="E80" s="12" t="str">
        <f>"000-2320-00"</f>
        <v>000-2320-00</v>
      </c>
      <c r="F80" s="12"/>
      <c r="H80" s="4" t="str">
        <f>"    GST Collected-Canada"</f>
        <v xml:space="preserve">    GST Collected-Canada</v>
      </c>
      <c r="I80" s="42">
        <v>-4592.5600000000004</v>
      </c>
      <c r="J80" s="42">
        <v>-2680.2</v>
      </c>
      <c r="K80" s="31">
        <f>IF(J80=0,0,(I80-J80)/J80)</f>
        <v>0.71351391687187549</v>
      </c>
      <c r="L80" s="42">
        <v>-28442.45</v>
      </c>
      <c r="M80" s="42">
        <v>-23849.89</v>
      </c>
      <c r="N80" s="21">
        <f t="shared" si="7"/>
        <v>0.19256105583715485</v>
      </c>
    </row>
    <row r="81" spans="1:14" x14ac:dyDescent="0.2">
      <c r="A81" s="9" t="s">
        <v>14</v>
      </c>
      <c r="B81" s="9" t="str">
        <f t="shared" si="4"/>
        <v>Show</v>
      </c>
      <c r="C81" s="9" t="str">
        <f t="shared" si="5"/>
        <v xml:space="preserve">  Taxes Payable</v>
      </c>
      <c r="D81" s="9">
        <f t="shared" si="6"/>
        <v>16</v>
      </c>
      <c r="E81" s="12" t="str">
        <f>"000-2340-00"</f>
        <v>000-2340-00</v>
      </c>
      <c r="F81" s="12"/>
      <c r="H81" s="4" t="str">
        <f>"    GST Collected -New Zealand"</f>
        <v xml:space="preserve">    GST Collected -New Zealand</v>
      </c>
      <c r="I81" s="42">
        <v>-44.99</v>
      </c>
      <c r="J81" s="42">
        <v>0</v>
      </c>
      <c r="K81" s="31">
        <f>IF(J81=0,0,(I81-J81)/J81)</f>
        <v>0</v>
      </c>
      <c r="L81" s="42">
        <v>-2998.18</v>
      </c>
      <c r="M81" s="42">
        <v>-2953.19</v>
      </c>
      <c r="N81" s="21">
        <f t="shared" si="7"/>
        <v>1.5234373677277717E-2</v>
      </c>
    </row>
    <row r="82" spans="1:14" x14ac:dyDescent="0.2">
      <c r="B82" s="3" t="str">
        <f>B67</f>
        <v>Show</v>
      </c>
      <c r="C82" s="3" t="str">
        <f>C67</f>
        <v xml:space="preserve">  Accounts Payable</v>
      </c>
      <c r="I82" s="43"/>
      <c r="J82" s="43"/>
      <c r="L82" s="43"/>
      <c r="M82" s="43"/>
    </row>
    <row r="83" spans="1:14" x14ac:dyDescent="0.2">
      <c r="B83" s="3" t="str">
        <f>IF(AND(I83=0,J83=0,L83=0,M83=0),"Hide","Show")</f>
        <v>Show</v>
      </c>
      <c r="C83" s="3" t="str">
        <f>C82</f>
        <v xml:space="preserve">  Accounts Payable</v>
      </c>
      <c r="H83" s="64" t="str">
        <f>"    "&amp;"Total Current Liabilities"</f>
        <v xml:space="preserve">    Total Current Liabilities</v>
      </c>
      <c r="I83" s="43">
        <f>SUBTOTAL(9,I67:I82)</f>
        <v>-84259.359999999986</v>
      </c>
      <c r="J83" s="43">
        <f>SUBTOTAL(9,J67:J82)</f>
        <v>-66979.64</v>
      </c>
      <c r="K83" s="31">
        <f>IF(J83=0,0,(I83-J83)/J83)</f>
        <v>0.2579846651907951</v>
      </c>
      <c r="L83" s="43">
        <f>SUBTOTAL(9,L67:L82)</f>
        <v>-2531529.0900000008</v>
      </c>
      <c r="M83" s="43">
        <f>SUBTOTAL(9,M67:M82)</f>
        <v>-2340139.37</v>
      </c>
      <c r="N83" s="21">
        <f>IF(M83=0,0,(L83-M83)/M83)</f>
        <v>8.1785607495676912E-2</v>
      </c>
    </row>
    <row r="84" spans="1:14" x14ac:dyDescent="0.2">
      <c r="B84" s="3" t="str">
        <f>B83</f>
        <v>Show</v>
      </c>
      <c r="I84" s="43"/>
      <c r="J84" s="43"/>
      <c r="L84" s="43"/>
      <c r="M84" s="43"/>
    </row>
    <row r="85" spans="1:14" ht="14.25" x14ac:dyDescent="0.25">
      <c r="H85" s="66" t="str">
        <f>"Total Cash Flow From Operating Activities"</f>
        <v>Total Cash Flow From Operating Activities</v>
      </c>
      <c r="I85" s="45">
        <f>SUBTOTAL(9,I30:I84)</f>
        <v>67471.429999999993</v>
      </c>
      <c r="J85" s="45">
        <f>SUBTOTAL(9,J30:J84)</f>
        <v>219646.77999999991</v>
      </c>
      <c r="K85" s="38">
        <f>IF(J85=0,0,(I85-J85)/J85)</f>
        <v>-0.69281848793776979</v>
      </c>
      <c r="L85" s="45">
        <f>SUBTOTAL(9,L30:L84)</f>
        <v>3079563.9699999993</v>
      </c>
      <c r="M85" s="45">
        <f>SUBTOTAL(9,M30:M84)</f>
        <v>-1044151.8499999999</v>
      </c>
      <c r="N85" s="28">
        <f>IF(M85=0,0,(L85-M85)/M85)</f>
        <v>-3.9493449348387402</v>
      </c>
    </row>
    <row r="86" spans="1:14" x14ac:dyDescent="0.2">
      <c r="I86" s="43"/>
      <c r="J86" s="43"/>
      <c r="L86" s="43"/>
      <c r="M86" s="43"/>
    </row>
    <row r="87" spans="1:14" ht="14.25" hidden="1" x14ac:dyDescent="0.25">
      <c r="B87" s="3" t="str">
        <f>B92</f>
        <v>Show</v>
      </c>
      <c r="H87" s="65" t="s">
        <v>17</v>
      </c>
      <c r="I87" s="43"/>
      <c r="J87" s="43"/>
      <c r="L87" s="43"/>
      <c r="M87" s="43"/>
    </row>
    <row r="88" spans="1:14" hidden="1" x14ac:dyDescent="0.2">
      <c r="B88" s="3" t="str">
        <f>B87</f>
        <v>Show</v>
      </c>
      <c r="C88" s="3" t="str">
        <f>H88</f>
        <v/>
      </c>
      <c r="D88" s="3">
        <f>F88</f>
        <v>0</v>
      </c>
      <c r="E88" s="54" t="s">
        <v>18</v>
      </c>
      <c r="F88" s="12"/>
      <c r="H88" s="18" t="str">
        <f>IF(F88="","","  "&amp;_xll.GL(,"CatName",,,,$F88))</f>
        <v/>
      </c>
      <c r="I88" s="44"/>
      <c r="J88" s="44"/>
      <c r="K88" s="37"/>
      <c r="L88" s="44"/>
      <c r="M88" s="44"/>
      <c r="N88" s="27"/>
    </row>
    <row r="89" spans="1:14" hidden="1" x14ac:dyDescent="0.2">
      <c r="B89" s="3" t="str">
        <f>B88</f>
        <v>Show</v>
      </c>
      <c r="C89" s="3" t="str">
        <f>C88</f>
        <v/>
      </c>
      <c r="D89" s="3">
        <f>D88</f>
        <v>0</v>
      </c>
      <c r="E89" s="12"/>
      <c r="F89" s="12"/>
      <c r="H89" s="4" t="str">
        <f>IF(OR(ISERR(E89),E89=""),"","    "&amp;_xll.GL(,"Name",$E89))</f>
        <v/>
      </c>
      <c r="I89" s="42">
        <f>IF(OR(ISERR(E89),E89=""),0,_xll.GL(,"Balance",$E89,$E$11&amp;"/"&amp;$E$12,$E$11&amp;"/"&amp;$E$13,$D89))</f>
        <v>0</v>
      </c>
      <c r="J89" s="42">
        <f>IF(OR(ISERR(E89),E89=""),0,_xll.GL(,"Balance",$E89,$E$11-1&amp;"/"&amp;$E$12,$E$11-1&amp;"/"&amp;$E$13,$D89))</f>
        <v>0</v>
      </c>
      <c r="K89" s="31">
        <f>IF(J89=0,0,(I89-J89)/J89)</f>
        <v>0</v>
      </c>
      <c r="L89" s="42">
        <f>IF(OR(ISERR(D89),D89=""),0,_xll.GL(,"Balance",$E89,,$E$11&amp;"/"&amp;$E$13,$D89))</f>
        <v>1000000</v>
      </c>
      <c r="M89" s="42">
        <f>IF(OR(ISERR(E89),E89=""),0,_xll.GL(,"Balance",$E89,,$E$11-1&amp;"/"&amp;$E$13,$D89))</f>
        <v>0</v>
      </c>
      <c r="N89" s="21">
        <f>IF(M89=0,0,(L89-M89)/M89)</f>
        <v>0</v>
      </c>
    </row>
    <row r="90" spans="1:14" hidden="1" x14ac:dyDescent="0.2">
      <c r="B90" s="3" t="str">
        <f>B89</f>
        <v>Show</v>
      </c>
      <c r="C90" s="3" t="str">
        <f>C89</f>
        <v/>
      </c>
      <c r="I90" s="43"/>
      <c r="J90" s="43"/>
      <c r="L90" s="43"/>
      <c r="M90" s="43"/>
    </row>
    <row r="91" spans="1:14" hidden="1" x14ac:dyDescent="0.2">
      <c r="B91" s="3" t="str">
        <f>B90</f>
        <v>Show</v>
      </c>
      <c r="I91" s="43"/>
      <c r="J91" s="43"/>
      <c r="L91" s="43"/>
      <c r="M91" s="43"/>
    </row>
    <row r="92" spans="1:14" ht="14.25" hidden="1" x14ac:dyDescent="0.25">
      <c r="B92" s="3" t="str">
        <f>IF(AND(I92=0,J92=0,L92=0,M92=0),"Hide","Show")</f>
        <v>Show</v>
      </c>
      <c r="H92" s="66" t="str">
        <f>"Total Cash Flow From Investing activities"</f>
        <v>Total Cash Flow From Investing activities</v>
      </c>
      <c r="I92" s="45">
        <f>SUBTOTAL(9,I88:I91)</f>
        <v>0</v>
      </c>
      <c r="J92" s="45">
        <f>SUBTOTAL(9,J88:J91)</f>
        <v>0</v>
      </c>
      <c r="K92" s="38">
        <f>IF(J92=0,0,(I92-J92)/J92)</f>
        <v>0</v>
      </c>
      <c r="L92" s="45">
        <f>SUBTOTAL(9,L88:L91)</f>
        <v>1000000</v>
      </c>
      <c r="M92" s="45">
        <f>SUBTOTAL(9,M88:M91)</f>
        <v>0</v>
      </c>
      <c r="N92" s="28">
        <f>IF(M92=0,0,(L92-M92)/M92)</f>
        <v>0</v>
      </c>
    </row>
    <row r="93" spans="1:14" hidden="1" x14ac:dyDescent="0.2">
      <c r="B93" s="3" t="str">
        <f>B92</f>
        <v>Show</v>
      </c>
      <c r="I93" s="43"/>
      <c r="J93" s="43"/>
      <c r="L93" s="43"/>
      <c r="M93" s="43"/>
    </row>
    <row r="94" spans="1:14" ht="14.25" hidden="1" x14ac:dyDescent="0.25">
      <c r="B94" s="3" t="str">
        <f>B99</f>
        <v>Show</v>
      </c>
      <c r="H94" s="65" t="s">
        <v>19</v>
      </c>
      <c r="I94" s="43"/>
      <c r="J94" s="43"/>
      <c r="L94" s="43"/>
      <c r="M94" s="43"/>
    </row>
    <row r="95" spans="1:14" hidden="1" x14ac:dyDescent="0.2">
      <c r="B95" s="3" t="str">
        <f>B94</f>
        <v>Show</v>
      </c>
      <c r="C95" s="3" t="str">
        <f>H95</f>
        <v/>
      </c>
      <c r="D95" s="3">
        <f>F95</f>
        <v>0</v>
      </c>
      <c r="E95" s="54" t="s">
        <v>20</v>
      </c>
      <c r="F95" s="12"/>
      <c r="H95" s="18" t="str">
        <f>IF(F95="","","  "&amp;_xll.GL(,"CatName",,,,$F95))</f>
        <v/>
      </c>
      <c r="I95" s="44"/>
      <c r="J95" s="44"/>
      <c r="K95" s="37"/>
      <c r="L95" s="44"/>
      <c r="M95" s="44"/>
      <c r="N95" s="27"/>
    </row>
    <row r="96" spans="1:14" hidden="1" x14ac:dyDescent="0.2">
      <c r="B96" s="3" t="str">
        <f>B95</f>
        <v>Show</v>
      </c>
      <c r="C96" s="3" t="str">
        <f>C95</f>
        <v/>
      </c>
      <c r="D96" s="3">
        <f>D95</f>
        <v>0</v>
      </c>
      <c r="E96" s="12"/>
      <c r="F96" s="12"/>
      <c r="H96" s="4" t="str">
        <f>IF(OR(ISERR(E96),E96=""),"","    "&amp;_xll.GL(,"Name",$E96))</f>
        <v/>
      </c>
      <c r="I96" s="42">
        <f>IF(OR(ISERR(E96),E96=""),0,_xll.GL(,"Balance",$E96,$E$11&amp;"/"&amp;$E$12,$E$11&amp;"/"&amp;$E$13,$D96))</f>
        <v>0</v>
      </c>
      <c r="J96" s="42">
        <f>IF(OR(ISERR(E96),E96=""),0,_xll.GL(,"Balance",$E96,$E$11-1&amp;"/"&amp;$E$12,$E$11-1&amp;"/"&amp;$E$13,$D96))</f>
        <v>0</v>
      </c>
      <c r="K96" s="31">
        <f>IF(J96=0,0,(I96-J96)/J96)</f>
        <v>0</v>
      </c>
      <c r="L96" s="42">
        <f>IF(OR(ISERR(D96),D96=""),0,_xll.GL(,"Balance",$E96,,$E$11&amp;"/"&amp;$E$13,$D96))</f>
        <v>1000000</v>
      </c>
      <c r="M96" s="42">
        <f>IF(OR(ISERR(E96),E96=""),0,_xll.GL(,"Balance",$E96,,$E$11-1&amp;"/"&amp;$E$13,$D96))</f>
        <v>0</v>
      </c>
      <c r="N96" s="21">
        <f>IF(M96=0,0,(L96-M96)/M96)</f>
        <v>0</v>
      </c>
    </row>
    <row r="97" spans="1:14" hidden="1" x14ac:dyDescent="0.2">
      <c r="B97" s="3" t="str">
        <f>B96</f>
        <v>Show</v>
      </c>
      <c r="C97" s="3" t="str">
        <f>C96</f>
        <v/>
      </c>
      <c r="I97" s="43"/>
      <c r="J97" s="43"/>
      <c r="L97" s="43"/>
      <c r="M97" s="43"/>
    </row>
    <row r="98" spans="1:14" hidden="1" x14ac:dyDescent="0.2">
      <c r="B98" s="3" t="str">
        <f>B97</f>
        <v>Show</v>
      </c>
      <c r="I98" s="43"/>
      <c r="J98" s="43"/>
      <c r="L98" s="43"/>
      <c r="M98" s="43"/>
    </row>
    <row r="99" spans="1:14" ht="14.25" hidden="1" x14ac:dyDescent="0.25">
      <c r="B99" s="3" t="str">
        <f>IF(AND(I99=0,J99=0,L99=0,M99=0),"Hide","Show")</f>
        <v>Show</v>
      </c>
      <c r="H99" s="66" t="str">
        <f>"Total Cash Flow From Financing Activities"</f>
        <v>Total Cash Flow From Financing Activities</v>
      </c>
      <c r="I99" s="45">
        <f>SUBTOTAL(9,I95:I98)</f>
        <v>0</v>
      </c>
      <c r="J99" s="45">
        <f>SUBTOTAL(9,J95:J98)</f>
        <v>0</v>
      </c>
      <c r="K99" s="38">
        <f>IF(J99=0,0,(I99-J99)/J99)</f>
        <v>0</v>
      </c>
      <c r="L99" s="45">
        <f>SUBTOTAL(9,L95:L98)</f>
        <v>1000000</v>
      </c>
      <c r="M99" s="45">
        <f>SUBTOTAL(9,M95:M98)</f>
        <v>0</v>
      </c>
      <c r="N99" s="28">
        <f>IF(M99=0,0,(L99-M99)/M99)</f>
        <v>0</v>
      </c>
    </row>
    <row r="100" spans="1:14" hidden="1" x14ac:dyDescent="0.2">
      <c r="B100" s="3" t="str">
        <f>B99</f>
        <v>Show</v>
      </c>
      <c r="I100" s="43"/>
      <c r="J100" s="43"/>
      <c r="L100" s="43"/>
      <c r="M100" s="43"/>
    </row>
    <row r="101" spans="1:14" ht="12.75" thickBot="1" x14ac:dyDescent="0.25">
      <c r="H101" s="13" t="str">
        <f>"    "&amp;"Net Increase (Decrease) In Cash"</f>
        <v xml:space="preserve">    Net Increase (Decrease) In Cash</v>
      </c>
      <c r="I101" s="46">
        <f>CurrOpActivities+CurrInvesting+CurrFinancing</f>
        <v>67471.429999999993</v>
      </c>
      <c r="J101" s="46">
        <f>LYOpActivities+LYInvesting+LYFinancing</f>
        <v>219646.77999999991</v>
      </c>
      <c r="K101" s="39">
        <f>IF(J101=0,0,(I101-J101)/J101)</f>
        <v>-0.69281848793776979</v>
      </c>
      <c r="L101" s="46">
        <f>YTDOpActivities+YTDInvesting+YTDFinancing</f>
        <v>5079563.9699999988</v>
      </c>
      <c r="M101" s="46">
        <f>LYTDOpActivities+LYTDInvesting+LYTDFinancing</f>
        <v>-1044151.8499999999</v>
      </c>
      <c r="N101" s="29">
        <f>IF(M101=0,0,(L101-M101)/M101)</f>
        <v>-5.8647751474079168</v>
      </c>
    </row>
    <row r="102" spans="1:14" ht="12.75" thickTop="1" x14ac:dyDescent="0.2">
      <c r="I102" s="43"/>
      <c r="J102" s="43"/>
      <c r="L102" s="43"/>
      <c r="M102" s="43"/>
    </row>
    <row r="103" spans="1:14" ht="14.25" x14ac:dyDescent="0.25">
      <c r="H103" s="65" t="s">
        <v>21</v>
      </c>
      <c r="I103" s="43"/>
      <c r="J103" s="43"/>
      <c r="L103" s="43"/>
      <c r="M103" s="43"/>
    </row>
    <row r="104" spans="1:14" x14ac:dyDescent="0.2">
      <c r="C104" s="3" t="str">
        <f>H104</f>
        <v xml:space="preserve">  Cash</v>
      </c>
      <c r="D104" s="3">
        <f>F104</f>
        <v>1</v>
      </c>
      <c r="E104" s="54">
        <v>1</v>
      </c>
      <c r="F104" s="12">
        <v>1</v>
      </c>
      <c r="H104" s="18" t="str">
        <f>"  Cash"</f>
        <v xml:space="preserve">  Cash</v>
      </c>
      <c r="I104" s="44"/>
      <c r="J104" s="44"/>
      <c r="K104" s="37"/>
      <c r="L104" s="44"/>
      <c r="M104" s="44"/>
      <c r="N104" s="27"/>
    </row>
    <row r="105" spans="1:14" x14ac:dyDescent="0.2">
      <c r="C105" s="3" t="str">
        <f>C104</f>
        <v xml:space="preserve">  Cash</v>
      </c>
      <c r="D105" s="3">
        <f>D104</f>
        <v>1</v>
      </c>
      <c r="E105" s="12" t="str">
        <f>"000-1100-00"</f>
        <v>000-1100-00</v>
      </c>
      <c r="F105" s="12"/>
      <c r="H105" s="4" t="str">
        <f>"    Cash - Operating Account"</f>
        <v xml:space="preserve">    Cash - Operating Account</v>
      </c>
      <c r="I105" s="42">
        <v>-9683.64</v>
      </c>
      <c r="J105" s="42">
        <v>126193.87</v>
      </c>
      <c r="K105" s="31">
        <f>IF(J105=0,0,(I105-J105)/J105)</f>
        <v>-1.0767362154754427</v>
      </c>
      <c r="L105" s="42">
        <v>945557.94</v>
      </c>
      <c r="M105" s="42">
        <v>716420.63</v>
      </c>
      <c r="N105" s="21">
        <f>IF(M105=0,0,(L105-M105)/M105)</f>
        <v>0.31983628109648371</v>
      </c>
    </row>
    <row r="106" spans="1:14" x14ac:dyDescent="0.2">
      <c r="A106" s="9" t="s">
        <v>14</v>
      </c>
      <c r="B106" s="9"/>
      <c r="C106" s="9" t="str">
        <f>C105</f>
        <v xml:space="preserve">  Cash</v>
      </c>
      <c r="D106" s="9">
        <f>D105</f>
        <v>1</v>
      </c>
      <c r="E106" s="12" t="str">
        <f>"000-1110-00"</f>
        <v>000-1110-00</v>
      </c>
      <c r="F106" s="12"/>
      <c r="H106" s="4" t="str">
        <f>"    Cash - Payroll"</f>
        <v xml:space="preserve">    Cash - Payroll</v>
      </c>
      <c r="I106" s="42">
        <v>-86661.53</v>
      </c>
      <c r="J106" s="42">
        <v>-75146.5</v>
      </c>
      <c r="K106" s="31">
        <f>IF(J106=0,0,(I106-J106)/J106)</f>
        <v>0.15323441544183694</v>
      </c>
      <c r="L106" s="42">
        <v>-833379.55</v>
      </c>
      <c r="M106" s="42">
        <v>-528068.48</v>
      </c>
      <c r="N106" s="21">
        <f>IF(M106=0,0,(L106-M106)/M106)</f>
        <v>0.57816567654255768</v>
      </c>
    </row>
    <row r="107" spans="1:14" x14ac:dyDescent="0.2">
      <c r="C107" s="3" t="str">
        <f>C105</f>
        <v xml:space="preserve">  Cash</v>
      </c>
      <c r="I107" s="43"/>
      <c r="J107" s="43"/>
      <c r="L107" s="43"/>
      <c r="M107" s="43"/>
    </row>
    <row r="108" spans="1:14" ht="14.25" x14ac:dyDescent="0.25">
      <c r="C108" s="3" t="str">
        <f>C107</f>
        <v xml:space="preserve">  Cash</v>
      </c>
      <c r="H108" s="66" t="str">
        <f>"Total "&amp;$H$103</f>
        <v>Total Cash Accounts Beginning Balance</v>
      </c>
      <c r="I108" s="45">
        <f>SUM(I105:I107)</f>
        <v>-96345.17</v>
      </c>
      <c r="J108" s="45">
        <f>SUM(J105:J107)</f>
        <v>51047.369999999995</v>
      </c>
      <c r="K108" s="38">
        <f>IF(J108=0,0,(I108-J108)/J108)</f>
        <v>-2.887367948632809</v>
      </c>
      <c r="L108" s="45">
        <f>SUM(L105:L107)</f>
        <v>112178.3899999999</v>
      </c>
      <c r="M108" s="45">
        <f>SUM(M105:M107)</f>
        <v>188352.15000000002</v>
      </c>
      <c r="N108" s="28">
        <f>IF(M108=0,0,(L108-M108)/M108)</f>
        <v>-0.40442203606383104</v>
      </c>
    </row>
    <row r="109" spans="1:14" x14ac:dyDescent="0.2">
      <c r="I109" s="42"/>
      <c r="J109" s="42"/>
      <c r="L109" s="42"/>
      <c r="M109" s="42"/>
    </row>
    <row r="110" spans="1:14" ht="12.75" thickBot="1" x14ac:dyDescent="0.25">
      <c r="H110" s="13" t="str">
        <f>"    "&amp;"Net Increase (Decrease) In Cash"</f>
        <v xml:space="preserve">    Net Increase (Decrease) In Cash</v>
      </c>
      <c r="I110" s="47">
        <f>I101</f>
        <v>67471.429999999993</v>
      </c>
      <c r="J110" s="47">
        <f>J101</f>
        <v>219646.77999999991</v>
      </c>
      <c r="K110" s="39">
        <f>IF(J110=0,0,(I110-J110)/J110)</f>
        <v>-0.69281848793776979</v>
      </c>
      <c r="L110" s="47">
        <f>L101</f>
        <v>5079563.9699999988</v>
      </c>
      <c r="M110" s="47">
        <f>M101</f>
        <v>-1044151.8499999999</v>
      </c>
      <c r="N110" s="29">
        <f>IF(M110=0,0,(L110-M110)/M110)</f>
        <v>-5.8647751474079168</v>
      </c>
    </row>
    <row r="111" spans="1:14" ht="12.75" thickTop="1" x14ac:dyDescent="0.2">
      <c r="I111" s="42"/>
      <c r="J111" s="42"/>
      <c r="L111" s="42"/>
      <c r="M111" s="42"/>
    </row>
    <row r="112" spans="1:14" ht="15.75" thickBot="1" x14ac:dyDescent="0.3">
      <c r="H112" s="1" t="str">
        <f>"Ending Cash Balance"</f>
        <v>Ending Cash Balance</v>
      </c>
      <c r="I112" s="48">
        <f>I108+I110</f>
        <v>-28873.740000000005</v>
      </c>
      <c r="J112" s="48">
        <f>J108+J110</f>
        <v>270694.14999999991</v>
      </c>
      <c r="K112" s="40">
        <f>IF(J112=0,0,(I112-J112)/J112)</f>
        <v>-1.1066655485535983</v>
      </c>
      <c r="L112" s="48">
        <f>L108+L110</f>
        <v>5191742.3599999985</v>
      </c>
      <c r="M112" s="48">
        <f>M108+M110</f>
        <v>-855799.69999999984</v>
      </c>
      <c r="N112" s="30">
        <f>IF(M112=0,0,(L112-M112)/M112)</f>
        <v>-7.0665391212453095</v>
      </c>
    </row>
    <row r="113" ht="12.75" thickTop="1" x14ac:dyDescent="0.2"/>
  </sheetData>
  <phoneticPr fontId="5" type="noConversion"/>
  <pageMargins left="0.75" right="0.75" top="1" bottom="1" header="0.5" footer="0.5"/>
  <pageSetup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workbookViewId="0"/>
  </sheetViews>
  <sheetFormatPr defaultRowHeight="12.75" x14ac:dyDescent="0.2"/>
  <sheetData>
    <row r="1" spans="1:14" x14ac:dyDescent="0.2">
      <c r="A1" s="67" t="s">
        <v>539</v>
      </c>
      <c r="B1" s="67" t="s">
        <v>0</v>
      </c>
      <c r="C1" s="67" t="s">
        <v>1</v>
      </c>
      <c r="D1" s="67" t="s">
        <v>1</v>
      </c>
      <c r="E1" s="67" t="s">
        <v>1</v>
      </c>
      <c r="F1" s="67" t="s">
        <v>1</v>
      </c>
      <c r="I1" s="67" t="s">
        <v>2</v>
      </c>
      <c r="J1" s="67" t="s">
        <v>2</v>
      </c>
      <c r="K1" s="67" t="s">
        <v>2</v>
      </c>
      <c r="L1" s="67" t="s">
        <v>2</v>
      </c>
      <c r="M1" s="67" t="s">
        <v>2</v>
      </c>
      <c r="N1" s="67" t="s">
        <v>2</v>
      </c>
    </row>
    <row r="4" spans="1:14" x14ac:dyDescent="0.2">
      <c r="H4" s="67" t="s">
        <v>3</v>
      </c>
    </row>
    <row r="5" spans="1:14" x14ac:dyDescent="0.2">
      <c r="H5" s="67" t="s">
        <v>65</v>
      </c>
    </row>
    <row r="6" spans="1:14" x14ac:dyDescent="0.2">
      <c r="H6" s="67" t="s">
        <v>66</v>
      </c>
    </row>
    <row r="8" spans="1:14" x14ac:dyDescent="0.2">
      <c r="A8" s="67" t="s">
        <v>1</v>
      </c>
    </row>
    <row r="9" spans="1:14" x14ac:dyDescent="0.2">
      <c r="A9" s="67" t="s">
        <v>1</v>
      </c>
    </row>
    <row r="10" spans="1:14" x14ac:dyDescent="0.2">
      <c r="A10" s="67" t="s">
        <v>1</v>
      </c>
    </row>
    <row r="11" spans="1:14" x14ac:dyDescent="0.2">
      <c r="A11" s="67" t="s">
        <v>1</v>
      </c>
      <c r="D11" s="67" t="s">
        <v>27</v>
      </c>
      <c r="E11" s="67" t="s">
        <v>67</v>
      </c>
    </row>
    <row r="12" spans="1:14" x14ac:dyDescent="0.2">
      <c r="A12" s="67" t="s">
        <v>1</v>
      </c>
      <c r="D12" s="67" t="s">
        <v>520</v>
      </c>
      <c r="E12" s="67" t="s">
        <v>68</v>
      </c>
    </row>
    <row r="13" spans="1:14" x14ac:dyDescent="0.2">
      <c r="A13" s="67" t="s">
        <v>1</v>
      </c>
      <c r="D13" s="67" t="s">
        <v>521</v>
      </c>
      <c r="E13" s="67" t="s">
        <v>69</v>
      </c>
    </row>
    <row r="14" spans="1:14" x14ac:dyDescent="0.2">
      <c r="A14" s="67" t="s">
        <v>1</v>
      </c>
      <c r="D14" s="67" t="s">
        <v>522</v>
      </c>
      <c r="E14" s="67" t="s">
        <v>70</v>
      </c>
    </row>
    <row r="15" spans="1:14" x14ac:dyDescent="0.2">
      <c r="A15" s="67" t="s">
        <v>1</v>
      </c>
      <c r="D15" s="67" t="s">
        <v>523</v>
      </c>
      <c r="E15" s="67" t="s">
        <v>71</v>
      </c>
    </row>
    <row r="16" spans="1:14" x14ac:dyDescent="0.2">
      <c r="A16" s="67" t="s">
        <v>1</v>
      </c>
      <c r="D16" s="67" t="s">
        <v>524</v>
      </c>
      <c r="E16" s="67" t="s">
        <v>72</v>
      </c>
    </row>
    <row r="17" spans="1:14" x14ac:dyDescent="0.2">
      <c r="A17" s="67" t="s">
        <v>1</v>
      </c>
      <c r="D17" s="67" t="s">
        <v>525</v>
      </c>
      <c r="E17" s="67" t="s">
        <v>73</v>
      </c>
    </row>
    <row r="18" spans="1:14" x14ac:dyDescent="0.2">
      <c r="A18" s="67" t="s">
        <v>1</v>
      </c>
      <c r="D18" s="67" t="s">
        <v>526</v>
      </c>
      <c r="E18" s="67" t="s">
        <v>74</v>
      </c>
    </row>
    <row r="19" spans="1:14" x14ac:dyDescent="0.2">
      <c r="A19" s="67" t="s">
        <v>1</v>
      </c>
      <c r="D19" s="67" t="s">
        <v>527</v>
      </c>
      <c r="E19" s="67" t="s">
        <v>74</v>
      </c>
    </row>
    <row r="20" spans="1:14" x14ac:dyDescent="0.2">
      <c r="A20" s="67" t="s">
        <v>1</v>
      </c>
      <c r="D20" s="67" t="s">
        <v>528</v>
      </c>
      <c r="E20" s="67" t="s">
        <v>75</v>
      </c>
    </row>
    <row r="21" spans="1:14" x14ac:dyDescent="0.2">
      <c r="A21" s="67" t="s">
        <v>1</v>
      </c>
      <c r="D21" s="67" t="s">
        <v>529</v>
      </c>
      <c r="E21" s="67" t="s">
        <v>76</v>
      </c>
    </row>
    <row r="22" spans="1:14" x14ac:dyDescent="0.2">
      <c r="A22" s="67" t="s">
        <v>1</v>
      </c>
      <c r="D22" s="67" t="s">
        <v>530</v>
      </c>
      <c r="E22" s="67" t="s">
        <v>77</v>
      </c>
    </row>
    <row r="23" spans="1:14" x14ac:dyDescent="0.2">
      <c r="A23" s="67" t="s">
        <v>1</v>
      </c>
      <c r="D23" s="67" t="s">
        <v>531</v>
      </c>
      <c r="E23" s="67" t="s">
        <v>78</v>
      </c>
    </row>
    <row r="24" spans="1:14" x14ac:dyDescent="0.2">
      <c r="E24" s="67" t="s">
        <v>79</v>
      </c>
      <c r="M24" s="67" t="s">
        <v>4</v>
      </c>
      <c r="N24" s="67" t="s">
        <v>538</v>
      </c>
    </row>
    <row r="26" spans="1:14" x14ac:dyDescent="0.2">
      <c r="I26" s="67" t="s">
        <v>80</v>
      </c>
      <c r="J26" s="67" t="s">
        <v>81</v>
      </c>
      <c r="K26" s="67" t="s">
        <v>5</v>
      </c>
      <c r="L26" s="67" t="s">
        <v>6</v>
      </c>
      <c r="M26" s="67" t="s">
        <v>7</v>
      </c>
      <c r="N26" s="67" t="s">
        <v>5</v>
      </c>
    </row>
    <row r="27" spans="1:14" x14ac:dyDescent="0.2">
      <c r="A27" s="67" t="s">
        <v>1</v>
      </c>
      <c r="E27" s="67" t="s">
        <v>8</v>
      </c>
      <c r="I27" s="67" t="s">
        <v>82</v>
      </c>
      <c r="J27" s="67" t="s">
        <v>83</v>
      </c>
      <c r="L27" s="67" t="s">
        <v>84</v>
      </c>
      <c r="M27" s="67" t="s">
        <v>85</v>
      </c>
    </row>
    <row r="28" spans="1:14" x14ac:dyDescent="0.2">
      <c r="A28" s="67" t="s">
        <v>1</v>
      </c>
      <c r="E28" s="67" t="s">
        <v>9</v>
      </c>
      <c r="I28" s="67" t="s">
        <v>86</v>
      </c>
      <c r="J28" s="67" t="s">
        <v>87</v>
      </c>
      <c r="L28" s="67" t="s">
        <v>88</v>
      </c>
      <c r="M28" s="67" t="s">
        <v>89</v>
      </c>
    </row>
    <row r="29" spans="1:14" x14ac:dyDescent="0.2">
      <c r="H29" s="67" t="s">
        <v>10</v>
      </c>
    </row>
    <row r="30" spans="1:14" x14ac:dyDescent="0.2">
      <c r="H30" s="67" t="s">
        <v>90</v>
      </c>
      <c r="I30" s="67" t="s">
        <v>91</v>
      </c>
      <c r="J30" s="67" t="s">
        <v>92</v>
      </c>
      <c r="K30" s="67" t="s">
        <v>93</v>
      </c>
      <c r="L30" s="67" t="s">
        <v>94</v>
      </c>
      <c r="M30" s="67" t="s">
        <v>95</v>
      </c>
      <c r="N30" s="67" t="s">
        <v>96</v>
      </c>
    </row>
    <row r="31" spans="1:14" x14ac:dyDescent="0.2">
      <c r="H31" s="67" t="s">
        <v>97</v>
      </c>
    </row>
    <row r="32" spans="1:14" x14ac:dyDescent="0.2">
      <c r="H32" s="67" t="s">
        <v>98</v>
      </c>
    </row>
    <row r="33" spans="2:14" x14ac:dyDescent="0.2">
      <c r="B33" s="67" t="s">
        <v>99</v>
      </c>
      <c r="C33" s="67" t="s">
        <v>100</v>
      </c>
      <c r="D33" s="67" t="s">
        <v>101</v>
      </c>
      <c r="E33" s="67" t="s">
        <v>532</v>
      </c>
      <c r="F33" s="67" t="s">
        <v>102</v>
      </c>
      <c r="H33" s="67" t="s">
        <v>103</v>
      </c>
    </row>
    <row r="34" spans="2:14" x14ac:dyDescent="0.2">
      <c r="B34" s="67" t="s">
        <v>104</v>
      </c>
      <c r="C34" s="67" t="s">
        <v>105</v>
      </c>
      <c r="D34" s="67" t="s">
        <v>106</v>
      </c>
      <c r="E34" s="67" t="s">
        <v>107</v>
      </c>
      <c r="H34" s="67" t="s">
        <v>108</v>
      </c>
      <c r="I34" s="67" t="s">
        <v>109</v>
      </c>
      <c r="J34" s="67" t="s">
        <v>110</v>
      </c>
      <c r="K34" s="67" t="s">
        <v>111</v>
      </c>
      <c r="L34" s="67" t="s">
        <v>112</v>
      </c>
      <c r="M34" s="67" t="s">
        <v>113</v>
      </c>
      <c r="N34" s="67" t="s">
        <v>114</v>
      </c>
    </row>
    <row r="35" spans="2:14" x14ac:dyDescent="0.2">
      <c r="B35" s="67" t="s">
        <v>115</v>
      </c>
      <c r="C35" s="67" t="s">
        <v>116</v>
      </c>
    </row>
    <row r="36" spans="2:14" x14ac:dyDescent="0.2">
      <c r="B36" s="67" t="s">
        <v>117</v>
      </c>
      <c r="C36" s="67" t="s">
        <v>118</v>
      </c>
      <c r="H36" s="67" t="s">
        <v>119</v>
      </c>
      <c r="I36" s="67" t="s">
        <v>120</v>
      </c>
      <c r="J36" s="67" t="s">
        <v>121</v>
      </c>
      <c r="K36" s="67" t="s">
        <v>122</v>
      </c>
      <c r="L36" s="67" t="s">
        <v>123</v>
      </c>
      <c r="M36" s="67" t="s">
        <v>124</v>
      </c>
      <c r="N36" s="67" t="s">
        <v>125</v>
      </c>
    </row>
    <row r="37" spans="2:14" x14ac:dyDescent="0.2">
      <c r="B37" s="67" t="s">
        <v>115</v>
      </c>
    </row>
    <row r="38" spans="2:14" x14ac:dyDescent="0.2">
      <c r="B38" s="67" t="s">
        <v>126</v>
      </c>
      <c r="C38" s="67" t="s">
        <v>127</v>
      </c>
      <c r="D38" s="67" t="s">
        <v>128</v>
      </c>
      <c r="E38" s="67" t="s">
        <v>11</v>
      </c>
      <c r="F38" s="67" t="s">
        <v>129</v>
      </c>
      <c r="H38" s="67" t="s">
        <v>130</v>
      </c>
    </row>
    <row r="39" spans="2:14" x14ac:dyDescent="0.2">
      <c r="B39" s="67" t="s">
        <v>131</v>
      </c>
      <c r="C39" s="67" t="s">
        <v>132</v>
      </c>
      <c r="D39" s="67" t="s">
        <v>133</v>
      </c>
      <c r="E39" s="67" t="s">
        <v>134</v>
      </c>
      <c r="H39" s="67" t="s">
        <v>135</v>
      </c>
      <c r="I39" s="67" t="s">
        <v>136</v>
      </c>
      <c r="J39" s="67" t="s">
        <v>137</v>
      </c>
      <c r="K39" s="67" t="s">
        <v>138</v>
      </c>
      <c r="L39" s="67" t="s">
        <v>139</v>
      </c>
      <c r="M39" s="67" t="s">
        <v>140</v>
      </c>
      <c r="N39" s="67" t="s">
        <v>141</v>
      </c>
    </row>
    <row r="40" spans="2:14" x14ac:dyDescent="0.2">
      <c r="B40" s="67" t="s">
        <v>142</v>
      </c>
      <c r="C40" s="67" t="s">
        <v>143</v>
      </c>
    </row>
    <row r="41" spans="2:14" x14ac:dyDescent="0.2">
      <c r="B41" s="67" t="s">
        <v>144</v>
      </c>
      <c r="C41" s="67" t="s">
        <v>145</v>
      </c>
      <c r="H41" s="67" t="s">
        <v>146</v>
      </c>
      <c r="I41" s="67" t="s">
        <v>147</v>
      </c>
      <c r="J41" s="67" t="s">
        <v>148</v>
      </c>
      <c r="K41" s="67" t="s">
        <v>149</v>
      </c>
      <c r="L41" s="67" t="s">
        <v>150</v>
      </c>
      <c r="M41" s="67" t="s">
        <v>151</v>
      </c>
      <c r="N41" s="67" t="s">
        <v>152</v>
      </c>
    </row>
    <row r="42" spans="2:14" x14ac:dyDescent="0.2">
      <c r="B42" s="67" t="s">
        <v>142</v>
      </c>
    </row>
    <row r="43" spans="2:14" x14ac:dyDescent="0.2">
      <c r="B43" s="67" t="s">
        <v>153</v>
      </c>
    </row>
    <row r="44" spans="2:14" x14ac:dyDescent="0.2">
      <c r="B44" s="67" t="s">
        <v>154</v>
      </c>
      <c r="C44" s="67" t="s">
        <v>155</v>
      </c>
      <c r="D44" s="67" t="s">
        <v>156</v>
      </c>
      <c r="E44" s="67" t="s">
        <v>533</v>
      </c>
      <c r="F44" s="67" t="s">
        <v>157</v>
      </c>
      <c r="H44" s="67" t="s">
        <v>158</v>
      </c>
    </row>
    <row r="45" spans="2:14" x14ac:dyDescent="0.2">
      <c r="B45" s="67" t="s">
        <v>159</v>
      </c>
      <c r="C45" s="67" t="s">
        <v>160</v>
      </c>
      <c r="D45" s="67" t="s">
        <v>161</v>
      </c>
      <c r="E45" s="67" t="s">
        <v>162</v>
      </c>
      <c r="H45" s="67" t="s">
        <v>163</v>
      </c>
      <c r="I45" s="67" t="s">
        <v>164</v>
      </c>
      <c r="J45" s="67" t="s">
        <v>165</v>
      </c>
      <c r="K45" s="67" t="s">
        <v>166</v>
      </c>
      <c r="L45" s="67" t="s">
        <v>167</v>
      </c>
      <c r="M45" s="67" t="s">
        <v>168</v>
      </c>
      <c r="N45" s="67" t="s">
        <v>169</v>
      </c>
    </row>
    <row r="46" spans="2:14" x14ac:dyDescent="0.2">
      <c r="B46" s="67" t="s">
        <v>170</v>
      </c>
      <c r="C46" s="67" t="s">
        <v>171</v>
      </c>
    </row>
    <row r="47" spans="2:14" x14ac:dyDescent="0.2">
      <c r="B47" s="67" t="s">
        <v>172</v>
      </c>
      <c r="C47" s="67" t="s">
        <v>173</v>
      </c>
      <c r="H47" s="67" t="s">
        <v>174</v>
      </c>
      <c r="I47" s="67" t="s">
        <v>175</v>
      </c>
      <c r="J47" s="67" t="s">
        <v>176</v>
      </c>
      <c r="K47" s="67" t="s">
        <v>177</v>
      </c>
      <c r="L47" s="67" t="s">
        <v>178</v>
      </c>
      <c r="M47" s="67" t="s">
        <v>179</v>
      </c>
      <c r="N47" s="67" t="s">
        <v>180</v>
      </c>
    </row>
    <row r="48" spans="2:14" x14ac:dyDescent="0.2">
      <c r="B48" s="67" t="s">
        <v>170</v>
      </c>
    </row>
    <row r="49" spans="2:14" x14ac:dyDescent="0.2">
      <c r="B49" s="67" t="s">
        <v>181</v>
      </c>
    </row>
    <row r="50" spans="2:14" x14ac:dyDescent="0.2">
      <c r="B50" s="67" t="s">
        <v>182</v>
      </c>
      <c r="C50" s="67" t="s">
        <v>183</v>
      </c>
      <c r="D50" s="67" t="s">
        <v>184</v>
      </c>
      <c r="E50" s="67" t="s">
        <v>534</v>
      </c>
      <c r="F50" s="67" t="s">
        <v>185</v>
      </c>
      <c r="H50" s="67" t="s">
        <v>186</v>
      </c>
    </row>
    <row r="51" spans="2:14" x14ac:dyDescent="0.2">
      <c r="B51" s="67" t="s">
        <v>187</v>
      </c>
      <c r="C51" s="67" t="s">
        <v>188</v>
      </c>
      <c r="D51" s="67" t="s">
        <v>189</v>
      </c>
      <c r="E51" s="67" t="s">
        <v>190</v>
      </c>
      <c r="H51" s="67" t="s">
        <v>191</v>
      </c>
      <c r="I51" s="67" t="s">
        <v>192</v>
      </c>
      <c r="J51" s="67" t="s">
        <v>193</v>
      </c>
      <c r="K51" s="67" t="s">
        <v>194</v>
      </c>
      <c r="L51" s="67" t="s">
        <v>195</v>
      </c>
      <c r="M51" s="67" t="s">
        <v>196</v>
      </c>
      <c r="N51" s="67" t="s">
        <v>197</v>
      </c>
    </row>
    <row r="52" spans="2:14" x14ac:dyDescent="0.2">
      <c r="B52" s="67" t="s">
        <v>198</v>
      </c>
      <c r="C52" s="67" t="s">
        <v>199</v>
      </c>
    </row>
    <row r="53" spans="2:14" x14ac:dyDescent="0.2">
      <c r="B53" s="67" t="s">
        <v>200</v>
      </c>
      <c r="C53" s="67" t="s">
        <v>201</v>
      </c>
      <c r="H53" s="67" t="s">
        <v>202</v>
      </c>
      <c r="I53" s="67" t="s">
        <v>203</v>
      </c>
      <c r="J53" s="67" t="s">
        <v>204</v>
      </c>
      <c r="K53" s="67" t="s">
        <v>205</v>
      </c>
      <c r="L53" s="67" t="s">
        <v>206</v>
      </c>
      <c r="M53" s="67" t="s">
        <v>207</v>
      </c>
      <c r="N53" s="67" t="s">
        <v>208</v>
      </c>
    </row>
    <row r="54" spans="2:14" x14ac:dyDescent="0.2">
      <c r="B54" s="67" t="s">
        <v>198</v>
      </c>
    </row>
    <row r="56" spans="2:14" x14ac:dyDescent="0.2">
      <c r="B56" s="67" t="s">
        <v>209</v>
      </c>
      <c r="H56" s="67" t="s">
        <v>12</v>
      </c>
    </row>
    <row r="57" spans="2:14" x14ac:dyDescent="0.2">
      <c r="B57" s="67" t="s">
        <v>210</v>
      </c>
      <c r="C57" s="67" t="s">
        <v>211</v>
      </c>
      <c r="D57" s="67" t="s">
        <v>212</v>
      </c>
      <c r="E57" s="67" t="s">
        <v>13</v>
      </c>
      <c r="F57" s="67" t="s">
        <v>213</v>
      </c>
      <c r="H57" s="67" t="s">
        <v>214</v>
      </c>
    </row>
    <row r="58" spans="2:14" x14ac:dyDescent="0.2">
      <c r="B58" s="67" t="s">
        <v>215</v>
      </c>
      <c r="C58" s="67" t="s">
        <v>216</v>
      </c>
      <c r="D58" s="67" t="s">
        <v>217</v>
      </c>
      <c r="E58" s="67" t="s">
        <v>218</v>
      </c>
      <c r="H58" s="67" t="s">
        <v>219</v>
      </c>
      <c r="I58" s="67" t="s">
        <v>220</v>
      </c>
      <c r="J58" s="67" t="s">
        <v>221</v>
      </c>
      <c r="K58" s="67" t="s">
        <v>222</v>
      </c>
      <c r="L58" s="67" t="s">
        <v>223</v>
      </c>
      <c r="M58" s="67" t="s">
        <v>224</v>
      </c>
      <c r="N58" s="67" t="s">
        <v>225</v>
      </c>
    </row>
    <row r="59" spans="2:14" x14ac:dyDescent="0.2">
      <c r="B59" s="67" t="s">
        <v>226</v>
      </c>
      <c r="C59" s="67" t="s">
        <v>227</v>
      </c>
    </row>
    <row r="60" spans="2:14" x14ac:dyDescent="0.2">
      <c r="B60" s="67" t="s">
        <v>228</v>
      </c>
      <c r="C60" s="67" t="s">
        <v>229</v>
      </c>
      <c r="H60" s="67" t="s">
        <v>230</v>
      </c>
      <c r="I60" s="67" t="s">
        <v>231</v>
      </c>
      <c r="J60" s="67" t="s">
        <v>232</v>
      </c>
      <c r="K60" s="67" t="s">
        <v>233</v>
      </c>
      <c r="L60" s="67" t="s">
        <v>234</v>
      </c>
      <c r="M60" s="67" t="s">
        <v>235</v>
      </c>
      <c r="N60" s="67" t="s">
        <v>236</v>
      </c>
    </row>
    <row r="61" spans="2:14" x14ac:dyDescent="0.2">
      <c r="B61" s="67" t="s">
        <v>209</v>
      </c>
    </row>
    <row r="62" spans="2:14" x14ac:dyDescent="0.2">
      <c r="B62" s="67" t="s">
        <v>237</v>
      </c>
      <c r="H62" s="67" t="s">
        <v>15</v>
      </c>
    </row>
    <row r="63" spans="2:14" x14ac:dyDescent="0.2">
      <c r="B63" s="67" t="s">
        <v>238</v>
      </c>
      <c r="C63" s="67" t="s">
        <v>239</v>
      </c>
      <c r="D63" s="67" t="s">
        <v>240</v>
      </c>
      <c r="E63" s="67" t="s">
        <v>16</v>
      </c>
      <c r="F63" s="67" t="s">
        <v>241</v>
      </c>
      <c r="H63" s="67" t="s">
        <v>242</v>
      </c>
    </row>
    <row r="64" spans="2:14" x14ac:dyDescent="0.2">
      <c r="B64" s="67" t="s">
        <v>243</v>
      </c>
      <c r="C64" s="67" t="s">
        <v>244</v>
      </c>
      <c r="D64" s="67" t="s">
        <v>245</v>
      </c>
      <c r="E64" s="67" t="s">
        <v>246</v>
      </c>
      <c r="H64" s="67" t="s">
        <v>247</v>
      </c>
      <c r="I64" s="67" t="s">
        <v>248</v>
      </c>
      <c r="J64" s="67" t="s">
        <v>249</v>
      </c>
      <c r="K64" s="67" t="s">
        <v>250</v>
      </c>
      <c r="L64" s="67" t="s">
        <v>251</v>
      </c>
      <c r="M64" s="67" t="s">
        <v>252</v>
      </c>
      <c r="N64" s="67" t="s">
        <v>253</v>
      </c>
    </row>
    <row r="65" spans="2:14" x14ac:dyDescent="0.2">
      <c r="B65" s="67" t="s">
        <v>254</v>
      </c>
      <c r="C65" s="67" t="s">
        <v>255</v>
      </c>
    </row>
    <row r="66" spans="2:14" x14ac:dyDescent="0.2">
      <c r="B66" s="67" t="s">
        <v>256</v>
      </c>
      <c r="C66" s="67" t="s">
        <v>257</v>
      </c>
      <c r="H66" s="67" t="s">
        <v>258</v>
      </c>
      <c r="I66" s="67" t="s">
        <v>259</v>
      </c>
      <c r="J66" s="67" t="s">
        <v>260</v>
      </c>
      <c r="K66" s="67" t="s">
        <v>261</v>
      </c>
      <c r="L66" s="67" t="s">
        <v>262</v>
      </c>
      <c r="M66" s="67" t="s">
        <v>263</v>
      </c>
      <c r="N66" s="67" t="s">
        <v>264</v>
      </c>
    </row>
    <row r="67" spans="2:14" x14ac:dyDescent="0.2">
      <c r="B67" s="67" t="s">
        <v>237</v>
      </c>
    </row>
    <row r="68" spans="2:14" x14ac:dyDescent="0.2">
      <c r="H68" s="67" t="s">
        <v>265</v>
      </c>
      <c r="I68" s="67" t="s">
        <v>266</v>
      </c>
      <c r="J68" s="67" t="s">
        <v>267</v>
      </c>
      <c r="K68" s="67" t="s">
        <v>268</v>
      </c>
      <c r="L68" s="67" t="s">
        <v>269</v>
      </c>
      <c r="M68" s="67" t="s">
        <v>270</v>
      </c>
      <c r="N68" s="67" t="s">
        <v>271</v>
      </c>
    </row>
    <row r="70" spans="2:14" x14ac:dyDescent="0.2">
      <c r="B70" s="67" t="s">
        <v>272</v>
      </c>
      <c r="H70" s="67" t="s">
        <v>17</v>
      </c>
    </row>
    <row r="71" spans="2:14" x14ac:dyDescent="0.2">
      <c r="B71" s="67" t="s">
        <v>273</v>
      </c>
      <c r="C71" s="67" t="s">
        <v>274</v>
      </c>
      <c r="D71" s="67" t="s">
        <v>275</v>
      </c>
      <c r="E71" s="67" t="s">
        <v>18</v>
      </c>
      <c r="F71" s="67" t="s">
        <v>276</v>
      </c>
      <c r="H71" s="67" t="s">
        <v>277</v>
      </c>
    </row>
    <row r="72" spans="2:14" x14ac:dyDescent="0.2">
      <c r="B72" s="67" t="s">
        <v>278</v>
      </c>
      <c r="C72" s="67" t="s">
        <v>279</v>
      </c>
      <c r="D72" s="67" t="s">
        <v>280</v>
      </c>
      <c r="E72" s="67" t="s">
        <v>281</v>
      </c>
      <c r="H72" s="67" t="s">
        <v>282</v>
      </c>
      <c r="I72" s="67" t="s">
        <v>283</v>
      </c>
      <c r="J72" s="67" t="s">
        <v>284</v>
      </c>
      <c r="K72" s="67" t="s">
        <v>285</v>
      </c>
      <c r="L72" s="67" t="s">
        <v>286</v>
      </c>
      <c r="M72" s="67" t="s">
        <v>287</v>
      </c>
      <c r="N72" s="67" t="s">
        <v>288</v>
      </c>
    </row>
    <row r="73" spans="2:14" x14ac:dyDescent="0.2">
      <c r="B73" s="67" t="s">
        <v>289</v>
      </c>
      <c r="C73" s="67" t="s">
        <v>290</v>
      </c>
    </row>
    <row r="74" spans="2:14" x14ac:dyDescent="0.2">
      <c r="B74" s="67" t="s">
        <v>291</v>
      </c>
    </row>
    <row r="75" spans="2:14" x14ac:dyDescent="0.2">
      <c r="B75" s="67" t="s">
        <v>292</v>
      </c>
      <c r="H75" s="67" t="s">
        <v>293</v>
      </c>
      <c r="I75" s="67" t="s">
        <v>294</v>
      </c>
      <c r="J75" s="67" t="s">
        <v>295</v>
      </c>
      <c r="K75" s="67" t="s">
        <v>296</v>
      </c>
      <c r="L75" s="67" t="s">
        <v>297</v>
      </c>
      <c r="M75" s="67" t="s">
        <v>298</v>
      </c>
      <c r="N75" s="67" t="s">
        <v>299</v>
      </c>
    </row>
    <row r="76" spans="2:14" x14ac:dyDescent="0.2">
      <c r="B76" s="67" t="s">
        <v>272</v>
      </c>
    </row>
    <row r="77" spans="2:14" x14ac:dyDescent="0.2">
      <c r="B77" s="67" t="s">
        <v>300</v>
      </c>
      <c r="H77" s="67" t="s">
        <v>19</v>
      </c>
    </row>
    <row r="78" spans="2:14" x14ac:dyDescent="0.2">
      <c r="B78" s="67" t="s">
        <v>301</v>
      </c>
      <c r="C78" s="67" t="s">
        <v>302</v>
      </c>
      <c r="D78" s="67" t="s">
        <v>303</v>
      </c>
      <c r="E78" s="67" t="s">
        <v>20</v>
      </c>
      <c r="F78" s="67" t="s">
        <v>304</v>
      </c>
      <c r="H78" s="67" t="s">
        <v>305</v>
      </c>
    </row>
    <row r="79" spans="2:14" x14ac:dyDescent="0.2">
      <c r="B79" s="67" t="s">
        <v>306</v>
      </c>
      <c r="C79" s="67" t="s">
        <v>307</v>
      </c>
      <c r="D79" s="67" t="s">
        <v>308</v>
      </c>
      <c r="E79" s="67" t="s">
        <v>309</v>
      </c>
      <c r="H79" s="67" t="s">
        <v>310</v>
      </c>
      <c r="I79" s="67" t="s">
        <v>311</v>
      </c>
      <c r="J79" s="67" t="s">
        <v>312</v>
      </c>
      <c r="K79" s="67" t="s">
        <v>313</v>
      </c>
      <c r="L79" s="67" t="s">
        <v>314</v>
      </c>
      <c r="M79" s="67" t="s">
        <v>315</v>
      </c>
      <c r="N79" s="67" t="s">
        <v>316</v>
      </c>
    </row>
    <row r="80" spans="2:14" x14ac:dyDescent="0.2">
      <c r="B80" s="67" t="s">
        <v>317</v>
      </c>
      <c r="C80" s="67" t="s">
        <v>318</v>
      </c>
    </row>
    <row r="81" spans="2:14" x14ac:dyDescent="0.2">
      <c r="B81" s="67" t="s">
        <v>319</v>
      </c>
    </row>
    <row r="82" spans="2:14" x14ac:dyDescent="0.2">
      <c r="B82" s="67" t="s">
        <v>320</v>
      </c>
      <c r="H82" s="67" t="s">
        <v>321</v>
      </c>
      <c r="I82" s="67" t="s">
        <v>322</v>
      </c>
      <c r="J82" s="67" t="s">
        <v>323</v>
      </c>
      <c r="K82" s="67" t="s">
        <v>324</v>
      </c>
      <c r="L82" s="67" t="s">
        <v>325</v>
      </c>
      <c r="M82" s="67" t="s">
        <v>326</v>
      </c>
      <c r="N82" s="67" t="s">
        <v>327</v>
      </c>
    </row>
    <row r="83" spans="2:14" x14ac:dyDescent="0.2">
      <c r="B83" s="67" t="s">
        <v>300</v>
      </c>
    </row>
    <row r="84" spans="2:14" x14ac:dyDescent="0.2">
      <c r="H84" s="67" t="s">
        <v>328</v>
      </c>
      <c r="I84" s="67" t="s">
        <v>329</v>
      </c>
      <c r="J84" s="67" t="s">
        <v>330</v>
      </c>
      <c r="K84" s="67" t="s">
        <v>331</v>
      </c>
      <c r="L84" s="67" t="s">
        <v>332</v>
      </c>
      <c r="M84" s="67" t="s">
        <v>333</v>
      </c>
      <c r="N84" s="67" t="s">
        <v>334</v>
      </c>
    </row>
    <row r="86" spans="2:14" x14ac:dyDescent="0.2">
      <c r="H86" s="67" t="s">
        <v>21</v>
      </c>
    </row>
    <row r="87" spans="2:14" x14ac:dyDescent="0.2">
      <c r="C87" s="67" t="s">
        <v>335</v>
      </c>
      <c r="D87" s="67" t="s">
        <v>336</v>
      </c>
      <c r="E87" s="67" t="s">
        <v>535</v>
      </c>
      <c r="F87" s="67" t="s">
        <v>337</v>
      </c>
      <c r="H87" s="67" t="s">
        <v>338</v>
      </c>
    </row>
    <row r="88" spans="2:14" x14ac:dyDescent="0.2">
      <c r="C88" s="67" t="s">
        <v>339</v>
      </c>
      <c r="D88" s="67" t="s">
        <v>340</v>
      </c>
      <c r="E88" s="67" t="s">
        <v>341</v>
      </c>
      <c r="H88" s="67" t="s">
        <v>342</v>
      </c>
      <c r="I88" s="67" t="s">
        <v>343</v>
      </c>
      <c r="J88" s="67" t="s">
        <v>344</v>
      </c>
      <c r="K88" s="67" t="s">
        <v>345</v>
      </c>
      <c r="L88" s="67" t="s">
        <v>346</v>
      </c>
      <c r="M88" s="67" t="s">
        <v>347</v>
      </c>
      <c r="N88" s="67" t="s">
        <v>348</v>
      </c>
    </row>
    <row r="89" spans="2:14" x14ac:dyDescent="0.2">
      <c r="C89" s="67" t="s">
        <v>349</v>
      </c>
    </row>
    <row r="90" spans="2:14" x14ac:dyDescent="0.2">
      <c r="C90" s="67" t="s">
        <v>350</v>
      </c>
      <c r="H90" s="67" t="s">
        <v>351</v>
      </c>
      <c r="I90" s="67" t="s">
        <v>352</v>
      </c>
      <c r="J90" s="67" t="s">
        <v>353</v>
      </c>
      <c r="K90" s="67" t="s">
        <v>354</v>
      </c>
      <c r="L90" s="67" t="s">
        <v>355</v>
      </c>
      <c r="M90" s="67" t="s">
        <v>356</v>
      </c>
      <c r="N90" s="67" t="s">
        <v>357</v>
      </c>
    </row>
    <row r="92" spans="2:14" x14ac:dyDescent="0.2">
      <c r="H92" s="67" t="s">
        <v>328</v>
      </c>
      <c r="I92" s="67" t="s">
        <v>358</v>
      </c>
      <c r="J92" s="67" t="s">
        <v>359</v>
      </c>
      <c r="K92" s="67" t="s">
        <v>360</v>
      </c>
      <c r="L92" s="67" t="s">
        <v>361</v>
      </c>
      <c r="M92" s="67" t="s">
        <v>362</v>
      </c>
      <c r="N92" s="67" t="s">
        <v>363</v>
      </c>
    </row>
    <row r="94" spans="2:14" x14ac:dyDescent="0.2">
      <c r="H94" s="67" t="s">
        <v>364</v>
      </c>
      <c r="I94" s="67" t="s">
        <v>365</v>
      </c>
      <c r="J94" s="67" t="s">
        <v>366</v>
      </c>
      <c r="K94" s="67" t="s">
        <v>367</v>
      </c>
      <c r="L94" s="67" t="s">
        <v>368</v>
      </c>
      <c r="M94" s="67" t="s">
        <v>369</v>
      </c>
      <c r="N94" s="67" t="s">
        <v>370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workbookViewId="0"/>
  </sheetViews>
  <sheetFormatPr defaultRowHeight="12.75" x14ac:dyDescent="0.2"/>
  <sheetData>
    <row r="1" spans="1:14" x14ac:dyDescent="0.2">
      <c r="A1" s="67" t="s">
        <v>539</v>
      </c>
      <c r="B1" s="67" t="s">
        <v>0</v>
      </c>
      <c r="C1" s="67" t="s">
        <v>1</v>
      </c>
      <c r="D1" s="67" t="s">
        <v>1</v>
      </c>
      <c r="E1" s="67" t="s">
        <v>1</v>
      </c>
      <c r="F1" s="67" t="s">
        <v>1</v>
      </c>
      <c r="I1" s="67" t="s">
        <v>2</v>
      </c>
      <c r="J1" s="67" t="s">
        <v>2</v>
      </c>
      <c r="K1" s="67" t="s">
        <v>2</v>
      </c>
      <c r="L1" s="67" t="s">
        <v>2</v>
      </c>
      <c r="M1" s="67" t="s">
        <v>2</v>
      </c>
      <c r="N1" s="67" t="s">
        <v>2</v>
      </c>
    </row>
    <row r="4" spans="1:14" x14ac:dyDescent="0.2">
      <c r="H4" s="67" t="s">
        <v>3</v>
      </c>
    </row>
    <row r="5" spans="1:14" x14ac:dyDescent="0.2">
      <c r="H5" s="67" t="s">
        <v>65</v>
      </c>
    </row>
    <row r="6" spans="1:14" x14ac:dyDescent="0.2">
      <c r="H6" s="67" t="s">
        <v>66</v>
      </c>
    </row>
    <row r="8" spans="1:14" x14ac:dyDescent="0.2">
      <c r="A8" s="67" t="s">
        <v>1</v>
      </c>
    </row>
    <row r="9" spans="1:14" x14ac:dyDescent="0.2">
      <c r="A9" s="67" t="s">
        <v>1</v>
      </c>
    </row>
    <row r="10" spans="1:14" x14ac:dyDescent="0.2">
      <c r="A10" s="67" t="s">
        <v>1</v>
      </c>
    </row>
    <row r="11" spans="1:14" x14ac:dyDescent="0.2">
      <c r="A11" s="67" t="s">
        <v>1</v>
      </c>
      <c r="D11" s="67" t="s">
        <v>27</v>
      </c>
      <c r="E11" s="67" t="s">
        <v>67</v>
      </c>
    </row>
    <row r="12" spans="1:14" x14ac:dyDescent="0.2">
      <c r="A12" s="67" t="s">
        <v>1</v>
      </c>
      <c r="D12" s="67" t="s">
        <v>520</v>
      </c>
      <c r="E12" s="67" t="s">
        <v>68</v>
      </c>
    </row>
    <row r="13" spans="1:14" x14ac:dyDescent="0.2">
      <c r="A13" s="67" t="s">
        <v>1</v>
      </c>
      <c r="D13" s="67" t="s">
        <v>521</v>
      </c>
      <c r="E13" s="67" t="s">
        <v>69</v>
      </c>
    </row>
    <row r="14" spans="1:14" x14ac:dyDescent="0.2">
      <c r="A14" s="67" t="s">
        <v>1</v>
      </c>
      <c r="D14" s="67" t="s">
        <v>522</v>
      </c>
      <c r="E14" s="67" t="s">
        <v>70</v>
      </c>
    </row>
    <row r="15" spans="1:14" x14ac:dyDescent="0.2">
      <c r="A15" s="67" t="s">
        <v>1</v>
      </c>
      <c r="D15" s="67" t="s">
        <v>523</v>
      </c>
      <c r="E15" s="67" t="s">
        <v>71</v>
      </c>
    </row>
    <row r="16" spans="1:14" x14ac:dyDescent="0.2">
      <c r="A16" s="67" t="s">
        <v>1</v>
      </c>
      <c r="D16" s="67" t="s">
        <v>524</v>
      </c>
      <c r="E16" s="67" t="s">
        <v>72</v>
      </c>
    </row>
    <row r="17" spans="1:14" x14ac:dyDescent="0.2">
      <c r="A17" s="67" t="s">
        <v>1</v>
      </c>
      <c r="D17" s="67" t="s">
        <v>525</v>
      </c>
      <c r="E17" s="67" t="s">
        <v>73</v>
      </c>
    </row>
    <row r="18" spans="1:14" x14ac:dyDescent="0.2">
      <c r="A18" s="67" t="s">
        <v>1</v>
      </c>
      <c r="D18" s="67" t="s">
        <v>526</v>
      </c>
      <c r="E18" s="67" t="s">
        <v>74</v>
      </c>
    </row>
    <row r="19" spans="1:14" x14ac:dyDescent="0.2">
      <c r="A19" s="67" t="s">
        <v>1</v>
      </c>
      <c r="D19" s="67" t="s">
        <v>527</v>
      </c>
      <c r="E19" s="67" t="s">
        <v>74</v>
      </c>
    </row>
    <row r="20" spans="1:14" x14ac:dyDescent="0.2">
      <c r="A20" s="67" t="s">
        <v>1</v>
      </c>
      <c r="D20" s="67" t="s">
        <v>528</v>
      </c>
      <c r="E20" s="67" t="s">
        <v>75</v>
      </c>
    </row>
    <row r="21" spans="1:14" x14ac:dyDescent="0.2">
      <c r="A21" s="67" t="s">
        <v>1</v>
      </c>
      <c r="D21" s="67" t="s">
        <v>529</v>
      </c>
      <c r="E21" s="67" t="s">
        <v>76</v>
      </c>
    </row>
    <row r="22" spans="1:14" x14ac:dyDescent="0.2">
      <c r="A22" s="67" t="s">
        <v>1</v>
      </c>
      <c r="D22" s="67" t="s">
        <v>530</v>
      </c>
      <c r="E22" s="67" t="s">
        <v>77</v>
      </c>
    </row>
    <row r="23" spans="1:14" x14ac:dyDescent="0.2">
      <c r="A23" s="67" t="s">
        <v>1</v>
      </c>
      <c r="D23" s="67" t="s">
        <v>531</v>
      </c>
      <c r="E23" s="67" t="s">
        <v>78</v>
      </c>
    </row>
    <row r="24" spans="1:14" x14ac:dyDescent="0.2">
      <c r="E24" s="67" t="s">
        <v>79</v>
      </c>
      <c r="M24" s="67" t="s">
        <v>4</v>
      </c>
      <c r="N24" s="67" t="s">
        <v>538</v>
      </c>
    </row>
    <row r="26" spans="1:14" x14ac:dyDescent="0.2">
      <c r="I26" s="67" t="s">
        <v>80</v>
      </c>
      <c r="J26" s="67" t="s">
        <v>81</v>
      </c>
      <c r="K26" s="67" t="s">
        <v>5</v>
      </c>
      <c r="L26" s="67" t="s">
        <v>6</v>
      </c>
      <c r="M26" s="67" t="s">
        <v>7</v>
      </c>
      <c r="N26" s="67" t="s">
        <v>5</v>
      </c>
    </row>
    <row r="27" spans="1:14" x14ac:dyDescent="0.2">
      <c r="A27" s="67" t="s">
        <v>1</v>
      </c>
      <c r="E27" s="67" t="s">
        <v>8</v>
      </c>
      <c r="I27" s="67" t="s">
        <v>82</v>
      </c>
      <c r="J27" s="67" t="s">
        <v>83</v>
      </c>
      <c r="L27" s="67" t="s">
        <v>84</v>
      </c>
      <c r="M27" s="67" t="s">
        <v>85</v>
      </c>
    </row>
    <row r="28" spans="1:14" x14ac:dyDescent="0.2">
      <c r="A28" s="67" t="s">
        <v>1</v>
      </c>
      <c r="E28" s="67" t="s">
        <v>9</v>
      </c>
      <c r="I28" s="67" t="s">
        <v>86</v>
      </c>
      <c r="J28" s="67" t="s">
        <v>87</v>
      </c>
      <c r="L28" s="67" t="s">
        <v>88</v>
      </c>
      <c r="M28" s="67" t="s">
        <v>89</v>
      </c>
    </row>
    <row r="29" spans="1:14" x14ac:dyDescent="0.2">
      <c r="H29" s="67" t="s">
        <v>10</v>
      </c>
    </row>
    <row r="30" spans="1:14" x14ac:dyDescent="0.2">
      <c r="H30" s="67" t="s">
        <v>90</v>
      </c>
      <c r="I30" s="67" t="s">
        <v>91</v>
      </c>
      <c r="J30" s="67" t="s">
        <v>92</v>
      </c>
      <c r="K30" s="67" t="s">
        <v>93</v>
      </c>
      <c r="L30" s="67" t="s">
        <v>94</v>
      </c>
      <c r="M30" s="67" t="s">
        <v>95</v>
      </c>
      <c r="N30" s="67" t="s">
        <v>96</v>
      </c>
    </row>
    <row r="31" spans="1:14" x14ac:dyDescent="0.2">
      <c r="H31" s="67" t="s">
        <v>97</v>
      </c>
    </row>
    <row r="32" spans="1:14" x14ac:dyDescent="0.2">
      <c r="H32" s="67" t="s">
        <v>98</v>
      </c>
    </row>
    <row r="33" spans="2:14" x14ac:dyDescent="0.2">
      <c r="B33" s="67" t="s">
        <v>99</v>
      </c>
      <c r="C33" s="67" t="s">
        <v>100</v>
      </c>
      <c r="D33" s="67" t="s">
        <v>101</v>
      </c>
      <c r="E33" s="67" t="s">
        <v>532</v>
      </c>
      <c r="F33" s="67" t="s">
        <v>102</v>
      </c>
      <c r="H33" s="67" t="s">
        <v>103</v>
      </c>
    </row>
    <row r="34" spans="2:14" x14ac:dyDescent="0.2">
      <c r="B34" s="67" t="s">
        <v>104</v>
      </c>
      <c r="C34" s="67" t="s">
        <v>105</v>
      </c>
      <c r="D34" s="67" t="s">
        <v>106</v>
      </c>
      <c r="E34" s="67" t="s">
        <v>107</v>
      </c>
      <c r="H34" s="67" t="s">
        <v>108</v>
      </c>
      <c r="I34" s="67" t="s">
        <v>109</v>
      </c>
      <c r="J34" s="67" t="s">
        <v>110</v>
      </c>
      <c r="K34" s="67" t="s">
        <v>111</v>
      </c>
      <c r="L34" s="67" t="s">
        <v>112</v>
      </c>
      <c r="M34" s="67" t="s">
        <v>113</v>
      </c>
      <c r="N34" s="67" t="s">
        <v>114</v>
      </c>
    </row>
    <row r="35" spans="2:14" x14ac:dyDescent="0.2">
      <c r="B35" s="67" t="s">
        <v>115</v>
      </c>
      <c r="C35" s="67" t="s">
        <v>116</v>
      </c>
    </row>
    <row r="36" spans="2:14" x14ac:dyDescent="0.2">
      <c r="B36" s="67" t="s">
        <v>117</v>
      </c>
      <c r="C36" s="67" t="s">
        <v>118</v>
      </c>
      <c r="H36" s="67" t="s">
        <v>119</v>
      </c>
      <c r="I36" s="67" t="s">
        <v>120</v>
      </c>
      <c r="J36" s="67" t="s">
        <v>121</v>
      </c>
      <c r="K36" s="67" t="s">
        <v>122</v>
      </c>
      <c r="L36" s="67" t="s">
        <v>123</v>
      </c>
      <c r="M36" s="67" t="s">
        <v>124</v>
      </c>
      <c r="N36" s="67" t="s">
        <v>125</v>
      </c>
    </row>
    <row r="37" spans="2:14" x14ac:dyDescent="0.2">
      <c r="B37" s="67" t="s">
        <v>115</v>
      </c>
    </row>
    <row r="38" spans="2:14" x14ac:dyDescent="0.2">
      <c r="B38" s="67" t="s">
        <v>126</v>
      </c>
      <c r="C38" s="67" t="s">
        <v>127</v>
      </c>
      <c r="D38" s="67" t="s">
        <v>128</v>
      </c>
      <c r="E38" s="67" t="s">
        <v>11</v>
      </c>
      <c r="F38" s="67" t="s">
        <v>129</v>
      </c>
      <c r="H38" s="67" t="s">
        <v>130</v>
      </c>
    </row>
    <row r="39" spans="2:14" x14ac:dyDescent="0.2">
      <c r="B39" s="67" t="s">
        <v>131</v>
      </c>
      <c r="C39" s="67" t="s">
        <v>132</v>
      </c>
      <c r="D39" s="67" t="s">
        <v>133</v>
      </c>
      <c r="E39" s="67" t="s">
        <v>134</v>
      </c>
      <c r="H39" s="67" t="s">
        <v>135</v>
      </c>
      <c r="I39" s="67" t="s">
        <v>136</v>
      </c>
      <c r="J39" s="67" t="s">
        <v>137</v>
      </c>
      <c r="K39" s="67" t="s">
        <v>138</v>
      </c>
      <c r="L39" s="67" t="s">
        <v>139</v>
      </c>
      <c r="M39" s="67" t="s">
        <v>140</v>
      </c>
      <c r="N39" s="67" t="s">
        <v>141</v>
      </c>
    </row>
    <row r="40" spans="2:14" x14ac:dyDescent="0.2">
      <c r="B40" s="67" t="s">
        <v>142</v>
      </c>
      <c r="C40" s="67" t="s">
        <v>143</v>
      </c>
    </row>
    <row r="41" spans="2:14" x14ac:dyDescent="0.2">
      <c r="B41" s="67" t="s">
        <v>144</v>
      </c>
      <c r="C41" s="67" t="s">
        <v>145</v>
      </c>
      <c r="H41" s="67" t="s">
        <v>146</v>
      </c>
      <c r="I41" s="67" t="s">
        <v>147</v>
      </c>
      <c r="J41" s="67" t="s">
        <v>148</v>
      </c>
      <c r="K41" s="67" t="s">
        <v>149</v>
      </c>
      <c r="L41" s="67" t="s">
        <v>150</v>
      </c>
      <c r="M41" s="67" t="s">
        <v>151</v>
      </c>
      <c r="N41" s="67" t="s">
        <v>152</v>
      </c>
    </row>
    <row r="42" spans="2:14" x14ac:dyDescent="0.2">
      <c r="B42" s="67" t="s">
        <v>142</v>
      </c>
    </row>
    <row r="43" spans="2:14" x14ac:dyDescent="0.2">
      <c r="B43" s="67" t="s">
        <v>153</v>
      </c>
    </row>
    <row r="44" spans="2:14" x14ac:dyDescent="0.2">
      <c r="B44" s="67" t="s">
        <v>154</v>
      </c>
      <c r="C44" s="67" t="s">
        <v>155</v>
      </c>
      <c r="D44" s="67" t="s">
        <v>156</v>
      </c>
      <c r="E44" s="67" t="s">
        <v>533</v>
      </c>
      <c r="F44" s="67" t="s">
        <v>157</v>
      </c>
      <c r="H44" s="67" t="s">
        <v>158</v>
      </c>
    </row>
    <row r="45" spans="2:14" x14ac:dyDescent="0.2">
      <c r="B45" s="67" t="s">
        <v>159</v>
      </c>
      <c r="C45" s="67" t="s">
        <v>160</v>
      </c>
      <c r="D45" s="67" t="s">
        <v>161</v>
      </c>
      <c r="E45" s="67" t="s">
        <v>162</v>
      </c>
      <c r="H45" s="67" t="s">
        <v>163</v>
      </c>
      <c r="I45" s="67" t="s">
        <v>164</v>
      </c>
      <c r="J45" s="67" t="s">
        <v>165</v>
      </c>
      <c r="K45" s="67" t="s">
        <v>166</v>
      </c>
      <c r="L45" s="67" t="s">
        <v>167</v>
      </c>
      <c r="M45" s="67" t="s">
        <v>168</v>
      </c>
      <c r="N45" s="67" t="s">
        <v>169</v>
      </c>
    </row>
    <row r="46" spans="2:14" x14ac:dyDescent="0.2">
      <c r="B46" s="67" t="s">
        <v>170</v>
      </c>
      <c r="C46" s="67" t="s">
        <v>171</v>
      </c>
    </row>
    <row r="47" spans="2:14" x14ac:dyDescent="0.2">
      <c r="B47" s="67" t="s">
        <v>172</v>
      </c>
      <c r="C47" s="67" t="s">
        <v>173</v>
      </c>
      <c r="H47" s="67" t="s">
        <v>174</v>
      </c>
      <c r="I47" s="67" t="s">
        <v>175</v>
      </c>
      <c r="J47" s="67" t="s">
        <v>176</v>
      </c>
      <c r="K47" s="67" t="s">
        <v>177</v>
      </c>
      <c r="L47" s="67" t="s">
        <v>178</v>
      </c>
      <c r="M47" s="67" t="s">
        <v>179</v>
      </c>
      <c r="N47" s="67" t="s">
        <v>180</v>
      </c>
    </row>
    <row r="48" spans="2:14" x14ac:dyDescent="0.2">
      <c r="B48" s="67" t="s">
        <v>170</v>
      </c>
    </row>
    <row r="49" spans="2:14" x14ac:dyDescent="0.2">
      <c r="B49" s="67" t="s">
        <v>181</v>
      </c>
    </row>
    <row r="50" spans="2:14" x14ac:dyDescent="0.2">
      <c r="B50" s="67" t="s">
        <v>182</v>
      </c>
      <c r="C50" s="67" t="s">
        <v>183</v>
      </c>
      <c r="D50" s="67" t="s">
        <v>184</v>
      </c>
      <c r="E50" s="67" t="s">
        <v>534</v>
      </c>
      <c r="F50" s="67" t="s">
        <v>185</v>
      </c>
      <c r="H50" s="67" t="s">
        <v>186</v>
      </c>
    </row>
    <row r="51" spans="2:14" x14ac:dyDescent="0.2">
      <c r="B51" s="67" t="s">
        <v>187</v>
      </c>
      <c r="C51" s="67" t="s">
        <v>188</v>
      </c>
      <c r="D51" s="67" t="s">
        <v>189</v>
      </c>
      <c r="E51" s="67" t="s">
        <v>190</v>
      </c>
      <c r="H51" s="67" t="s">
        <v>191</v>
      </c>
      <c r="I51" s="67" t="s">
        <v>192</v>
      </c>
      <c r="J51" s="67" t="s">
        <v>193</v>
      </c>
      <c r="K51" s="67" t="s">
        <v>194</v>
      </c>
      <c r="L51" s="67" t="s">
        <v>195</v>
      </c>
      <c r="M51" s="67" t="s">
        <v>196</v>
      </c>
      <c r="N51" s="67" t="s">
        <v>197</v>
      </c>
    </row>
    <row r="52" spans="2:14" x14ac:dyDescent="0.2">
      <c r="B52" s="67" t="s">
        <v>198</v>
      </c>
      <c r="C52" s="67" t="s">
        <v>199</v>
      </c>
    </row>
    <row r="53" spans="2:14" x14ac:dyDescent="0.2">
      <c r="B53" s="67" t="s">
        <v>200</v>
      </c>
      <c r="C53" s="67" t="s">
        <v>201</v>
      </c>
      <c r="H53" s="67" t="s">
        <v>202</v>
      </c>
      <c r="I53" s="67" t="s">
        <v>203</v>
      </c>
      <c r="J53" s="67" t="s">
        <v>204</v>
      </c>
      <c r="K53" s="67" t="s">
        <v>205</v>
      </c>
      <c r="L53" s="67" t="s">
        <v>206</v>
      </c>
      <c r="M53" s="67" t="s">
        <v>207</v>
      </c>
      <c r="N53" s="67" t="s">
        <v>208</v>
      </c>
    </row>
    <row r="54" spans="2:14" x14ac:dyDescent="0.2">
      <c r="B54" s="67" t="s">
        <v>198</v>
      </c>
    </row>
    <row r="56" spans="2:14" x14ac:dyDescent="0.2">
      <c r="B56" s="67" t="s">
        <v>209</v>
      </c>
      <c r="H56" s="67" t="s">
        <v>12</v>
      </c>
    </row>
    <row r="57" spans="2:14" x14ac:dyDescent="0.2">
      <c r="B57" s="67" t="s">
        <v>210</v>
      </c>
      <c r="C57" s="67" t="s">
        <v>211</v>
      </c>
      <c r="D57" s="67" t="s">
        <v>212</v>
      </c>
      <c r="E57" s="67" t="s">
        <v>13</v>
      </c>
      <c r="F57" s="67" t="s">
        <v>213</v>
      </c>
      <c r="H57" s="67" t="s">
        <v>214</v>
      </c>
    </row>
    <row r="58" spans="2:14" x14ac:dyDescent="0.2">
      <c r="B58" s="67" t="s">
        <v>215</v>
      </c>
      <c r="C58" s="67" t="s">
        <v>216</v>
      </c>
      <c r="D58" s="67" t="s">
        <v>217</v>
      </c>
      <c r="E58" s="67" t="s">
        <v>218</v>
      </c>
      <c r="H58" s="67" t="s">
        <v>219</v>
      </c>
      <c r="I58" s="67" t="s">
        <v>220</v>
      </c>
      <c r="J58" s="67" t="s">
        <v>221</v>
      </c>
      <c r="K58" s="67" t="s">
        <v>222</v>
      </c>
      <c r="L58" s="67" t="s">
        <v>223</v>
      </c>
      <c r="M58" s="67" t="s">
        <v>224</v>
      </c>
      <c r="N58" s="67" t="s">
        <v>225</v>
      </c>
    </row>
    <row r="59" spans="2:14" x14ac:dyDescent="0.2">
      <c r="B59" s="67" t="s">
        <v>226</v>
      </c>
      <c r="C59" s="67" t="s">
        <v>227</v>
      </c>
    </row>
    <row r="60" spans="2:14" x14ac:dyDescent="0.2">
      <c r="B60" s="67" t="s">
        <v>228</v>
      </c>
      <c r="C60" s="67" t="s">
        <v>229</v>
      </c>
      <c r="H60" s="67" t="s">
        <v>230</v>
      </c>
      <c r="I60" s="67" t="s">
        <v>231</v>
      </c>
      <c r="J60" s="67" t="s">
        <v>232</v>
      </c>
      <c r="K60" s="67" t="s">
        <v>233</v>
      </c>
      <c r="L60" s="67" t="s">
        <v>234</v>
      </c>
      <c r="M60" s="67" t="s">
        <v>235</v>
      </c>
      <c r="N60" s="67" t="s">
        <v>236</v>
      </c>
    </row>
    <row r="61" spans="2:14" x14ac:dyDescent="0.2">
      <c r="B61" s="67" t="s">
        <v>209</v>
      </c>
    </row>
    <row r="62" spans="2:14" x14ac:dyDescent="0.2">
      <c r="B62" s="67" t="s">
        <v>237</v>
      </c>
      <c r="H62" s="67" t="s">
        <v>15</v>
      </c>
    </row>
    <row r="63" spans="2:14" x14ac:dyDescent="0.2">
      <c r="B63" s="67" t="s">
        <v>238</v>
      </c>
      <c r="C63" s="67" t="s">
        <v>239</v>
      </c>
      <c r="D63" s="67" t="s">
        <v>240</v>
      </c>
      <c r="E63" s="67" t="s">
        <v>16</v>
      </c>
      <c r="F63" s="67" t="s">
        <v>241</v>
      </c>
      <c r="H63" s="67" t="s">
        <v>242</v>
      </c>
    </row>
    <row r="64" spans="2:14" x14ac:dyDescent="0.2">
      <c r="B64" s="67" t="s">
        <v>243</v>
      </c>
      <c r="C64" s="67" t="s">
        <v>244</v>
      </c>
      <c r="D64" s="67" t="s">
        <v>245</v>
      </c>
      <c r="E64" s="67" t="s">
        <v>246</v>
      </c>
      <c r="H64" s="67" t="s">
        <v>247</v>
      </c>
      <c r="I64" s="67" t="s">
        <v>248</v>
      </c>
      <c r="J64" s="67" t="s">
        <v>249</v>
      </c>
      <c r="K64" s="67" t="s">
        <v>250</v>
      </c>
      <c r="L64" s="67" t="s">
        <v>251</v>
      </c>
      <c r="M64" s="67" t="s">
        <v>252</v>
      </c>
      <c r="N64" s="67" t="s">
        <v>253</v>
      </c>
    </row>
    <row r="65" spans="2:14" x14ac:dyDescent="0.2">
      <c r="B65" s="67" t="s">
        <v>254</v>
      </c>
      <c r="C65" s="67" t="s">
        <v>255</v>
      </c>
    </row>
    <row r="66" spans="2:14" x14ac:dyDescent="0.2">
      <c r="B66" s="67" t="s">
        <v>256</v>
      </c>
      <c r="C66" s="67" t="s">
        <v>257</v>
      </c>
      <c r="H66" s="67" t="s">
        <v>258</v>
      </c>
      <c r="I66" s="67" t="s">
        <v>259</v>
      </c>
      <c r="J66" s="67" t="s">
        <v>260</v>
      </c>
      <c r="K66" s="67" t="s">
        <v>261</v>
      </c>
      <c r="L66" s="67" t="s">
        <v>262</v>
      </c>
      <c r="M66" s="67" t="s">
        <v>263</v>
      </c>
      <c r="N66" s="67" t="s">
        <v>264</v>
      </c>
    </row>
    <row r="67" spans="2:14" x14ac:dyDescent="0.2">
      <c r="B67" s="67" t="s">
        <v>237</v>
      </c>
    </row>
    <row r="68" spans="2:14" x14ac:dyDescent="0.2">
      <c r="H68" s="67" t="s">
        <v>265</v>
      </c>
      <c r="I68" s="67" t="s">
        <v>266</v>
      </c>
      <c r="J68" s="67" t="s">
        <v>267</v>
      </c>
      <c r="K68" s="67" t="s">
        <v>268</v>
      </c>
      <c r="L68" s="67" t="s">
        <v>269</v>
      </c>
      <c r="M68" s="67" t="s">
        <v>270</v>
      </c>
      <c r="N68" s="67" t="s">
        <v>271</v>
      </c>
    </row>
    <row r="70" spans="2:14" x14ac:dyDescent="0.2">
      <c r="B70" s="67" t="s">
        <v>272</v>
      </c>
      <c r="H70" s="67" t="s">
        <v>17</v>
      </c>
    </row>
    <row r="71" spans="2:14" x14ac:dyDescent="0.2">
      <c r="B71" s="67" t="s">
        <v>273</v>
      </c>
      <c r="C71" s="67" t="s">
        <v>274</v>
      </c>
      <c r="D71" s="67" t="s">
        <v>275</v>
      </c>
      <c r="E71" s="67" t="s">
        <v>18</v>
      </c>
      <c r="F71" s="67" t="s">
        <v>276</v>
      </c>
      <c r="H71" s="67" t="s">
        <v>277</v>
      </c>
    </row>
    <row r="72" spans="2:14" x14ac:dyDescent="0.2">
      <c r="B72" s="67" t="s">
        <v>278</v>
      </c>
      <c r="C72" s="67" t="s">
        <v>279</v>
      </c>
      <c r="D72" s="67" t="s">
        <v>280</v>
      </c>
      <c r="E72" s="67" t="s">
        <v>281</v>
      </c>
      <c r="H72" s="67" t="s">
        <v>282</v>
      </c>
      <c r="I72" s="67" t="s">
        <v>283</v>
      </c>
      <c r="J72" s="67" t="s">
        <v>284</v>
      </c>
      <c r="K72" s="67" t="s">
        <v>285</v>
      </c>
      <c r="L72" s="67" t="s">
        <v>286</v>
      </c>
      <c r="M72" s="67" t="s">
        <v>287</v>
      </c>
      <c r="N72" s="67" t="s">
        <v>288</v>
      </c>
    </row>
    <row r="73" spans="2:14" x14ac:dyDescent="0.2">
      <c r="B73" s="67" t="s">
        <v>289</v>
      </c>
      <c r="C73" s="67" t="s">
        <v>290</v>
      </c>
    </row>
    <row r="74" spans="2:14" x14ac:dyDescent="0.2">
      <c r="B74" s="67" t="s">
        <v>291</v>
      </c>
    </row>
    <row r="75" spans="2:14" x14ac:dyDescent="0.2">
      <c r="B75" s="67" t="s">
        <v>292</v>
      </c>
      <c r="H75" s="67" t="s">
        <v>293</v>
      </c>
      <c r="I75" s="67" t="s">
        <v>294</v>
      </c>
      <c r="J75" s="67" t="s">
        <v>295</v>
      </c>
      <c r="K75" s="67" t="s">
        <v>296</v>
      </c>
      <c r="L75" s="67" t="s">
        <v>297</v>
      </c>
      <c r="M75" s="67" t="s">
        <v>298</v>
      </c>
      <c r="N75" s="67" t="s">
        <v>299</v>
      </c>
    </row>
    <row r="76" spans="2:14" x14ac:dyDescent="0.2">
      <c r="B76" s="67" t="s">
        <v>272</v>
      </c>
    </row>
    <row r="77" spans="2:14" x14ac:dyDescent="0.2">
      <c r="B77" s="67" t="s">
        <v>300</v>
      </c>
      <c r="H77" s="67" t="s">
        <v>19</v>
      </c>
    </row>
    <row r="78" spans="2:14" x14ac:dyDescent="0.2">
      <c r="B78" s="67" t="s">
        <v>301</v>
      </c>
      <c r="C78" s="67" t="s">
        <v>302</v>
      </c>
      <c r="D78" s="67" t="s">
        <v>303</v>
      </c>
      <c r="E78" s="67" t="s">
        <v>20</v>
      </c>
      <c r="F78" s="67" t="s">
        <v>304</v>
      </c>
      <c r="H78" s="67" t="s">
        <v>305</v>
      </c>
    </row>
    <row r="79" spans="2:14" x14ac:dyDescent="0.2">
      <c r="B79" s="67" t="s">
        <v>306</v>
      </c>
      <c r="C79" s="67" t="s">
        <v>307</v>
      </c>
      <c r="D79" s="67" t="s">
        <v>308</v>
      </c>
      <c r="E79" s="67" t="s">
        <v>309</v>
      </c>
      <c r="H79" s="67" t="s">
        <v>310</v>
      </c>
      <c r="I79" s="67" t="s">
        <v>311</v>
      </c>
      <c r="J79" s="67" t="s">
        <v>312</v>
      </c>
      <c r="K79" s="67" t="s">
        <v>313</v>
      </c>
      <c r="L79" s="67" t="s">
        <v>314</v>
      </c>
      <c r="M79" s="67" t="s">
        <v>315</v>
      </c>
      <c r="N79" s="67" t="s">
        <v>316</v>
      </c>
    </row>
    <row r="80" spans="2:14" x14ac:dyDescent="0.2">
      <c r="B80" s="67" t="s">
        <v>317</v>
      </c>
      <c r="C80" s="67" t="s">
        <v>318</v>
      </c>
    </row>
    <row r="81" spans="2:14" x14ac:dyDescent="0.2">
      <c r="B81" s="67" t="s">
        <v>319</v>
      </c>
    </row>
    <row r="82" spans="2:14" x14ac:dyDescent="0.2">
      <c r="B82" s="67" t="s">
        <v>320</v>
      </c>
      <c r="H82" s="67" t="s">
        <v>321</v>
      </c>
      <c r="I82" s="67" t="s">
        <v>322</v>
      </c>
      <c r="J82" s="67" t="s">
        <v>323</v>
      </c>
      <c r="K82" s="67" t="s">
        <v>324</v>
      </c>
      <c r="L82" s="67" t="s">
        <v>325</v>
      </c>
      <c r="M82" s="67" t="s">
        <v>326</v>
      </c>
      <c r="N82" s="67" t="s">
        <v>327</v>
      </c>
    </row>
    <row r="83" spans="2:14" x14ac:dyDescent="0.2">
      <c r="B83" s="67" t="s">
        <v>300</v>
      </c>
    </row>
    <row r="84" spans="2:14" x14ac:dyDescent="0.2">
      <c r="H84" s="67" t="s">
        <v>328</v>
      </c>
      <c r="I84" s="67" t="s">
        <v>329</v>
      </c>
      <c r="J84" s="67" t="s">
        <v>330</v>
      </c>
      <c r="K84" s="67" t="s">
        <v>331</v>
      </c>
      <c r="L84" s="67" t="s">
        <v>332</v>
      </c>
      <c r="M84" s="67" t="s">
        <v>333</v>
      </c>
      <c r="N84" s="67" t="s">
        <v>334</v>
      </c>
    </row>
    <row r="86" spans="2:14" x14ac:dyDescent="0.2">
      <c r="H86" s="67" t="s">
        <v>21</v>
      </c>
    </row>
    <row r="87" spans="2:14" x14ac:dyDescent="0.2">
      <c r="C87" s="67" t="s">
        <v>335</v>
      </c>
      <c r="D87" s="67" t="s">
        <v>336</v>
      </c>
      <c r="E87" s="67" t="s">
        <v>535</v>
      </c>
      <c r="F87" s="67" t="s">
        <v>337</v>
      </c>
      <c r="H87" s="67" t="s">
        <v>338</v>
      </c>
    </row>
    <row r="88" spans="2:14" x14ac:dyDescent="0.2">
      <c r="C88" s="67" t="s">
        <v>339</v>
      </c>
      <c r="D88" s="67" t="s">
        <v>340</v>
      </c>
      <c r="E88" s="67" t="s">
        <v>341</v>
      </c>
      <c r="H88" s="67" t="s">
        <v>342</v>
      </c>
      <c r="I88" s="67" t="s">
        <v>343</v>
      </c>
      <c r="J88" s="67" t="s">
        <v>344</v>
      </c>
      <c r="K88" s="67" t="s">
        <v>345</v>
      </c>
      <c r="L88" s="67" t="s">
        <v>346</v>
      </c>
      <c r="M88" s="67" t="s">
        <v>347</v>
      </c>
      <c r="N88" s="67" t="s">
        <v>348</v>
      </c>
    </row>
    <row r="89" spans="2:14" x14ac:dyDescent="0.2">
      <c r="C89" s="67" t="s">
        <v>349</v>
      </c>
    </row>
    <row r="90" spans="2:14" x14ac:dyDescent="0.2">
      <c r="C90" s="67" t="s">
        <v>350</v>
      </c>
      <c r="H90" s="67" t="s">
        <v>351</v>
      </c>
      <c r="I90" s="67" t="s">
        <v>352</v>
      </c>
      <c r="J90" s="67" t="s">
        <v>353</v>
      </c>
      <c r="K90" s="67" t="s">
        <v>354</v>
      </c>
      <c r="L90" s="67" t="s">
        <v>355</v>
      </c>
      <c r="M90" s="67" t="s">
        <v>356</v>
      </c>
      <c r="N90" s="67" t="s">
        <v>357</v>
      </c>
    </row>
    <row r="92" spans="2:14" x14ac:dyDescent="0.2">
      <c r="H92" s="67" t="s">
        <v>328</v>
      </c>
      <c r="I92" s="67" t="s">
        <v>358</v>
      </c>
      <c r="J92" s="67" t="s">
        <v>359</v>
      </c>
      <c r="K92" s="67" t="s">
        <v>360</v>
      </c>
      <c r="L92" s="67" t="s">
        <v>361</v>
      </c>
      <c r="M92" s="67" t="s">
        <v>362</v>
      </c>
      <c r="N92" s="67" t="s">
        <v>363</v>
      </c>
    </row>
    <row r="94" spans="2:14" x14ac:dyDescent="0.2">
      <c r="H94" s="67" t="s">
        <v>364</v>
      </c>
      <c r="I94" s="67" t="s">
        <v>365</v>
      </c>
      <c r="J94" s="67" t="s">
        <v>366</v>
      </c>
      <c r="K94" s="67" t="s">
        <v>367</v>
      </c>
      <c r="L94" s="67" t="s">
        <v>368</v>
      </c>
      <c r="M94" s="67" t="s">
        <v>369</v>
      </c>
      <c r="N94" s="67" t="s">
        <v>370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workbookViewId="0"/>
  </sheetViews>
  <sheetFormatPr defaultRowHeight="12.75" x14ac:dyDescent="0.2"/>
  <sheetData>
    <row r="1" spans="1:14" x14ac:dyDescent="0.2">
      <c r="A1" s="67" t="s">
        <v>662</v>
      </c>
      <c r="B1" s="67" t="s">
        <v>0</v>
      </c>
      <c r="C1" s="67" t="s">
        <v>1</v>
      </c>
      <c r="D1" s="67" t="s">
        <v>1</v>
      </c>
      <c r="E1" s="67" t="s">
        <v>1</v>
      </c>
      <c r="F1" s="67" t="s">
        <v>1</v>
      </c>
      <c r="I1" s="67" t="s">
        <v>2</v>
      </c>
      <c r="J1" s="67" t="s">
        <v>2</v>
      </c>
      <c r="K1" s="67" t="s">
        <v>2</v>
      </c>
      <c r="L1" s="67" t="s">
        <v>2</v>
      </c>
      <c r="M1" s="67" t="s">
        <v>2</v>
      </c>
      <c r="N1" s="67" t="s">
        <v>2</v>
      </c>
    </row>
    <row r="4" spans="1:14" x14ac:dyDescent="0.2">
      <c r="H4" s="67" t="s">
        <v>3</v>
      </c>
    </row>
    <row r="5" spans="1:14" x14ac:dyDescent="0.2">
      <c r="H5" s="67" t="s">
        <v>65</v>
      </c>
    </row>
    <row r="6" spans="1:14" x14ac:dyDescent="0.2">
      <c r="H6" s="67" t="s">
        <v>66</v>
      </c>
    </row>
    <row r="8" spans="1:14" x14ac:dyDescent="0.2">
      <c r="A8" s="67" t="s">
        <v>1</v>
      </c>
    </row>
    <row r="9" spans="1:14" x14ac:dyDescent="0.2">
      <c r="A9" s="67" t="s">
        <v>1</v>
      </c>
    </row>
    <row r="10" spans="1:14" x14ac:dyDescent="0.2">
      <c r="A10" s="67" t="s">
        <v>1</v>
      </c>
    </row>
    <row r="11" spans="1:14" x14ac:dyDescent="0.2">
      <c r="A11" s="67" t="s">
        <v>1</v>
      </c>
      <c r="D11" s="67" t="s">
        <v>27</v>
      </c>
      <c r="E11" s="67" t="s">
        <v>67</v>
      </c>
    </row>
    <row r="12" spans="1:14" x14ac:dyDescent="0.2">
      <c r="A12" s="67" t="s">
        <v>1</v>
      </c>
      <c r="D12" s="67" t="s">
        <v>520</v>
      </c>
      <c r="E12" s="67" t="s">
        <v>68</v>
      </c>
    </row>
    <row r="13" spans="1:14" x14ac:dyDescent="0.2">
      <c r="A13" s="67" t="s">
        <v>1</v>
      </c>
      <c r="D13" s="67" t="s">
        <v>521</v>
      </c>
      <c r="E13" s="67" t="s">
        <v>69</v>
      </c>
    </row>
    <row r="14" spans="1:14" x14ac:dyDescent="0.2">
      <c r="A14" s="67" t="s">
        <v>1</v>
      </c>
      <c r="D14" s="67" t="s">
        <v>522</v>
      </c>
      <c r="E14" s="67" t="s">
        <v>70</v>
      </c>
    </row>
    <row r="15" spans="1:14" x14ac:dyDescent="0.2">
      <c r="A15" s="67" t="s">
        <v>1</v>
      </c>
      <c r="D15" s="67" t="s">
        <v>523</v>
      </c>
      <c r="E15" s="67" t="s">
        <v>71</v>
      </c>
    </row>
    <row r="16" spans="1:14" x14ac:dyDescent="0.2">
      <c r="A16" s="67" t="s">
        <v>1</v>
      </c>
      <c r="D16" s="67" t="s">
        <v>524</v>
      </c>
      <c r="E16" s="67" t="s">
        <v>72</v>
      </c>
    </row>
    <row r="17" spans="1:14" x14ac:dyDescent="0.2">
      <c r="A17" s="67" t="s">
        <v>1</v>
      </c>
      <c r="D17" s="67" t="s">
        <v>525</v>
      </c>
      <c r="E17" s="67" t="s">
        <v>73</v>
      </c>
    </row>
    <row r="18" spans="1:14" x14ac:dyDescent="0.2">
      <c r="A18" s="67" t="s">
        <v>1</v>
      </c>
      <c r="D18" s="67" t="s">
        <v>526</v>
      </c>
      <c r="E18" s="67" t="s">
        <v>74</v>
      </c>
    </row>
    <row r="19" spans="1:14" x14ac:dyDescent="0.2">
      <c r="A19" s="67" t="s">
        <v>1</v>
      </c>
      <c r="D19" s="67" t="s">
        <v>527</v>
      </c>
      <c r="E19" s="67" t="s">
        <v>74</v>
      </c>
    </row>
    <row r="20" spans="1:14" x14ac:dyDescent="0.2">
      <c r="A20" s="67" t="s">
        <v>1</v>
      </c>
      <c r="D20" s="67" t="s">
        <v>528</v>
      </c>
      <c r="E20" s="67" t="s">
        <v>75</v>
      </c>
    </row>
    <row r="21" spans="1:14" x14ac:dyDescent="0.2">
      <c r="A21" s="67" t="s">
        <v>1</v>
      </c>
      <c r="D21" s="67" t="s">
        <v>529</v>
      </c>
      <c r="E21" s="67" t="s">
        <v>76</v>
      </c>
    </row>
    <row r="22" spans="1:14" x14ac:dyDescent="0.2">
      <c r="A22" s="67" t="s">
        <v>1</v>
      </c>
      <c r="D22" s="67" t="s">
        <v>530</v>
      </c>
      <c r="E22" s="67" t="s">
        <v>77</v>
      </c>
    </row>
    <row r="23" spans="1:14" x14ac:dyDescent="0.2">
      <c r="A23" s="67" t="s">
        <v>1</v>
      </c>
      <c r="D23" s="67" t="s">
        <v>531</v>
      </c>
      <c r="E23" s="67" t="s">
        <v>78</v>
      </c>
    </row>
    <row r="24" spans="1:14" x14ac:dyDescent="0.2">
      <c r="E24" s="67" t="s">
        <v>79</v>
      </c>
      <c r="M24" s="67" t="s">
        <v>4</v>
      </c>
      <c r="N24" s="67" t="s">
        <v>538</v>
      </c>
    </row>
    <row r="26" spans="1:14" x14ac:dyDescent="0.2">
      <c r="I26" s="67" t="s">
        <v>80</v>
      </c>
      <c r="J26" s="67" t="s">
        <v>81</v>
      </c>
      <c r="K26" s="67" t="s">
        <v>5</v>
      </c>
      <c r="L26" s="67" t="s">
        <v>6</v>
      </c>
      <c r="M26" s="67" t="s">
        <v>7</v>
      </c>
      <c r="N26" s="67" t="s">
        <v>5</v>
      </c>
    </row>
    <row r="27" spans="1:14" x14ac:dyDescent="0.2">
      <c r="A27" s="67" t="s">
        <v>1</v>
      </c>
      <c r="E27" s="67" t="s">
        <v>8</v>
      </c>
      <c r="I27" s="67" t="s">
        <v>82</v>
      </c>
      <c r="J27" s="67" t="s">
        <v>83</v>
      </c>
      <c r="L27" s="67" t="s">
        <v>84</v>
      </c>
      <c r="M27" s="67" t="s">
        <v>85</v>
      </c>
    </row>
    <row r="28" spans="1:14" x14ac:dyDescent="0.2">
      <c r="A28" s="67" t="s">
        <v>1</v>
      </c>
      <c r="E28" s="67" t="s">
        <v>9</v>
      </c>
      <c r="I28" s="67" t="s">
        <v>86</v>
      </c>
      <c r="J28" s="67" t="s">
        <v>87</v>
      </c>
      <c r="L28" s="67" t="s">
        <v>88</v>
      </c>
      <c r="M28" s="67" t="s">
        <v>89</v>
      </c>
    </row>
    <row r="29" spans="1:14" x14ac:dyDescent="0.2">
      <c r="H29" s="67" t="s">
        <v>10</v>
      </c>
    </row>
    <row r="30" spans="1:14" x14ac:dyDescent="0.2">
      <c r="H30" s="67" t="s">
        <v>90</v>
      </c>
      <c r="I30" s="67" t="s">
        <v>91</v>
      </c>
      <c r="J30" s="67" t="s">
        <v>92</v>
      </c>
      <c r="K30" s="67" t="s">
        <v>93</v>
      </c>
      <c r="L30" s="67" t="s">
        <v>94</v>
      </c>
      <c r="M30" s="67" t="s">
        <v>95</v>
      </c>
      <c r="N30" s="67" t="s">
        <v>96</v>
      </c>
    </row>
    <row r="31" spans="1:14" x14ac:dyDescent="0.2">
      <c r="H31" s="67" t="s">
        <v>97</v>
      </c>
    </row>
    <row r="32" spans="1:14" x14ac:dyDescent="0.2">
      <c r="H32" s="67" t="s">
        <v>98</v>
      </c>
    </row>
    <row r="33" spans="2:14" x14ac:dyDescent="0.2">
      <c r="B33" s="67" t="s">
        <v>99</v>
      </c>
      <c r="C33" s="67" t="s">
        <v>100</v>
      </c>
      <c r="D33" s="67" t="s">
        <v>101</v>
      </c>
      <c r="E33" s="67" t="s">
        <v>532</v>
      </c>
      <c r="F33" s="67" t="s">
        <v>102</v>
      </c>
      <c r="H33" s="67" t="s">
        <v>103</v>
      </c>
    </row>
    <row r="34" spans="2:14" x14ac:dyDescent="0.2">
      <c r="B34" s="67" t="s">
        <v>104</v>
      </c>
      <c r="C34" s="67" t="s">
        <v>105</v>
      </c>
      <c r="D34" s="67" t="s">
        <v>106</v>
      </c>
      <c r="E34" s="67" t="s">
        <v>107</v>
      </c>
      <c r="H34" s="67" t="s">
        <v>108</v>
      </c>
      <c r="I34" s="67" t="s">
        <v>109</v>
      </c>
      <c r="J34" s="67" t="s">
        <v>110</v>
      </c>
      <c r="K34" s="67" t="s">
        <v>111</v>
      </c>
      <c r="L34" s="67" t="s">
        <v>112</v>
      </c>
      <c r="M34" s="67" t="s">
        <v>113</v>
      </c>
      <c r="N34" s="67" t="s">
        <v>114</v>
      </c>
    </row>
    <row r="35" spans="2:14" x14ac:dyDescent="0.2">
      <c r="B35" s="67" t="s">
        <v>115</v>
      </c>
      <c r="C35" s="67" t="s">
        <v>116</v>
      </c>
    </row>
    <row r="36" spans="2:14" x14ac:dyDescent="0.2">
      <c r="B36" s="67" t="s">
        <v>117</v>
      </c>
      <c r="C36" s="67" t="s">
        <v>118</v>
      </c>
      <c r="H36" s="67" t="s">
        <v>119</v>
      </c>
      <c r="I36" s="67" t="s">
        <v>120</v>
      </c>
      <c r="J36" s="67" t="s">
        <v>121</v>
      </c>
      <c r="K36" s="67" t="s">
        <v>122</v>
      </c>
      <c r="L36" s="67" t="s">
        <v>123</v>
      </c>
      <c r="M36" s="67" t="s">
        <v>124</v>
      </c>
      <c r="N36" s="67" t="s">
        <v>125</v>
      </c>
    </row>
    <row r="37" spans="2:14" x14ac:dyDescent="0.2">
      <c r="B37" s="67" t="s">
        <v>115</v>
      </c>
    </row>
    <row r="38" spans="2:14" x14ac:dyDescent="0.2">
      <c r="B38" s="67" t="s">
        <v>126</v>
      </c>
      <c r="C38" s="67" t="s">
        <v>127</v>
      </c>
      <c r="D38" s="67" t="s">
        <v>128</v>
      </c>
      <c r="E38" s="67" t="s">
        <v>11</v>
      </c>
      <c r="F38" s="67" t="s">
        <v>129</v>
      </c>
      <c r="H38" s="67" t="s">
        <v>130</v>
      </c>
    </row>
    <row r="39" spans="2:14" x14ac:dyDescent="0.2">
      <c r="B39" s="67" t="s">
        <v>131</v>
      </c>
      <c r="C39" s="67" t="s">
        <v>132</v>
      </c>
      <c r="D39" s="67" t="s">
        <v>133</v>
      </c>
      <c r="E39" s="67" t="s">
        <v>134</v>
      </c>
      <c r="H39" s="67" t="s">
        <v>135</v>
      </c>
      <c r="I39" s="67" t="s">
        <v>136</v>
      </c>
      <c r="J39" s="67" t="s">
        <v>137</v>
      </c>
      <c r="K39" s="67" t="s">
        <v>138</v>
      </c>
      <c r="L39" s="67" t="s">
        <v>139</v>
      </c>
      <c r="M39" s="67" t="s">
        <v>140</v>
      </c>
      <c r="N39" s="67" t="s">
        <v>141</v>
      </c>
    </row>
    <row r="40" spans="2:14" x14ac:dyDescent="0.2">
      <c r="B40" s="67" t="s">
        <v>142</v>
      </c>
      <c r="C40" s="67" t="s">
        <v>143</v>
      </c>
    </row>
    <row r="41" spans="2:14" x14ac:dyDescent="0.2">
      <c r="B41" s="67" t="s">
        <v>144</v>
      </c>
      <c r="C41" s="67" t="s">
        <v>145</v>
      </c>
      <c r="H41" s="67" t="s">
        <v>146</v>
      </c>
      <c r="I41" s="67" t="s">
        <v>147</v>
      </c>
      <c r="J41" s="67" t="s">
        <v>148</v>
      </c>
      <c r="K41" s="67" t="s">
        <v>149</v>
      </c>
      <c r="L41" s="67" t="s">
        <v>150</v>
      </c>
      <c r="M41" s="67" t="s">
        <v>151</v>
      </c>
      <c r="N41" s="67" t="s">
        <v>152</v>
      </c>
    </row>
    <row r="42" spans="2:14" x14ac:dyDescent="0.2">
      <c r="B42" s="67" t="s">
        <v>142</v>
      </c>
    </row>
    <row r="43" spans="2:14" x14ac:dyDescent="0.2">
      <c r="B43" s="67" t="s">
        <v>153</v>
      </c>
    </row>
    <row r="44" spans="2:14" x14ac:dyDescent="0.2">
      <c r="B44" s="67" t="s">
        <v>154</v>
      </c>
      <c r="C44" s="67" t="s">
        <v>155</v>
      </c>
      <c r="D44" s="67" t="s">
        <v>156</v>
      </c>
      <c r="E44" s="67" t="s">
        <v>533</v>
      </c>
      <c r="F44" s="67" t="s">
        <v>157</v>
      </c>
      <c r="H44" s="67" t="s">
        <v>158</v>
      </c>
    </row>
    <row r="45" spans="2:14" x14ac:dyDescent="0.2">
      <c r="B45" s="67" t="s">
        <v>159</v>
      </c>
      <c r="C45" s="67" t="s">
        <v>160</v>
      </c>
      <c r="D45" s="67" t="s">
        <v>161</v>
      </c>
      <c r="E45" s="67" t="s">
        <v>162</v>
      </c>
      <c r="H45" s="67" t="s">
        <v>163</v>
      </c>
      <c r="I45" s="67" t="s">
        <v>164</v>
      </c>
      <c r="J45" s="67" t="s">
        <v>165</v>
      </c>
      <c r="K45" s="67" t="s">
        <v>166</v>
      </c>
      <c r="L45" s="67" t="s">
        <v>167</v>
      </c>
      <c r="M45" s="67" t="s">
        <v>168</v>
      </c>
      <c r="N45" s="67" t="s">
        <v>169</v>
      </c>
    </row>
    <row r="46" spans="2:14" x14ac:dyDescent="0.2">
      <c r="B46" s="67" t="s">
        <v>170</v>
      </c>
      <c r="C46" s="67" t="s">
        <v>171</v>
      </c>
    </row>
    <row r="47" spans="2:14" x14ac:dyDescent="0.2">
      <c r="B47" s="67" t="s">
        <v>172</v>
      </c>
      <c r="C47" s="67" t="s">
        <v>173</v>
      </c>
      <c r="H47" s="67" t="s">
        <v>174</v>
      </c>
      <c r="I47" s="67" t="s">
        <v>175</v>
      </c>
      <c r="J47" s="67" t="s">
        <v>176</v>
      </c>
      <c r="K47" s="67" t="s">
        <v>177</v>
      </c>
      <c r="L47" s="67" t="s">
        <v>178</v>
      </c>
      <c r="M47" s="67" t="s">
        <v>179</v>
      </c>
      <c r="N47" s="67" t="s">
        <v>180</v>
      </c>
    </row>
    <row r="48" spans="2:14" x14ac:dyDescent="0.2">
      <c r="B48" s="67" t="s">
        <v>170</v>
      </c>
    </row>
    <row r="49" spans="1:14" x14ac:dyDescent="0.2">
      <c r="B49" s="67" t="s">
        <v>181</v>
      </c>
    </row>
    <row r="50" spans="1:14" x14ac:dyDescent="0.2">
      <c r="B50" s="67" t="s">
        <v>182</v>
      </c>
      <c r="C50" s="67" t="s">
        <v>183</v>
      </c>
      <c r="D50" s="67" t="s">
        <v>184</v>
      </c>
      <c r="E50" s="67" t="s">
        <v>534</v>
      </c>
      <c r="F50" s="67" t="s">
        <v>185</v>
      </c>
      <c r="H50" s="67" t="s">
        <v>186</v>
      </c>
    </row>
    <row r="51" spans="1:14" x14ac:dyDescent="0.2">
      <c r="B51" s="67" t="s">
        <v>187</v>
      </c>
      <c r="C51" s="67" t="s">
        <v>188</v>
      </c>
      <c r="D51" s="67" t="s">
        <v>189</v>
      </c>
      <c r="E51" s="67" t="s">
        <v>190</v>
      </c>
      <c r="H51" s="67" t="s">
        <v>191</v>
      </c>
      <c r="I51" s="67" t="s">
        <v>192</v>
      </c>
      <c r="J51" s="67" t="s">
        <v>193</v>
      </c>
      <c r="K51" s="67" t="s">
        <v>194</v>
      </c>
      <c r="L51" s="67" t="s">
        <v>195</v>
      </c>
      <c r="M51" s="67" t="s">
        <v>196</v>
      </c>
      <c r="N51" s="67" t="s">
        <v>197</v>
      </c>
    </row>
    <row r="52" spans="1:14" x14ac:dyDescent="0.2">
      <c r="B52" s="67" t="s">
        <v>198</v>
      </c>
      <c r="C52" s="67" t="s">
        <v>199</v>
      </c>
    </row>
    <row r="53" spans="1:14" x14ac:dyDescent="0.2">
      <c r="B53" s="67" t="s">
        <v>200</v>
      </c>
      <c r="C53" s="67" t="s">
        <v>201</v>
      </c>
      <c r="H53" s="67" t="s">
        <v>202</v>
      </c>
      <c r="I53" s="67" t="s">
        <v>203</v>
      </c>
      <c r="J53" s="67" t="s">
        <v>204</v>
      </c>
      <c r="K53" s="67" t="s">
        <v>205</v>
      </c>
      <c r="L53" s="67" t="s">
        <v>206</v>
      </c>
      <c r="M53" s="67" t="s">
        <v>207</v>
      </c>
      <c r="N53" s="67" t="s">
        <v>208</v>
      </c>
    </row>
    <row r="54" spans="1:14" x14ac:dyDescent="0.2">
      <c r="B54" s="67" t="s">
        <v>198</v>
      </c>
    </row>
    <row r="56" spans="1:14" x14ac:dyDescent="0.2">
      <c r="B56" s="67" t="s">
        <v>243</v>
      </c>
      <c r="H56" s="67" t="s">
        <v>12</v>
      </c>
    </row>
    <row r="57" spans="1:14" x14ac:dyDescent="0.2">
      <c r="B57" s="67" t="s">
        <v>210</v>
      </c>
      <c r="C57" s="67" t="s">
        <v>211</v>
      </c>
      <c r="D57" s="67" t="s">
        <v>212</v>
      </c>
      <c r="E57" s="67" t="s">
        <v>13</v>
      </c>
      <c r="F57" s="67" t="s">
        <v>213</v>
      </c>
      <c r="H57" s="67" t="s">
        <v>214</v>
      </c>
    </row>
    <row r="58" spans="1:14" x14ac:dyDescent="0.2">
      <c r="B58" s="67" t="s">
        <v>215</v>
      </c>
      <c r="C58" s="67" t="s">
        <v>216</v>
      </c>
      <c r="D58" s="67" t="s">
        <v>217</v>
      </c>
      <c r="E58" s="67" t="s">
        <v>218</v>
      </c>
      <c r="H58" s="67" t="s">
        <v>219</v>
      </c>
      <c r="I58" s="67" t="s">
        <v>220</v>
      </c>
      <c r="J58" s="67" t="s">
        <v>221</v>
      </c>
      <c r="K58" s="67" t="s">
        <v>222</v>
      </c>
      <c r="L58" s="67" t="s">
        <v>223</v>
      </c>
      <c r="M58" s="67" t="s">
        <v>224</v>
      </c>
      <c r="N58" s="67" t="s">
        <v>225</v>
      </c>
    </row>
    <row r="59" spans="1:14" x14ac:dyDescent="0.2">
      <c r="A59" s="67" t="s">
        <v>14</v>
      </c>
      <c r="B59" s="67" t="s">
        <v>226</v>
      </c>
      <c r="C59" s="67" t="s">
        <v>371</v>
      </c>
      <c r="D59" s="67" t="s">
        <v>372</v>
      </c>
      <c r="E59" s="67" t="s">
        <v>13</v>
      </c>
      <c r="F59" s="67" t="s">
        <v>536</v>
      </c>
      <c r="H59" s="67" t="s">
        <v>373</v>
      </c>
    </row>
    <row r="60" spans="1:14" x14ac:dyDescent="0.2">
      <c r="A60" s="67" t="s">
        <v>14</v>
      </c>
      <c r="B60" s="67" t="s">
        <v>374</v>
      </c>
      <c r="C60" s="67" t="s">
        <v>229</v>
      </c>
      <c r="D60" s="67" t="s">
        <v>375</v>
      </c>
      <c r="E60" s="67" t="s">
        <v>376</v>
      </c>
      <c r="H60" s="67" t="s">
        <v>377</v>
      </c>
      <c r="I60" s="67" t="s">
        <v>378</v>
      </c>
      <c r="J60" s="67" t="s">
        <v>379</v>
      </c>
      <c r="K60" s="67" t="s">
        <v>233</v>
      </c>
      <c r="L60" s="67" t="s">
        <v>380</v>
      </c>
      <c r="M60" s="67" t="s">
        <v>381</v>
      </c>
      <c r="N60" s="67" t="s">
        <v>236</v>
      </c>
    </row>
    <row r="61" spans="1:14" x14ac:dyDescent="0.2">
      <c r="A61" s="67" t="s">
        <v>14</v>
      </c>
      <c r="B61" s="67" t="s">
        <v>209</v>
      </c>
      <c r="C61" s="67" t="s">
        <v>382</v>
      </c>
      <c r="D61" s="67" t="s">
        <v>383</v>
      </c>
      <c r="E61" s="67" t="s">
        <v>384</v>
      </c>
      <c r="H61" s="67" t="s">
        <v>385</v>
      </c>
      <c r="I61" s="67" t="s">
        <v>386</v>
      </c>
      <c r="J61" s="67" t="s">
        <v>387</v>
      </c>
      <c r="K61" s="67" t="s">
        <v>388</v>
      </c>
      <c r="L61" s="67" t="s">
        <v>389</v>
      </c>
      <c r="M61" s="67" t="s">
        <v>390</v>
      </c>
      <c r="N61" s="67" t="s">
        <v>391</v>
      </c>
    </row>
    <row r="62" spans="1:14" x14ac:dyDescent="0.2">
      <c r="B62" s="67" t="s">
        <v>226</v>
      </c>
      <c r="C62" s="67" t="s">
        <v>227</v>
      </c>
    </row>
    <row r="63" spans="1:14" x14ac:dyDescent="0.2">
      <c r="B63" s="67" t="s">
        <v>540</v>
      </c>
      <c r="C63" s="67" t="s">
        <v>541</v>
      </c>
      <c r="H63" s="67" t="s">
        <v>230</v>
      </c>
      <c r="I63" s="67" t="s">
        <v>542</v>
      </c>
      <c r="J63" s="67" t="s">
        <v>543</v>
      </c>
      <c r="K63" s="67" t="s">
        <v>544</v>
      </c>
      <c r="L63" s="67" t="s">
        <v>545</v>
      </c>
      <c r="M63" s="67" t="s">
        <v>546</v>
      </c>
      <c r="N63" s="67" t="s">
        <v>547</v>
      </c>
    </row>
    <row r="64" spans="1:14" x14ac:dyDescent="0.2">
      <c r="B64" s="67" t="s">
        <v>243</v>
      </c>
    </row>
    <row r="65" spans="1:14" x14ac:dyDescent="0.2">
      <c r="B65" s="67" t="s">
        <v>548</v>
      </c>
      <c r="H65" s="67" t="s">
        <v>15</v>
      </c>
    </row>
    <row r="66" spans="1:14" x14ac:dyDescent="0.2">
      <c r="B66" s="67" t="s">
        <v>549</v>
      </c>
      <c r="C66" s="67" t="s">
        <v>550</v>
      </c>
      <c r="D66" s="67" t="s">
        <v>551</v>
      </c>
      <c r="E66" s="67" t="s">
        <v>16</v>
      </c>
      <c r="F66" s="67" t="s">
        <v>552</v>
      </c>
      <c r="H66" s="67" t="s">
        <v>553</v>
      </c>
    </row>
    <row r="67" spans="1:14" x14ac:dyDescent="0.2">
      <c r="B67" s="67" t="s">
        <v>237</v>
      </c>
      <c r="C67" s="67" t="s">
        <v>554</v>
      </c>
      <c r="D67" s="67" t="s">
        <v>555</v>
      </c>
      <c r="E67" s="67" t="s">
        <v>556</v>
      </c>
      <c r="H67" s="67" t="s">
        <v>557</v>
      </c>
      <c r="I67" s="67" t="s">
        <v>558</v>
      </c>
      <c r="J67" s="67" t="s">
        <v>559</v>
      </c>
      <c r="K67" s="67" t="s">
        <v>560</v>
      </c>
      <c r="L67" s="67" t="s">
        <v>561</v>
      </c>
      <c r="M67" s="67" t="s">
        <v>562</v>
      </c>
      <c r="N67" s="67" t="s">
        <v>563</v>
      </c>
    </row>
    <row r="68" spans="1:14" x14ac:dyDescent="0.2">
      <c r="A68" s="67" t="s">
        <v>14</v>
      </c>
      <c r="B68" s="67" t="s">
        <v>392</v>
      </c>
      <c r="C68" s="67" t="s">
        <v>393</v>
      </c>
      <c r="D68" s="67" t="s">
        <v>394</v>
      </c>
      <c r="E68" s="67" t="s">
        <v>403</v>
      </c>
      <c r="H68" s="67" t="s">
        <v>395</v>
      </c>
      <c r="I68" s="67" t="s">
        <v>396</v>
      </c>
      <c r="J68" s="67" t="s">
        <v>397</v>
      </c>
      <c r="K68" s="67" t="s">
        <v>268</v>
      </c>
      <c r="L68" s="67" t="s">
        <v>398</v>
      </c>
      <c r="M68" s="67" t="s">
        <v>399</v>
      </c>
      <c r="N68" s="67" t="s">
        <v>271</v>
      </c>
    </row>
    <row r="69" spans="1:14" x14ac:dyDescent="0.2">
      <c r="A69" s="67" t="s">
        <v>14</v>
      </c>
      <c r="B69" s="67" t="s">
        <v>400</v>
      </c>
      <c r="C69" s="67" t="s">
        <v>401</v>
      </c>
      <c r="D69" s="67" t="s">
        <v>402</v>
      </c>
      <c r="E69" s="67" t="s">
        <v>414</v>
      </c>
      <c r="H69" s="67" t="s">
        <v>404</v>
      </c>
      <c r="I69" s="67" t="s">
        <v>405</v>
      </c>
      <c r="J69" s="67" t="s">
        <v>406</v>
      </c>
      <c r="K69" s="67" t="s">
        <v>407</v>
      </c>
      <c r="L69" s="67" t="s">
        <v>408</v>
      </c>
      <c r="M69" s="67" t="s">
        <v>409</v>
      </c>
      <c r="N69" s="67" t="s">
        <v>410</v>
      </c>
    </row>
    <row r="70" spans="1:14" x14ac:dyDescent="0.2">
      <c r="A70" s="67" t="s">
        <v>14</v>
      </c>
      <c r="B70" s="67" t="s">
        <v>411</v>
      </c>
      <c r="C70" s="67" t="s">
        <v>412</v>
      </c>
      <c r="D70" s="67" t="s">
        <v>413</v>
      </c>
      <c r="E70" s="67" t="s">
        <v>424</v>
      </c>
      <c r="H70" s="67" t="s">
        <v>415</v>
      </c>
      <c r="I70" s="67" t="s">
        <v>416</v>
      </c>
      <c r="J70" s="67" t="s">
        <v>417</v>
      </c>
      <c r="K70" s="67" t="s">
        <v>418</v>
      </c>
      <c r="L70" s="67" t="s">
        <v>419</v>
      </c>
      <c r="M70" s="67" t="s">
        <v>420</v>
      </c>
      <c r="N70" s="67" t="s">
        <v>421</v>
      </c>
    </row>
    <row r="71" spans="1:14" x14ac:dyDescent="0.2">
      <c r="A71" s="67" t="s">
        <v>14</v>
      </c>
      <c r="B71" s="67" t="s">
        <v>273</v>
      </c>
      <c r="C71" s="67" t="s">
        <v>422</v>
      </c>
      <c r="D71" s="67" t="s">
        <v>423</v>
      </c>
      <c r="E71" s="67" t="s">
        <v>432</v>
      </c>
      <c r="H71" s="67" t="s">
        <v>425</v>
      </c>
      <c r="I71" s="67" t="s">
        <v>426</v>
      </c>
      <c r="J71" s="67" t="s">
        <v>427</v>
      </c>
      <c r="K71" s="67" t="s">
        <v>428</v>
      </c>
      <c r="L71" s="67" t="s">
        <v>429</v>
      </c>
      <c r="M71" s="67" t="s">
        <v>430</v>
      </c>
      <c r="N71" s="67" t="s">
        <v>431</v>
      </c>
    </row>
    <row r="72" spans="1:14" x14ac:dyDescent="0.2">
      <c r="A72" s="67" t="s">
        <v>14</v>
      </c>
      <c r="B72" s="67" t="s">
        <v>278</v>
      </c>
      <c r="C72" s="67" t="s">
        <v>279</v>
      </c>
      <c r="D72" s="67" t="s">
        <v>280</v>
      </c>
      <c r="E72" s="67" t="s">
        <v>434</v>
      </c>
      <c r="H72" s="67" t="s">
        <v>282</v>
      </c>
      <c r="I72" s="67" t="s">
        <v>283</v>
      </c>
      <c r="J72" s="67" t="s">
        <v>284</v>
      </c>
      <c r="K72" s="67" t="s">
        <v>285</v>
      </c>
      <c r="L72" s="67" t="s">
        <v>286</v>
      </c>
      <c r="M72" s="67" t="s">
        <v>287</v>
      </c>
      <c r="N72" s="67" t="s">
        <v>288</v>
      </c>
    </row>
    <row r="73" spans="1:14" x14ac:dyDescent="0.2">
      <c r="A73" s="67" t="s">
        <v>14</v>
      </c>
      <c r="B73" s="67" t="s">
        <v>289</v>
      </c>
      <c r="C73" s="67" t="s">
        <v>290</v>
      </c>
      <c r="D73" s="67" t="s">
        <v>433</v>
      </c>
      <c r="E73" s="67" t="s">
        <v>564</v>
      </c>
      <c r="H73" s="67" t="s">
        <v>435</v>
      </c>
      <c r="I73" s="67" t="s">
        <v>436</v>
      </c>
      <c r="J73" s="67" t="s">
        <v>437</v>
      </c>
      <c r="K73" s="67" t="s">
        <v>438</v>
      </c>
      <c r="L73" s="67" t="s">
        <v>439</v>
      </c>
      <c r="M73" s="67" t="s">
        <v>440</v>
      </c>
      <c r="N73" s="67" t="s">
        <v>441</v>
      </c>
    </row>
    <row r="74" spans="1:14" x14ac:dyDescent="0.2">
      <c r="A74" s="67" t="s">
        <v>14</v>
      </c>
      <c r="B74" s="67" t="s">
        <v>291</v>
      </c>
      <c r="C74" s="67" t="s">
        <v>442</v>
      </c>
      <c r="D74" s="67" t="s">
        <v>443</v>
      </c>
      <c r="E74" s="67" t="s">
        <v>444</v>
      </c>
      <c r="H74" s="67" t="s">
        <v>445</v>
      </c>
      <c r="I74" s="67" t="s">
        <v>446</v>
      </c>
      <c r="J74" s="67" t="s">
        <v>447</v>
      </c>
      <c r="K74" s="67" t="s">
        <v>448</v>
      </c>
      <c r="L74" s="67" t="s">
        <v>449</v>
      </c>
      <c r="M74" s="67" t="s">
        <v>450</v>
      </c>
      <c r="N74" s="67" t="s">
        <v>451</v>
      </c>
    </row>
    <row r="75" spans="1:14" x14ac:dyDescent="0.2">
      <c r="A75" s="67" t="s">
        <v>14</v>
      </c>
      <c r="B75" s="67" t="s">
        <v>392</v>
      </c>
      <c r="C75" s="67" t="s">
        <v>452</v>
      </c>
      <c r="D75" s="67" t="s">
        <v>453</v>
      </c>
      <c r="E75" s="67" t="s">
        <v>16</v>
      </c>
      <c r="F75" s="67" t="s">
        <v>537</v>
      </c>
      <c r="H75" s="67" t="s">
        <v>454</v>
      </c>
    </row>
    <row r="76" spans="1:14" x14ac:dyDescent="0.2">
      <c r="A76" s="67" t="s">
        <v>14</v>
      </c>
      <c r="B76" s="67" t="s">
        <v>272</v>
      </c>
      <c r="C76" s="67" t="s">
        <v>455</v>
      </c>
      <c r="D76" s="67" t="s">
        <v>456</v>
      </c>
      <c r="E76" s="67" t="s">
        <v>457</v>
      </c>
      <c r="H76" s="67" t="s">
        <v>458</v>
      </c>
      <c r="I76" s="67" t="s">
        <v>459</v>
      </c>
      <c r="J76" s="67" t="s">
        <v>460</v>
      </c>
      <c r="K76" s="67" t="s">
        <v>461</v>
      </c>
      <c r="L76" s="67" t="s">
        <v>462</v>
      </c>
      <c r="M76" s="67" t="s">
        <v>463</v>
      </c>
      <c r="N76" s="67" t="s">
        <v>464</v>
      </c>
    </row>
    <row r="77" spans="1:14" x14ac:dyDescent="0.2">
      <c r="A77" s="67" t="s">
        <v>14</v>
      </c>
      <c r="B77" s="67" t="s">
        <v>465</v>
      </c>
      <c r="C77" s="67" t="s">
        <v>466</v>
      </c>
      <c r="D77" s="67" t="s">
        <v>467</v>
      </c>
      <c r="E77" s="67" t="s">
        <v>468</v>
      </c>
      <c r="H77" s="67" t="s">
        <v>469</v>
      </c>
      <c r="I77" s="67" t="s">
        <v>470</v>
      </c>
      <c r="J77" s="67" t="s">
        <v>471</v>
      </c>
      <c r="K77" s="67" t="s">
        <v>472</v>
      </c>
      <c r="L77" s="67" t="s">
        <v>473</v>
      </c>
      <c r="M77" s="67" t="s">
        <v>474</v>
      </c>
      <c r="N77" s="67" t="s">
        <v>475</v>
      </c>
    </row>
    <row r="78" spans="1:14" x14ac:dyDescent="0.2">
      <c r="A78" s="67" t="s">
        <v>14</v>
      </c>
      <c r="B78" s="67" t="s">
        <v>301</v>
      </c>
      <c r="C78" s="67" t="s">
        <v>476</v>
      </c>
      <c r="D78" s="67" t="s">
        <v>477</v>
      </c>
      <c r="E78" s="67" t="s">
        <v>478</v>
      </c>
      <c r="H78" s="67" t="s">
        <v>479</v>
      </c>
      <c r="I78" s="67" t="s">
        <v>480</v>
      </c>
      <c r="J78" s="67" t="s">
        <v>481</v>
      </c>
      <c r="K78" s="67" t="s">
        <v>482</v>
      </c>
      <c r="L78" s="67" t="s">
        <v>483</v>
      </c>
      <c r="M78" s="67" t="s">
        <v>484</v>
      </c>
      <c r="N78" s="67" t="s">
        <v>485</v>
      </c>
    </row>
    <row r="79" spans="1:14" x14ac:dyDescent="0.2">
      <c r="A79" s="67" t="s">
        <v>14</v>
      </c>
      <c r="B79" s="67" t="s">
        <v>306</v>
      </c>
      <c r="C79" s="67" t="s">
        <v>307</v>
      </c>
      <c r="D79" s="67" t="s">
        <v>308</v>
      </c>
      <c r="E79" s="67" t="s">
        <v>486</v>
      </c>
      <c r="H79" s="67" t="s">
        <v>310</v>
      </c>
      <c r="I79" s="67" t="s">
        <v>311</v>
      </c>
      <c r="J79" s="67" t="s">
        <v>312</v>
      </c>
      <c r="K79" s="67" t="s">
        <v>313</v>
      </c>
      <c r="L79" s="67" t="s">
        <v>314</v>
      </c>
      <c r="M79" s="67" t="s">
        <v>315</v>
      </c>
      <c r="N79" s="67" t="s">
        <v>316</v>
      </c>
    </row>
    <row r="80" spans="1:14" x14ac:dyDescent="0.2">
      <c r="A80" s="67" t="s">
        <v>14</v>
      </c>
      <c r="B80" s="67" t="s">
        <v>317</v>
      </c>
      <c r="C80" s="67" t="s">
        <v>318</v>
      </c>
      <c r="D80" s="67" t="s">
        <v>487</v>
      </c>
      <c r="E80" s="67" t="s">
        <v>488</v>
      </c>
      <c r="H80" s="67" t="s">
        <v>489</v>
      </c>
      <c r="I80" s="67" t="s">
        <v>490</v>
      </c>
      <c r="J80" s="67" t="s">
        <v>491</v>
      </c>
      <c r="K80" s="67" t="s">
        <v>492</v>
      </c>
      <c r="L80" s="67" t="s">
        <v>493</v>
      </c>
      <c r="M80" s="67" t="s">
        <v>494</v>
      </c>
      <c r="N80" s="67" t="s">
        <v>495</v>
      </c>
    </row>
    <row r="81" spans="1:14" x14ac:dyDescent="0.2">
      <c r="A81" s="67" t="s">
        <v>14</v>
      </c>
      <c r="B81" s="67" t="s">
        <v>319</v>
      </c>
      <c r="C81" s="67" t="s">
        <v>565</v>
      </c>
      <c r="D81" s="67" t="s">
        <v>566</v>
      </c>
      <c r="E81" s="67" t="s">
        <v>567</v>
      </c>
      <c r="H81" s="67" t="s">
        <v>568</v>
      </c>
      <c r="I81" s="67" t="s">
        <v>569</v>
      </c>
      <c r="J81" s="67" t="s">
        <v>570</v>
      </c>
      <c r="K81" s="67" t="s">
        <v>571</v>
      </c>
      <c r="L81" s="67" t="s">
        <v>572</v>
      </c>
      <c r="M81" s="67" t="s">
        <v>573</v>
      </c>
      <c r="N81" s="67" t="s">
        <v>574</v>
      </c>
    </row>
    <row r="82" spans="1:14" x14ac:dyDescent="0.2">
      <c r="B82" s="67" t="s">
        <v>392</v>
      </c>
      <c r="C82" s="67" t="s">
        <v>393</v>
      </c>
    </row>
    <row r="83" spans="1:14" x14ac:dyDescent="0.2">
      <c r="B83" s="67" t="s">
        <v>575</v>
      </c>
      <c r="C83" s="67" t="s">
        <v>576</v>
      </c>
      <c r="H83" s="67" t="s">
        <v>258</v>
      </c>
      <c r="I83" s="67" t="s">
        <v>577</v>
      </c>
      <c r="J83" s="67" t="s">
        <v>578</v>
      </c>
      <c r="K83" s="67" t="s">
        <v>579</v>
      </c>
      <c r="L83" s="67" t="s">
        <v>580</v>
      </c>
      <c r="M83" s="67" t="s">
        <v>581</v>
      </c>
      <c r="N83" s="67" t="s">
        <v>582</v>
      </c>
    </row>
    <row r="84" spans="1:14" x14ac:dyDescent="0.2">
      <c r="B84" s="67" t="s">
        <v>548</v>
      </c>
    </row>
    <row r="85" spans="1:14" x14ac:dyDescent="0.2">
      <c r="H85" s="67" t="s">
        <v>265</v>
      </c>
      <c r="I85" s="67" t="s">
        <v>583</v>
      </c>
      <c r="J85" s="67" t="s">
        <v>584</v>
      </c>
      <c r="K85" s="67" t="s">
        <v>585</v>
      </c>
      <c r="L85" s="67" t="s">
        <v>586</v>
      </c>
      <c r="M85" s="67" t="s">
        <v>587</v>
      </c>
      <c r="N85" s="67" t="s">
        <v>588</v>
      </c>
    </row>
    <row r="87" spans="1:14" x14ac:dyDescent="0.2">
      <c r="B87" s="67" t="s">
        <v>589</v>
      </c>
      <c r="H87" s="67" t="s">
        <v>17</v>
      </c>
    </row>
    <row r="88" spans="1:14" x14ac:dyDescent="0.2">
      <c r="B88" s="67" t="s">
        <v>590</v>
      </c>
      <c r="C88" s="67" t="s">
        <v>591</v>
      </c>
      <c r="D88" s="67" t="s">
        <v>592</v>
      </c>
      <c r="E88" s="67" t="s">
        <v>18</v>
      </c>
      <c r="F88" s="67" t="s">
        <v>593</v>
      </c>
      <c r="H88" s="67" t="s">
        <v>594</v>
      </c>
    </row>
    <row r="89" spans="1:14" x14ac:dyDescent="0.2">
      <c r="B89" s="67" t="s">
        <v>496</v>
      </c>
      <c r="C89" s="67" t="s">
        <v>349</v>
      </c>
      <c r="D89" s="67" t="s">
        <v>595</v>
      </c>
      <c r="E89" s="67" t="s">
        <v>596</v>
      </c>
      <c r="H89" s="67" t="s">
        <v>597</v>
      </c>
      <c r="I89" s="67" t="s">
        <v>598</v>
      </c>
      <c r="J89" s="67" t="s">
        <v>599</v>
      </c>
      <c r="K89" s="67" t="s">
        <v>600</v>
      </c>
      <c r="L89" s="67" t="s">
        <v>601</v>
      </c>
      <c r="M89" s="67" t="s">
        <v>602</v>
      </c>
      <c r="N89" s="67" t="s">
        <v>603</v>
      </c>
    </row>
    <row r="90" spans="1:14" x14ac:dyDescent="0.2">
      <c r="B90" s="67" t="s">
        <v>497</v>
      </c>
      <c r="C90" s="67" t="s">
        <v>350</v>
      </c>
    </row>
    <row r="91" spans="1:14" x14ac:dyDescent="0.2">
      <c r="B91" s="67" t="s">
        <v>498</v>
      </c>
    </row>
    <row r="92" spans="1:14" x14ac:dyDescent="0.2">
      <c r="B92" s="67" t="s">
        <v>604</v>
      </c>
      <c r="H92" s="67" t="s">
        <v>293</v>
      </c>
      <c r="I92" s="67" t="s">
        <v>605</v>
      </c>
      <c r="J92" s="67" t="s">
        <v>606</v>
      </c>
      <c r="K92" s="67" t="s">
        <v>360</v>
      </c>
      <c r="L92" s="67" t="s">
        <v>607</v>
      </c>
      <c r="M92" s="67" t="s">
        <v>608</v>
      </c>
      <c r="N92" s="67" t="s">
        <v>363</v>
      </c>
    </row>
    <row r="93" spans="1:14" x14ac:dyDescent="0.2">
      <c r="B93" s="67" t="s">
        <v>589</v>
      </c>
    </row>
    <row r="94" spans="1:14" x14ac:dyDescent="0.2">
      <c r="B94" s="67" t="s">
        <v>609</v>
      </c>
      <c r="H94" s="67" t="s">
        <v>19</v>
      </c>
    </row>
    <row r="95" spans="1:14" x14ac:dyDescent="0.2">
      <c r="B95" s="67" t="s">
        <v>610</v>
      </c>
      <c r="C95" s="67" t="s">
        <v>611</v>
      </c>
      <c r="D95" s="67" t="s">
        <v>612</v>
      </c>
      <c r="E95" s="67" t="s">
        <v>20</v>
      </c>
      <c r="F95" s="67" t="s">
        <v>613</v>
      </c>
      <c r="H95" s="67" t="s">
        <v>614</v>
      </c>
    </row>
    <row r="96" spans="1:14" x14ac:dyDescent="0.2">
      <c r="B96" s="67" t="s">
        <v>499</v>
      </c>
      <c r="C96" s="67" t="s">
        <v>615</v>
      </c>
      <c r="D96" s="67" t="s">
        <v>616</v>
      </c>
      <c r="E96" s="67" t="s">
        <v>617</v>
      </c>
      <c r="H96" s="67" t="s">
        <v>618</v>
      </c>
      <c r="I96" s="67" t="s">
        <v>619</v>
      </c>
      <c r="J96" s="67" t="s">
        <v>620</v>
      </c>
      <c r="K96" s="67" t="s">
        <v>621</v>
      </c>
      <c r="L96" s="67" t="s">
        <v>622</v>
      </c>
      <c r="M96" s="67" t="s">
        <v>623</v>
      </c>
      <c r="N96" s="67" t="s">
        <v>624</v>
      </c>
    </row>
    <row r="97" spans="1:14" x14ac:dyDescent="0.2">
      <c r="B97" s="67" t="s">
        <v>500</v>
      </c>
      <c r="C97" s="67" t="s">
        <v>501</v>
      </c>
    </row>
    <row r="98" spans="1:14" x14ac:dyDescent="0.2">
      <c r="B98" s="67" t="s">
        <v>502</v>
      </c>
    </row>
    <row r="99" spans="1:14" x14ac:dyDescent="0.2">
      <c r="B99" s="67" t="s">
        <v>625</v>
      </c>
      <c r="H99" s="67" t="s">
        <v>321</v>
      </c>
      <c r="I99" s="67" t="s">
        <v>626</v>
      </c>
      <c r="J99" s="67" t="s">
        <v>627</v>
      </c>
      <c r="K99" s="67" t="s">
        <v>628</v>
      </c>
      <c r="L99" s="67" t="s">
        <v>629</v>
      </c>
      <c r="M99" s="67" t="s">
        <v>630</v>
      </c>
      <c r="N99" s="67" t="s">
        <v>631</v>
      </c>
    </row>
    <row r="100" spans="1:14" x14ac:dyDescent="0.2">
      <c r="B100" s="67" t="s">
        <v>609</v>
      </c>
    </row>
    <row r="101" spans="1:14" x14ac:dyDescent="0.2">
      <c r="H101" s="67" t="s">
        <v>328</v>
      </c>
      <c r="I101" s="67" t="s">
        <v>329</v>
      </c>
      <c r="J101" s="67" t="s">
        <v>330</v>
      </c>
      <c r="K101" s="67" t="s">
        <v>632</v>
      </c>
      <c r="L101" s="67" t="s">
        <v>332</v>
      </c>
      <c r="M101" s="67" t="s">
        <v>333</v>
      </c>
      <c r="N101" s="67" t="s">
        <v>633</v>
      </c>
    </row>
    <row r="103" spans="1:14" x14ac:dyDescent="0.2">
      <c r="H103" s="67" t="s">
        <v>21</v>
      </c>
    </row>
    <row r="104" spans="1:14" x14ac:dyDescent="0.2">
      <c r="C104" s="67" t="s">
        <v>634</v>
      </c>
      <c r="D104" s="67" t="s">
        <v>635</v>
      </c>
      <c r="E104" s="67" t="s">
        <v>535</v>
      </c>
      <c r="F104" s="67" t="s">
        <v>636</v>
      </c>
      <c r="H104" s="67" t="s">
        <v>637</v>
      </c>
    </row>
    <row r="105" spans="1:14" x14ac:dyDescent="0.2">
      <c r="C105" s="67" t="s">
        <v>638</v>
      </c>
      <c r="D105" s="67" t="s">
        <v>639</v>
      </c>
      <c r="E105" s="67" t="s">
        <v>640</v>
      </c>
      <c r="H105" s="67" t="s">
        <v>641</v>
      </c>
      <c r="I105" s="67" t="s">
        <v>642</v>
      </c>
      <c r="J105" s="67" t="s">
        <v>643</v>
      </c>
      <c r="K105" s="67" t="s">
        <v>644</v>
      </c>
      <c r="L105" s="67" t="s">
        <v>645</v>
      </c>
      <c r="M105" s="67" t="s">
        <v>646</v>
      </c>
      <c r="N105" s="67" t="s">
        <v>647</v>
      </c>
    </row>
    <row r="106" spans="1:14" x14ac:dyDescent="0.2">
      <c r="A106" s="67" t="s">
        <v>14</v>
      </c>
      <c r="C106" s="67" t="s">
        <v>503</v>
      </c>
      <c r="D106" s="67" t="s">
        <v>504</v>
      </c>
      <c r="E106" s="67" t="s">
        <v>512</v>
      </c>
      <c r="H106" s="67" t="s">
        <v>505</v>
      </c>
      <c r="I106" s="67" t="s">
        <v>506</v>
      </c>
      <c r="J106" s="67" t="s">
        <v>507</v>
      </c>
      <c r="K106" s="67" t="s">
        <v>508</v>
      </c>
      <c r="L106" s="67" t="s">
        <v>509</v>
      </c>
      <c r="M106" s="67" t="s">
        <v>510</v>
      </c>
      <c r="N106" s="67" t="s">
        <v>511</v>
      </c>
    </row>
    <row r="107" spans="1:14" x14ac:dyDescent="0.2">
      <c r="C107" s="67" t="s">
        <v>503</v>
      </c>
    </row>
    <row r="108" spans="1:14" x14ac:dyDescent="0.2">
      <c r="C108" s="67" t="s">
        <v>513</v>
      </c>
      <c r="H108" s="67" t="s">
        <v>648</v>
      </c>
      <c r="I108" s="67" t="s">
        <v>649</v>
      </c>
      <c r="J108" s="67" t="s">
        <v>650</v>
      </c>
      <c r="K108" s="67" t="s">
        <v>514</v>
      </c>
      <c r="L108" s="67" t="s">
        <v>651</v>
      </c>
      <c r="M108" s="67" t="s">
        <v>652</v>
      </c>
      <c r="N108" s="67" t="s">
        <v>515</v>
      </c>
    </row>
    <row r="110" spans="1:14" x14ac:dyDescent="0.2">
      <c r="H110" s="67" t="s">
        <v>328</v>
      </c>
      <c r="I110" s="67" t="s">
        <v>653</v>
      </c>
      <c r="J110" s="67" t="s">
        <v>654</v>
      </c>
      <c r="K110" s="67" t="s">
        <v>516</v>
      </c>
      <c r="L110" s="67" t="s">
        <v>655</v>
      </c>
      <c r="M110" s="67" t="s">
        <v>656</v>
      </c>
      <c r="N110" s="67" t="s">
        <v>517</v>
      </c>
    </row>
    <row r="112" spans="1:14" x14ac:dyDescent="0.2">
      <c r="H112" s="67" t="s">
        <v>364</v>
      </c>
      <c r="I112" s="67" t="s">
        <v>657</v>
      </c>
      <c r="J112" s="67" t="s">
        <v>658</v>
      </c>
      <c r="K112" s="67" t="s">
        <v>518</v>
      </c>
      <c r="L112" s="67" t="s">
        <v>659</v>
      </c>
      <c r="M112" s="67" t="s">
        <v>660</v>
      </c>
      <c r="N112" s="67" t="s">
        <v>519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NimbusLog nimbusVersion="19.0.18255.4" osVersion="Microsoft Windows NT 6.2.9200.0" culture="en-US" bitness="32Bit" isNimbusV2="True" begin="09/27/2018 08:49:51.8400 AM" end="09/27/2018 08:49:53.7740 AM"/>
</file>

<file path=customXml/item2.xml><?xml version="1.0" encoding="utf-8"?>
<ReportModel xmlns="http://JetReports/Nimbus/Schemas/2017/10" xmlns:i="http://www.w3.org/2001/XMLSchema-instance" xmlns:z="http://schemas.microsoft.com/2003/10/Serialization/" z:Id="1">
  <myFunctions z:Id="2" z:Size="18">
    <FunctionModel z:Id="3" i:type="ReplicatorModel">
      <Column>6</Column>
      <Row>33</Row>
      <SheetName z:Id="4">Cash Flow</SheetName>
      <Id>0</Id>
      <Type>RowReplicator</Type>
      <Region>2</Region>
      <myChildReplicators z:Id="5" z:Size="1">
        <ReplicatorModel z:Id="6">
          <Column>5</Column>
          <Row>34</Row>
          <SheetName z:Ref="4" i:nil="true"/>
          <Id>1</Id>
          <Type>RowReplicator</Type>
          <Region>1</Region>
          <myChildReplicators i:nil="true"/>
        </ReplicatorModel>
      </myChildReplicators>
    </FunctionModel>
    <FunctionModel z:Ref="6" i:nil="true"/>
    <FunctionModel z:Id="7" i:type="ReplicatorModel">
      <Column>6</Column>
      <Row>38</Row>
      <SheetName z:Ref="4" i:nil="true"/>
      <Id>2</Id>
      <Type>RowReplicator</Type>
      <Region>2</Region>
      <myChildReplicators z:Id="8" z:Size="1">
        <ReplicatorModel z:Id="9">
          <Column>5</Column>
          <Row>39</Row>
          <SheetName z:Ref="4" i:nil="true"/>
          <Id>3</Id>
          <Type>RowReplicator</Type>
          <Region>1</Region>
          <myChildReplicators i:nil="true"/>
        </ReplicatorModel>
      </myChildReplicators>
    </FunctionModel>
    <FunctionModel z:Ref="9" i:nil="true"/>
    <FunctionModel z:Id="10" i:type="ReplicatorModel">
      <Column>6</Column>
      <Row>44</Row>
      <SheetName z:Ref="4" i:nil="true"/>
      <Id>4</Id>
      <Type>RowReplicator</Type>
      <Region>2</Region>
      <myChildReplicators z:Id="11" z:Size="1">
        <ReplicatorModel z:Id="12">
          <Column>5</Column>
          <Row>45</Row>
          <SheetName z:Ref="4" i:nil="true"/>
          <Id>5</Id>
          <Type>RowReplicator</Type>
          <Region>1</Region>
          <myChildReplicators i:nil="true"/>
        </ReplicatorModel>
      </myChildReplicators>
    </FunctionModel>
    <FunctionModel z:Ref="12" i:nil="true"/>
    <FunctionModel z:Id="13" i:type="ReplicatorModel">
      <Column>6</Column>
      <Row>50</Row>
      <SheetName z:Ref="4" i:nil="true"/>
      <Id>6</Id>
      <Type>RowReplicator</Type>
      <Region>2</Region>
      <myChildReplicators z:Id="14" z:Size="1">
        <ReplicatorModel z:Id="15">
          <Column>5</Column>
          <Row>51</Row>
          <SheetName z:Ref="4" i:nil="true"/>
          <Id>7</Id>
          <Type>RowReplicator</Type>
          <Region>1</Region>
          <myChildReplicators i:nil="true"/>
        </ReplicatorModel>
      </myChildReplicators>
    </FunctionModel>
    <FunctionModel z:Ref="15" i:nil="true"/>
    <FunctionModel z:Id="16" i:type="ReplicatorModel">
      <Column>6</Column>
      <Row>57</Row>
      <SheetName z:Ref="4" i:nil="true"/>
      <Id>8</Id>
      <Type>RowReplicator</Type>
      <Region>2</Region>
      <myChildReplicators z:Id="17" z:Size="1">
        <ReplicatorModel z:Id="18">
          <Column>5</Column>
          <Row>58</Row>
          <SheetName z:Ref="4" i:nil="true"/>
          <Id>9</Id>
          <Type>RowReplicator</Type>
          <Region>1</Region>
          <myChildReplicators i:nil="true"/>
        </ReplicatorModel>
      </myChildReplicators>
    </FunctionModel>
    <FunctionModel z:Ref="18" i:nil="true"/>
    <FunctionModel z:Id="19" i:type="ReplicatorModel">
      <Column>6</Column>
      <Row>63</Row>
      <SheetName z:Ref="4" i:nil="true"/>
      <Id>10</Id>
      <Type>RowReplicator</Type>
      <Region>2</Region>
      <myChildReplicators z:Id="20" z:Size="1">
        <ReplicatorModel z:Id="21">
          <Column>5</Column>
          <Row>64</Row>
          <SheetName z:Ref="4" i:nil="true"/>
          <Id>11</Id>
          <Type>RowReplicator</Type>
          <Region>1</Region>
          <myChildReplicators i:nil="true"/>
        </ReplicatorModel>
      </myChildReplicators>
    </FunctionModel>
    <FunctionModel z:Ref="21" i:nil="true"/>
    <FunctionModel z:Id="22" i:type="ReplicatorModel">
      <Column>6</Column>
      <Row>71</Row>
      <SheetName z:Ref="4" i:nil="true"/>
      <Id>12</Id>
      <Type>RowReplicator</Type>
      <Region>2</Region>
      <myChildReplicators z:Id="23" z:Size="1">
        <ReplicatorModel z:Id="24">
          <Column>5</Column>
          <Row>72</Row>
          <SheetName z:Ref="4" i:nil="true"/>
          <Id>13</Id>
          <Type>RowReplicator</Type>
          <Region>1</Region>
          <myChildReplicators i:nil="true"/>
        </ReplicatorModel>
      </myChildReplicators>
    </FunctionModel>
    <FunctionModel z:Ref="24" i:nil="true"/>
    <FunctionModel z:Id="25" i:type="ReplicatorModel">
      <Column>6</Column>
      <Row>78</Row>
      <SheetName z:Ref="4" i:nil="true"/>
      <Id>14</Id>
      <Type>RowReplicator</Type>
      <Region>2</Region>
      <myChildReplicators z:Id="26" z:Size="1">
        <ReplicatorModel z:Id="27">
          <Column>5</Column>
          <Row>79</Row>
          <SheetName z:Ref="4" i:nil="true"/>
          <Id>15</Id>
          <Type>RowReplicator</Type>
          <Region>1</Region>
          <myChildReplicators i:nil="true"/>
        </ReplicatorModel>
      </myChildReplicators>
    </FunctionModel>
    <FunctionModel z:Ref="27" i:nil="true"/>
    <FunctionModel z:Id="28" i:type="ReplicatorModel">
      <Column>6</Column>
      <Row>87</Row>
      <SheetName z:Ref="4" i:nil="true"/>
      <Id>16</Id>
      <Type>RowReplicator</Type>
      <Region>2</Region>
      <myChildReplicators z:Id="29" z:Size="1">
        <ReplicatorModel z:Id="30">
          <Column>5</Column>
          <Row>88</Row>
          <SheetName z:Ref="4" i:nil="true"/>
          <Id>17</Id>
          <Type>RowReplicator</Type>
          <Region>1</Region>
          <myChildReplicators i:nil="true"/>
        </ReplicatorModel>
      </myChildReplicators>
    </FunctionModel>
    <FunctionModel z:Ref="30" i:nil="true"/>
  </myFunctions>
  <myReportOptions z:Id="31" z:Size="6">
    <ReportOptionModel z:Id="32">
      <Id>d808eb8a-313f-45eb-bd33-393aa025c46f</Id>
      <IsDataSource>false</IsDataSource>
      <IsVolatile>false</IsVolatile>
      <LookupCell i:nil="true"/>
      <Title z:Id="33">Fiscal Year</Title>
      <Tooltip z:Id="34"/>
      <ValueCell z:Id="35">
        <Column>5</Column>
        <Row>7</Row>
        <SheetName z:Id="36">Options</SheetName>
      </ValueCell>
      <myCurrentValue xmlns:a="http://www.w3.org/2001/XMLSchema" z:Id="37" i:type="a:string">2016</myCurrentValue>
    </ReportOptionModel>
    <ReportOptionModel z:Id="38">
      <Id>1549974f-2732-4ef6-a310-696c039e37b3</Id>
      <IsDataSource>false</IsDataSource>
      <IsVolatile>false</IsVolatile>
      <LookupCell i:nil="true"/>
      <Title z:Id="39">Starting Period</Title>
      <Tooltip z:Ref="34" i:nil="true"/>
      <ValueCell z:Id="40">
        <Column>5</Column>
        <Row>8</Row>
        <SheetName z:Ref="36" i:nil="true"/>
      </ValueCell>
      <myCurrentValue xmlns:a="http://www.w3.org/2001/XMLSchema" z:Id="41" i:type="a:string">1</myCurrentValue>
    </ReportOptionModel>
    <ReportOptionModel z:Id="42">
      <Id>e35672d0-556b-4820-a439-5940dd15b906</Id>
      <IsDataSource>false</IsDataSource>
      <IsVolatile>false</IsVolatile>
      <LookupCell i:nil="true"/>
      <Title z:Id="43">Ending Period</Title>
      <Tooltip z:Ref="34" i:nil="true"/>
      <ValueCell z:Id="44">
        <Column>5</Column>
        <Row>9</Row>
        <SheetName z:Ref="36" i:nil="true"/>
      </ValueCell>
      <myCurrentValue xmlns:a="http://www.w3.org/2001/XMLSchema" z:Id="45" i:type="a:string">3</myCurrentValue>
    </ReportOptionModel>
    <ReportOptionModel z:Id="46">
      <Id>ae1a0faa-3a45-4c4d-bdce-7f93b323e82c</Id>
      <IsDataSource>false</IsDataSource>
      <IsVolatile>false</IsVolatile>
      <LookupCell i:nil="true"/>
      <Title z:Id="47">Division</Title>
      <Tooltip z:Ref="34" i:nil="true"/>
      <ValueCell z:Id="48">
        <Column>5</Column>
        <Row>10</Row>
        <SheetName z:Ref="36" i:nil="true"/>
      </ValueCell>
      <myCurrentValue xmlns:a="http://www.w3.org/2001/XMLSchema" z:Id="49" i:type="a:string">*</myCurrentValue>
    </ReportOptionModel>
    <ReportOptionModel z:Id="50">
      <Id>7d536c0a-e35b-44b4-84c2-6103afa1121c</Id>
      <IsDataSource>false</IsDataSource>
      <IsVolatile>false</IsVolatile>
      <LookupCell i:nil="true"/>
      <Title z:Id="51">Account</Title>
      <Tooltip z:Ref="34" i:nil="true"/>
      <ValueCell z:Id="52">
        <Column>5</Column>
        <Row>11</Row>
        <SheetName z:Ref="36" i:nil="true"/>
      </ValueCell>
      <myCurrentValue z:Ref="49" i:nil="true"/>
    </ReportOptionModel>
    <ReportOptionModel z:Id="53">
      <Id>908d34f4-bfe8-4b1d-8286-042c4edb9d4d</Id>
      <IsDataSource>false</IsDataSource>
      <IsVolatile>false</IsVolatile>
      <LookupCell i:nil="true"/>
      <Title z:Id="54">Department</Title>
      <Tooltip z:Ref="34" i:nil="true"/>
      <ValueCell z:Id="55">
        <Column>5</Column>
        <Row>12</Row>
        <SheetName z:Ref="36" i:nil="true"/>
      </ValueCell>
      <myCurrentValue z:Ref="49" i:nil="true"/>
    </ReportOptionModel>
  </myReportOptions>
  <mySheets z:Id="56" z:Size="3">
    <SheetModel z:Id="57">
      <ConditionalHideColumns>false</ConditionalHideColumns>
      <ConditionalHideRows>false</ConditionalHideRows>
      <ContainsJetFunctions>false</ContainsJetFunctions>
      <InvalidColumnReplicatorRegionCell i:nil="true"/>
      <InvalidRowReplicatorRegionCell i:nil="true"/>
      <IsDashboardMode>false</IsDashboardMode>
      <IsHidden>false</IsHidden>
      <Name z:Id="58">Read Me</Name>
      <SheetReplicator i:nil="true"/>
      <myColumnReplicators z:Id="59" z:Size="0"/>
      <myRowReplicators z:Id="60" z:Size="0"/>
      <myTableCells z:Id="61" z:Size="0"/>
    </SheetModel>
    <SheetModel z:Id="62">
      <ConditionalHideColumns>false</ConditionalHideColumns>
      <ConditionalHideRows>false</ConditionalHideRows>
      <ContainsJetFunctions>false</ContainsJetFunctions>
      <InvalidColumnReplicatorRegionCell i:nil="true"/>
      <InvalidRowReplicatorRegionCell i:nil="true"/>
      <IsDashboardMode>false</IsDashboardMode>
      <IsHidden>true</IsHidden>
      <Name z:Ref="36" i:nil="true"/>
      <SheetReplicator i:nil="true"/>
      <myColumnReplicators z:Id="63" z:Size="0"/>
      <myRowReplicators z:Id="64" z:Size="0"/>
      <myTableCells z:Id="65" z:Size="0"/>
    </SheetModel>
    <SheetModel z:Id="66">
      <ConditionalHideColumns>false</ConditionalHideColumns>
      <ConditionalHideRows>true</ConditionalHideRows>
      <ContainsJetFunctions>true</ContainsJetFunctions>
      <InvalidColumnReplicatorRegionCell i:nil="true"/>
      <InvalidRowReplicatorRegionCell i:nil="true"/>
      <IsDashboardMode>false</IsDashboardMode>
      <IsHidden>false</IsHidden>
      <Name z:Ref="4" i:nil="true"/>
      <SheetReplicator i:nil="true"/>
      <myColumnReplicators z:Id="67" z:Size="0"/>
      <myRowReplicators z:Id="68" z:Size="9">
        <ReplicatorModel z:Ref="3" i:nil="true"/>
        <ReplicatorModel z:Ref="7" i:nil="true"/>
        <ReplicatorModel z:Ref="10" i:nil="true"/>
        <ReplicatorModel z:Ref="13" i:nil="true"/>
        <ReplicatorModel z:Ref="16" i:nil="true"/>
        <ReplicatorModel z:Ref="19" i:nil="true"/>
        <ReplicatorModel z:Ref="22" i:nil="true"/>
        <ReplicatorModel z:Ref="25" i:nil="true"/>
        <ReplicatorModel z:Ref="28" i:nil="true"/>
      </myRowReplicators>
      <myTableCells z:Id="69" z:Size="0"/>
    </SheetModel>
  </mySheets>
</ReportModel>
</file>

<file path=customXml/itemProps1.xml><?xml version="1.0" encoding="utf-8"?>
<ds:datastoreItem xmlns:ds="http://schemas.openxmlformats.org/officeDocument/2006/customXml" ds:itemID="{C46686F9-AD8D-4C2A-8B77-0BAF6D4A902E}">
  <ds:schemaRefs/>
</ds:datastoreItem>
</file>

<file path=customXml/itemProps2.xml><?xml version="1.0" encoding="utf-8"?>
<ds:datastoreItem xmlns:ds="http://schemas.openxmlformats.org/officeDocument/2006/customXml" ds:itemID="{3CE2E394-5E76-4368-B417-EB6BA6796DF7}">
  <ds:schemaRefs>
    <ds:schemaRef ds:uri="http://JetReports/Nimbus/Schemas/2017/10"/>
    <ds:schemaRef ds:uri="http://schemas.microsoft.com/2003/10/Serialization/"/>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36</vt:i4>
      </vt:variant>
    </vt:vector>
  </HeadingPairs>
  <TitlesOfParts>
    <vt:vector size="39" baseType="lpstr">
      <vt:lpstr>Read Me</vt:lpstr>
      <vt:lpstr>Options</vt:lpstr>
      <vt:lpstr>Cash Flow</vt:lpstr>
      <vt:lpstr>_____Seg1</vt:lpstr>
      <vt:lpstr>_____Seg10</vt:lpstr>
      <vt:lpstr>_____Seg2</vt:lpstr>
      <vt:lpstr>_____Seg3</vt:lpstr>
      <vt:lpstr>_____Seg4</vt:lpstr>
      <vt:lpstr>_____Seg5</vt:lpstr>
      <vt:lpstr>_____Seg6</vt:lpstr>
      <vt:lpstr>_____Seg7</vt:lpstr>
      <vt:lpstr>_____Seg8</vt:lpstr>
      <vt:lpstr>_____Seg9</vt:lpstr>
      <vt:lpstr>CurrFinancing</vt:lpstr>
      <vt:lpstr>CurrInvesting</vt:lpstr>
      <vt:lpstr>CurrOpActivities</vt:lpstr>
      <vt:lpstr>EndingPeriod</vt:lpstr>
      <vt:lpstr>FiscalYear</vt:lpstr>
      <vt:lpstr>Income</vt:lpstr>
      <vt:lpstr>LYFinancing</vt:lpstr>
      <vt:lpstr>LYInvesting</vt:lpstr>
      <vt:lpstr>LYOpActivities</vt:lpstr>
      <vt:lpstr>LYTDFinancing</vt:lpstr>
      <vt:lpstr>LYTDInvesting</vt:lpstr>
      <vt:lpstr>LYTDOpActivities</vt:lpstr>
      <vt:lpstr>Seg10Filter</vt:lpstr>
      <vt:lpstr>Seg1Filter</vt:lpstr>
      <vt:lpstr>Seg2Filter</vt:lpstr>
      <vt:lpstr>Seg3Filter</vt:lpstr>
      <vt:lpstr>Seg4Filter</vt:lpstr>
      <vt:lpstr>Seg5Filter</vt:lpstr>
      <vt:lpstr>Seg6Filter</vt:lpstr>
      <vt:lpstr>Seg7Filter</vt:lpstr>
      <vt:lpstr>Seg8Filter</vt:lpstr>
      <vt:lpstr>Seg9Filter</vt:lpstr>
      <vt:lpstr>StartingPeriod</vt:lpstr>
      <vt:lpstr>YTDFinancing</vt:lpstr>
      <vt:lpstr>YTDInvesting</vt:lpstr>
      <vt:lpstr>YTDOpActivities</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Cash Flow</dc:title>
  <dc:subject>Jet Basics</dc:subject>
  <dc:creator>Scott Oshiro</dc:creator>
  <dc:description>Intended to match the Cash Flow in Dynamics GP 2010.</dc:description>
  <cp:lastModifiedBy>Kim R. Duey</cp:lastModifiedBy>
  <dcterms:created xsi:type="dcterms:W3CDTF">2006-03-10T21:32:52Z</dcterms:created>
  <dcterms:modified xsi:type="dcterms:W3CDTF">2018-09-27T18:24:07Z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OriginalName">
    <vt:lpwstr>GL Cash Flow.xls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y fmtid="{D5CDD505-2E9C-101B-9397-08002B2CF9AE}" pid="8" name="Jet Reports Report Id">
    <vt:lpwstr>35dbd709-c7f5-464d-ace8-33c699d32689</vt:lpwstr>
  </property>
</Properties>
</file>