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2715" yWindow="-15" windowWidth="19320" windowHeight="10470"/>
  </bookViews>
  <sheets>
    <sheet name="Read Me" sheetId="723" r:id="rId1"/>
    <sheet name="Options" sheetId="195" state="hidden" r:id="rId2"/>
    <sheet name="CASH" sheetId="2" r:id="rId3"/>
    <sheet name="Sheet183" sheetId="185" state="veryHidden" r:id="rId4"/>
    <sheet name="Sheet182" sheetId="184" state="veryHidden" r:id="rId5"/>
    <sheet name="Sheet181" sheetId="183" state="veryHidden" r:id="rId6"/>
    <sheet name="Sheet8" sheetId="730" state="veryHidden" r:id="rId7"/>
    <sheet name="Sheet9" sheetId="731" state="veryHidden" r:id="rId8"/>
    <sheet name="Sheet10" sheetId="732" state="veryHidden" r:id="rId9"/>
    <sheet name="Sheet11" sheetId="733" state="veryHidden" r:id="rId10"/>
    <sheet name="Sheet12" sheetId="734" state="veryHidden" r:id="rId11"/>
    <sheet name="Sheet13" sheetId="735" state="veryHidden" r:id="rId12"/>
  </sheets>
  <definedNames>
    <definedName name="Company">Options!$D$6</definedName>
    <definedName name="Start_Date">Options!$D$8</definedName>
    <definedName name="Target">Options!$D$7</definedName>
  </definedNames>
  <calcPr calcId="162913"/>
</workbook>
</file>

<file path=xl/calcChain.xml><?xml version="1.0" encoding="utf-8"?>
<calcChain xmlns="http://schemas.openxmlformats.org/spreadsheetml/2006/main">
  <c r="C3" i="2" l="1"/>
  <c r="E6" i="195"/>
  <c r="E11" i="2"/>
  <c r="F11" i="2"/>
  <c r="H11" i="2"/>
  <c r="I11" i="2"/>
  <c r="J11" i="2"/>
  <c r="K11" i="2"/>
  <c r="L11" i="2"/>
  <c r="M11" i="2"/>
  <c r="N11" i="2"/>
  <c r="O11" i="2"/>
  <c r="P11" i="2"/>
  <c r="Q11" i="2"/>
  <c r="R11" i="2"/>
  <c r="S11" i="2"/>
  <c r="T11" i="2"/>
  <c r="E12" i="2"/>
  <c r="G12" i="2" s="1"/>
  <c r="F12" i="2"/>
  <c r="H12" i="2"/>
  <c r="I12" i="2"/>
  <c r="J12" i="2"/>
  <c r="K12" i="2"/>
  <c r="L12" i="2"/>
  <c r="M12" i="2"/>
  <c r="N12" i="2"/>
  <c r="O12" i="2"/>
  <c r="P12" i="2"/>
  <c r="Q12" i="2"/>
  <c r="R12" i="2"/>
  <c r="S12" i="2"/>
  <c r="T12" i="2"/>
  <c r="E13" i="2"/>
  <c r="F13" i="2"/>
  <c r="G13" i="2"/>
  <c r="H13" i="2"/>
  <c r="I13" i="2"/>
  <c r="J13" i="2"/>
  <c r="K13" i="2"/>
  <c r="L13" i="2"/>
  <c r="M13" i="2"/>
  <c r="N13" i="2"/>
  <c r="O13" i="2"/>
  <c r="P13" i="2"/>
  <c r="Q13" i="2"/>
  <c r="R13" i="2"/>
  <c r="S13" i="2"/>
  <c r="T13" i="2"/>
  <c r="E14" i="2"/>
  <c r="F14" i="2"/>
  <c r="G14" i="2"/>
  <c r="H14" i="2"/>
  <c r="I14" i="2"/>
  <c r="J14" i="2"/>
  <c r="K14" i="2"/>
  <c r="L14" i="2"/>
  <c r="M14" i="2"/>
  <c r="N14" i="2"/>
  <c r="O14" i="2"/>
  <c r="P14" i="2"/>
  <c r="Q14" i="2"/>
  <c r="R14" i="2"/>
  <c r="S14" i="2"/>
  <c r="T14" i="2"/>
  <c r="E15" i="2"/>
  <c r="F15" i="2"/>
  <c r="G15" i="2"/>
  <c r="H15" i="2"/>
  <c r="I15" i="2"/>
  <c r="J15" i="2"/>
  <c r="K15" i="2"/>
  <c r="L15" i="2"/>
  <c r="M15" i="2"/>
  <c r="N15" i="2"/>
  <c r="O15" i="2"/>
  <c r="P15" i="2"/>
  <c r="Q15" i="2"/>
  <c r="R15" i="2"/>
  <c r="S15" i="2"/>
  <c r="T15" i="2"/>
  <c r="E16" i="2"/>
  <c r="F16" i="2"/>
  <c r="G16" i="2"/>
  <c r="H16" i="2"/>
  <c r="I16" i="2"/>
  <c r="J16" i="2"/>
  <c r="K16" i="2"/>
  <c r="L16" i="2"/>
  <c r="M16" i="2"/>
  <c r="N16" i="2"/>
  <c r="O16" i="2"/>
  <c r="P16" i="2"/>
  <c r="Q16" i="2"/>
  <c r="R16" i="2"/>
  <c r="S16" i="2"/>
  <c r="T16" i="2"/>
  <c r="E17" i="2"/>
  <c r="F17" i="2"/>
  <c r="G17" i="2"/>
  <c r="H17" i="2"/>
  <c r="I17" i="2"/>
  <c r="J17" i="2"/>
  <c r="K17" i="2"/>
  <c r="L17" i="2"/>
  <c r="M17" i="2"/>
  <c r="N17" i="2"/>
  <c r="O17" i="2"/>
  <c r="P17" i="2"/>
  <c r="Q17" i="2"/>
  <c r="R17" i="2"/>
  <c r="S17" i="2"/>
  <c r="T17" i="2"/>
  <c r="E18" i="2"/>
  <c r="F18" i="2"/>
  <c r="G18" i="2"/>
  <c r="H18" i="2"/>
  <c r="I18" i="2"/>
  <c r="J18" i="2"/>
  <c r="K18" i="2"/>
  <c r="L18" i="2"/>
  <c r="M18" i="2"/>
  <c r="N18" i="2"/>
  <c r="O18" i="2"/>
  <c r="P18" i="2"/>
  <c r="Q18" i="2"/>
  <c r="R18" i="2"/>
  <c r="S18" i="2"/>
  <c r="T18" i="2"/>
  <c r="E19" i="2"/>
  <c r="F19" i="2"/>
  <c r="G19" i="2"/>
  <c r="H19" i="2"/>
  <c r="I19" i="2"/>
  <c r="J19" i="2"/>
  <c r="K19" i="2"/>
  <c r="L19" i="2"/>
  <c r="M19" i="2"/>
  <c r="N19" i="2"/>
  <c r="O19" i="2"/>
  <c r="P19" i="2"/>
  <c r="Q19" i="2"/>
  <c r="R19" i="2"/>
  <c r="S19" i="2"/>
  <c r="T19" i="2"/>
  <c r="E20" i="2"/>
  <c r="F20" i="2"/>
  <c r="G20" i="2"/>
  <c r="H20" i="2"/>
  <c r="I20" i="2"/>
  <c r="J20" i="2"/>
  <c r="K20" i="2"/>
  <c r="L20" i="2"/>
  <c r="M20" i="2"/>
  <c r="N20" i="2"/>
  <c r="O20" i="2"/>
  <c r="P20" i="2"/>
  <c r="Q20" i="2"/>
  <c r="R20" i="2"/>
  <c r="S20" i="2"/>
  <c r="T20" i="2"/>
  <c r="E21" i="2"/>
  <c r="F21" i="2"/>
  <c r="G21" i="2"/>
  <c r="H21" i="2"/>
  <c r="I21" i="2"/>
  <c r="J21" i="2"/>
  <c r="K21" i="2"/>
  <c r="L21" i="2"/>
  <c r="M21" i="2"/>
  <c r="N21" i="2"/>
  <c r="O21" i="2"/>
  <c r="P21" i="2"/>
  <c r="Q21" i="2"/>
  <c r="R21" i="2"/>
  <c r="S21" i="2"/>
  <c r="T21" i="2"/>
  <c r="E22" i="2"/>
  <c r="F22" i="2"/>
  <c r="G22" i="2"/>
  <c r="H22" i="2"/>
  <c r="I22" i="2"/>
  <c r="J22" i="2"/>
  <c r="K22" i="2"/>
  <c r="L22" i="2"/>
  <c r="M22" i="2"/>
  <c r="N22" i="2"/>
  <c r="O22" i="2"/>
  <c r="P22" i="2"/>
  <c r="Q22" i="2"/>
  <c r="R22" i="2"/>
  <c r="S22" i="2"/>
  <c r="T22" i="2"/>
  <c r="E23" i="2"/>
  <c r="F23" i="2"/>
  <c r="G23" i="2"/>
  <c r="H23" i="2"/>
  <c r="I23" i="2"/>
  <c r="J23" i="2"/>
  <c r="K23" i="2"/>
  <c r="L23" i="2"/>
  <c r="M23" i="2"/>
  <c r="N23" i="2"/>
  <c r="O23" i="2"/>
  <c r="P23" i="2"/>
  <c r="Q23" i="2"/>
  <c r="R23" i="2"/>
  <c r="S23" i="2"/>
  <c r="T23" i="2"/>
  <c r="E24" i="2"/>
  <c r="F24" i="2"/>
  <c r="G24" i="2"/>
  <c r="H24" i="2"/>
  <c r="I24" i="2"/>
  <c r="J24" i="2"/>
  <c r="K24" i="2"/>
  <c r="L24" i="2"/>
  <c r="M24" i="2"/>
  <c r="N24" i="2"/>
  <c r="O24" i="2"/>
  <c r="P24" i="2"/>
  <c r="Q24" i="2"/>
  <c r="R24" i="2"/>
  <c r="S24" i="2"/>
  <c r="T24" i="2"/>
  <c r="E25" i="2"/>
  <c r="F25" i="2"/>
  <c r="G25" i="2"/>
  <c r="H25" i="2"/>
  <c r="I25" i="2"/>
  <c r="J25" i="2"/>
  <c r="K25" i="2"/>
  <c r="L25" i="2"/>
  <c r="M25" i="2"/>
  <c r="N25" i="2"/>
  <c r="O25" i="2"/>
  <c r="P25" i="2"/>
  <c r="Q25" i="2"/>
  <c r="R25" i="2"/>
  <c r="S25" i="2"/>
  <c r="T25" i="2"/>
  <c r="E26" i="2"/>
  <c r="F26" i="2"/>
  <c r="G26" i="2"/>
  <c r="H26" i="2"/>
  <c r="I26" i="2"/>
  <c r="J26" i="2"/>
  <c r="K26" i="2"/>
  <c r="L26" i="2"/>
  <c r="M26" i="2"/>
  <c r="N26" i="2"/>
  <c r="O26" i="2"/>
  <c r="P26" i="2"/>
  <c r="Q26" i="2"/>
  <c r="R26" i="2"/>
  <c r="S26" i="2"/>
  <c r="T26" i="2"/>
  <c r="D8" i="195"/>
  <c r="D6" i="2" s="1"/>
  <c r="C12" i="2" s="1"/>
  <c r="D7" i="195"/>
  <c r="D7" i="2" s="1"/>
  <c r="V12" i="2" s="1"/>
  <c r="C13" i="2" l="1"/>
  <c r="D12" i="2"/>
  <c r="V13" i="2"/>
  <c r="X12" i="2"/>
  <c r="W12" i="2"/>
  <c r="C14" i="2" l="1"/>
  <c r="D13" i="2"/>
  <c r="V14" i="2"/>
  <c r="W13" i="2"/>
  <c r="X13" i="2"/>
  <c r="V15" i="2" l="1"/>
  <c r="W14" i="2"/>
  <c r="X14" i="2"/>
  <c r="D14" i="2"/>
  <c r="C15" i="2"/>
  <c r="D15" i="2" l="1"/>
  <c r="C16" i="2"/>
  <c r="X15" i="2"/>
  <c r="V16" i="2"/>
  <c r="W15" i="2"/>
  <c r="V17" i="2" l="1"/>
  <c r="W16" i="2"/>
  <c r="X16" i="2"/>
  <c r="D16" i="2"/>
  <c r="C17" i="2"/>
  <c r="C18" i="2" l="1"/>
  <c r="D17" i="2"/>
  <c r="V18" i="2"/>
  <c r="W17" i="2"/>
  <c r="X17" i="2"/>
  <c r="V19" i="2" l="1"/>
  <c r="W18" i="2"/>
  <c r="X18" i="2"/>
  <c r="D18" i="2"/>
  <c r="C19" i="2"/>
  <c r="C20" i="2" l="1"/>
  <c r="D19" i="2"/>
  <c r="X19" i="2"/>
  <c r="W19" i="2"/>
  <c r="V20" i="2"/>
  <c r="D20" i="2" l="1"/>
  <c r="C21" i="2"/>
  <c r="V21" i="2"/>
  <c r="W20" i="2"/>
  <c r="X20" i="2"/>
  <c r="V22" i="2" l="1"/>
  <c r="X21" i="2"/>
  <c r="W21" i="2"/>
  <c r="C22" i="2"/>
  <c r="D21" i="2"/>
  <c r="D22" i="2" l="1"/>
  <c r="C23" i="2"/>
  <c r="V23" i="2"/>
  <c r="X22" i="2"/>
  <c r="W22" i="2"/>
  <c r="W23" i="2" l="1"/>
  <c r="V24" i="2"/>
  <c r="X23" i="2"/>
  <c r="C24" i="2"/>
  <c r="D23" i="2"/>
  <c r="V25" i="2" l="1"/>
  <c r="W24" i="2"/>
  <c r="X24" i="2"/>
  <c r="D24" i="2"/>
  <c r="C25" i="2"/>
  <c r="D25" i="2" l="1"/>
  <c r="C26" i="2"/>
  <c r="D26" i="2" s="1"/>
  <c r="V26" i="2"/>
  <c r="X25" i="2"/>
  <c r="W25" i="2"/>
  <c r="X26" i="2" l="1"/>
  <c r="W26" i="2"/>
</calcChain>
</file>

<file path=xl/sharedStrings.xml><?xml version="1.0" encoding="utf-8"?>
<sst xmlns="http://schemas.openxmlformats.org/spreadsheetml/2006/main" count="4712" uniqueCount="3482">
  <si>
    <t>=NL(D157,"Date","Period Start","Period Type","Date","Period Start",CYExclude&amp;"&amp;1/1/"&amp;CY&amp;"..12/31/"&amp;CY,"Period Name","&lt;&gt;Saturday&amp;&lt;&gt;Sunday")</t>
  </si>
  <si>
    <t>=AND($B$5&gt;=J258,$B$5&lt;OFFSET(J258,1,0))</t>
  </si>
  <si>
    <t>=D257+1</t>
  </si>
  <si>
    <t>=NL(,"Date","Period Name","Period Start",E33,"Period Type","Date")</t>
  </si>
  <si>
    <t>=-GL(,GLAccount,"1/1/"&amp;Year,E33,,,,,,,,,,TRUE)</t>
  </si>
  <si>
    <t>=G33/$H$6</t>
  </si>
  <si>
    <t>=-GL(,GLAccount,J151,J151)</t>
  </si>
  <si>
    <t>=NL(,"Date","Period Name","Period Start",E50,"Period Type","Date")</t>
  </si>
  <si>
    <t>=-GL(,GLAccount,"1/1/"&amp;Year,E50,,,,,,,,,,TRUE)</t>
  </si>
  <si>
    <t>=G50/$H$6</t>
  </si>
  <si>
    <t>=NL(D21,"Date","Period Start","Period Type","Date","Period Start",CYExclude&amp;"&amp;1/1/"&amp;CY&amp;"..12/31/"&amp;CY,"Period Name","&lt;&gt;Saturday&amp;&lt;&gt;Sunday")</t>
  </si>
  <si>
    <t>=IF(J21="","",NL(,"Date","Period Name","Period Start",J21,"Period Type","Date"))</t>
  </si>
  <si>
    <t>=-GL(,GLAccount,J21,J21)</t>
  </si>
  <si>
    <t>=NL(,"Date","Period Name","Period Start",E73,"Period Type","Date")</t>
  </si>
  <si>
    <t>=-GL(,GLAccount,"1/1/"&amp;Year,E73,,,,,,,,,,TRUE)</t>
  </si>
  <si>
    <t>=G73/$H$6</t>
  </si>
  <si>
    <t>=-GL(,GLAccount,"1/1/"&amp;CY,J183,,,,,,,,,,TRUE)</t>
  </si>
  <si>
    <t>=M183/$O$6</t>
  </si>
  <si>
    <t>=NL(D195,"Date","Period Start","Period Type","Date","Period Start",CYExclude&amp;"&amp;1/1/"&amp;CY&amp;"..12/31/"&amp;CY,"Period Name","&lt;&gt;Saturday&amp;&lt;&gt;Sunday")</t>
  </si>
  <si>
    <t>=IF(J195="","",NL(,"Date","Period Name","Period Start",J195,"Period Type","Date"))</t>
  </si>
  <si>
    <t>=-GL(,GLAccount,J195,J195)</t>
  </si>
  <si>
    <t>=-GL(,GLAccount,"1/1/"&amp;CY,J195,,,,,,,,,,TRUE)</t>
  </si>
  <si>
    <t>=M195/$O$6</t>
  </si>
  <si>
    <t>=H195*$O$6</t>
  </si>
  <si>
    <t>=M195-O195</t>
  </si>
  <si>
    <t>=AND($B$5&gt;=J196,$B$5&lt;OFFSET(J196,1,0))</t>
  </si>
  <si>
    <t>=D195+1</t>
  </si>
  <si>
    <t>=NL(,"Date","Period Name","Period Start",E196,"Period Type","Date")</t>
  </si>
  <si>
    <t>=-GL(,GLAccount,"1/1/"&amp;Year,E196,,,,,,,,,,TRUE)</t>
  </si>
  <si>
    <t>=G196/$H$6</t>
  </si>
  <si>
    <t>=-GL(,GLAccount,"1/1/"&amp;Year,E139,,,,,,,,,,TRUE)</t>
  </si>
  <si>
    <t>=G139/$H$6</t>
  </si>
  <si>
    <t>=NL(D139,"Date","Period Start","Period Type","Date","Period Start",CYExclude&amp;"&amp;1/1/"&amp;CY&amp;"..12/31/"&amp;CY,"Period Name","&lt;&gt;Saturday&amp;&lt;&gt;Sunday")</t>
  </si>
  <si>
    <t>=NL(D64,"Date","Period Start","Period Type","Date","Period Start",CYExclude&amp;"&amp;1/1/"&amp;CY&amp;"..12/31/"&amp;CY,"Period Name","&lt;&gt;Saturday&amp;&lt;&gt;Sunday")</t>
  </si>
  <si>
    <t>=NL(D196,"Date","Period Start","Period Type","Date","Period Start",CYExclude&amp;"&amp;1/1/"&amp;CY&amp;"..12/31/"&amp;CY,"Period Name","&lt;&gt;Saturday&amp;&lt;&gt;Sunday")</t>
  </si>
  <si>
    <t>=IF(J196="","",NL(,"Date","Period Name","Period Start",J196,"Period Type","Date"))</t>
  </si>
  <si>
    <t>=-GL(,GLAccount,J196,J196)</t>
  </si>
  <si>
    <t>=-GL(,GLAccount,"1/1/"&amp;CY,J196,,,,,,,,,,TRUE)</t>
  </si>
  <si>
    <t>=M196/$O$6</t>
  </si>
  <si>
    <t>=H196*$O$6</t>
  </si>
  <si>
    <t>=M196-O196</t>
  </si>
  <si>
    <t>=AND($B$5&gt;=J197,$B$5&lt;OFFSET(J197,1,0))</t>
  </si>
  <si>
    <t>=D196+1</t>
  </si>
  <si>
    <t>=NL(,"Date","Period Name","Period Start",E197,"Period Type","Date")</t>
  </si>
  <si>
    <t>=-GL(,GLAccount,"1/1/"&amp;Year,E197,,,,,,,,,,TRUE)</t>
  </si>
  <si>
    <t>=G197/$H$6</t>
  </si>
  <si>
    <t>=NL(D197,"Date","Period Start","Period Type","Date","Period Start",CYExclude&amp;"&amp;1/1/"&amp;CY&amp;"..12/31/"&amp;CY,"Period Name","&lt;&gt;Saturday&amp;&lt;&gt;Sunday")</t>
  </si>
  <si>
    <t>=IF(J197="","",NL(,"Date","Period Name","Period Start",J197,"Period Type","Date"))</t>
  </si>
  <si>
    <t>=-GL(,GLAccount,J197,J197)</t>
  </si>
  <si>
    <t>=-GL(,GLAccount,"1/1/"&amp;CY,J197,,,,,,,,,,TRUE)</t>
  </si>
  <si>
    <t>=M197/$O$6</t>
  </si>
  <si>
    <t>=H197*$O$6</t>
  </si>
  <si>
    <t>=M197-O197</t>
  </si>
  <si>
    <t>=NL(,"Date","Period Name","Period Start",E90,"Period Type","Date")</t>
  </si>
  <si>
    <t>=-GL(,GLAccount,"1/1/"&amp;Year,E90,,,,,,,,,,TRUE)</t>
  </si>
  <si>
    <t>=G90/$H$6</t>
  </si>
  <si>
    <t>=NL(D208,"Date","Period Start","Period Type","Date","Period Start",CYExclude&amp;"&amp;1/1/"&amp;CY&amp;"..12/31/"&amp;CY,"Period Name","&lt;&gt;Saturday&amp;&lt;&gt;Sunday")</t>
  </si>
  <si>
    <t>=IF(J208="","",NL(,"Date","Period Name","Period Start",J208,"Period Type","Date"))</t>
  </si>
  <si>
    <t>=-GL(,GLAccount,J208,J208)</t>
  </si>
  <si>
    <t>=NL(,"Date","Period Name","Period Start",E166,"Period Type","Date")</t>
  </si>
  <si>
    <t>=-GL(,GLAccount,"1/1/"&amp;Year,E166,,,,,,,,,,TRUE)</t>
  </si>
  <si>
    <t>=G166/$H$6</t>
  </si>
  <si>
    <t>=NL(D166,"Date","Period Start","Period Type","Date","Period Start",CYExclude&amp;"&amp;1/1/"&amp;CY&amp;"..12/31/"&amp;CY,"Period Name","&lt;&gt;Saturday&amp;&lt;&gt;Sunday")</t>
  </si>
  <si>
    <t>=IF(J166="","",NL(,"Date","Period Name","Period Start",J166,"Period Type","Date"))</t>
  </si>
  <si>
    <t>=-GL(,GLAccount,J166,J166)</t>
  </si>
  <si>
    <t>=-GL(,GLAccount,"1/1/"&amp;CY,J208,,,,,,,,,,TRUE)</t>
  </si>
  <si>
    <t>=M208/$O$6</t>
  </si>
  <si>
    <t>=H208*$O$6</t>
  </si>
  <si>
    <t>=M208-O208</t>
  </si>
  <si>
    <t>=AND($B$5&gt;=J209,$B$5&lt;OFFSET(J209,1,0))</t>
  </si>
  <si>
    <t>=D208+1</t>
  </si>
  <si>
    <t>=M89/$O$6</t>
  </si>
  <si>
    <t>=H89*$O$6</t>
  </si>
  <si>
    <t>=M89-O89</t>
  </si>
  <si>
    <t>=AND($B$5&gt;=J90,$B$5&lt;OFFSET(J90,1,0))</t>
  </si>
  <si>
    <t>=D89+1</t>
  </si>
  <si>
    <t>=IF(J251="","",NL(,"Date","Period Name","Period Start",J251,"Period Type","Date"))</t>
  </si>
  <si>
    <t>=-GL(,GLAccount,J251,J251)</t>
  </si>
  <si>
    <t>=-GL(,GLAccount,"1/1/"&amp;CY,J251,,,,,,,,,,TRUE)</t>
  </si>
  <si>
    <t>=M251/$O$6</t>
  </si>
  <si>
    <t>=H251*$O$6</t>
  </si>
  <si>
    <t>=M251-O251</t>
  </si>
  <si>
    <t>=AND($B$5&gt;=J252,$B$5&lt;OFFSET(J252,1,0))</t>
  </si>
  <si>
    <t>=D251+1</t>
  </si>
  <si>
    <t>=NL(,"Date","Period Name","Period Start",E252,"Period Type","Date")</t>
  </si>
  <si>
    <t>=D201+1</t>
  </si>
  <si>
    <t>=NL(,"Date","Period Name","Period Start",E202,"Period Type","Date")</t>
  </si>
  <si>
    <t>=-GL(,GLAccount,"1/1/"&amp;Year,E202,,,,,,,,,,TRUE)</t>
  </si>
  <si>
    <t>=G202/$H$6</t>
  </si>
  <si>
    <t>=-GL(,GLAccount,"1/1/"&amp;CY,J116,,,,,,,,,,TRUE)</t>
  </si>
  <si>
    <t>=M116/$O$6</t>
  </si>
  <si>
    <t>=H116*$O$6</t>
  </si>
  <si>
    <t>=M116-O116</t>
  </si>
  <si>
    <t>=AND($B$5&gt;=J117,$B$5&lt;OFFSET(J117,1,0))</t>
  </si>
  <si>
    <t>=D116+1</t>
  </si>
  <si>
    <t>=-GL(,GLAccount,"1/1/"&amp;CY,J156,,,,,,,,,,TRUE)</t>
  </si>
  <si>
    <t>=M156/$O$6</t>
  </si>
  <si>
    <t>=H156*$O$6</t>
  </si>
  <si>
    <t>=M156-O156</t>
  </si>
  <si>
    <t>=AND($B$5&gt;=J157,$B$5&lt;OFFSET(J157,1,0))</t>
  </si>
  <si>
    <t>=D156+1</t>
  </si>
  <si>
    <t>=NL(,"Date","Period Name","Period Start",E157,"Period Type","Date")</t>
  </si>
  <si>
    <t>=IF(J153="","",NL(,"Date","Period Name","Period Start",J153,"Period Type","Date"))</t>
  </si>
  <si>
    <t>=-GL(,GLAccount,J153,J153)</t>
  </si>
  <si>
    <t>=-GL(,GLAccount,"1/1/"&amp;CY,J153,,,,,,,,,,TRUE)</t>
  </si>
  <si>
    <t>=M153/$O$6</t>
  </si>
  <si>
    <t>=H153*$O$6</t>
  </si>
  <si>
    <t>=M153-O153</t>
  </si>
  <si>
    <t>=AND($B$5&gt;=J154,$B$5&lt;OFFSET(J154,1,0))</t>
  </si>
  <si>
    <t>=D153+1</t>
  </si>
  <si>
    <t>=NL(,"Date","Period Name","Period Start",E154,"Period Type","Date")</t>
  </si>
  <si>
    <t>=-GL(,GLAccount,"1/1/"&amp;Year,E154,,,,,,,,,,TRUE)</t>
  </si>
  <si>
    <t>=H177*$O$6</t>
  </si>
  <si>
    <t>=M177-O177</t>
  </si>
  <si>
    <t>=AND($B$5&gt;=J178,$B$5&lt;OFFSET(J178,1,0))</t>
  </si>
  <si>
    <t>=D177+1</t>
  </si>
  <si>
    <t>=NL(,"Date","Period Name","Period Start",E178,"Period Type","Date")</t>
  </si>
  <si>
    <t>=-GL(,GLAccount,"1/1/"&amp;Year,E178,,,,,,,,,,TRUE)</t>
  </si>
  <si>
    <t>=G178/$H$6</t>
  </si>
  <si>
    <t>=NL(D69,"Date","Period Start","Period Type","Date","Period Start",CYExclude&amp;"&amp;1/1/"&amp;CY&amp;"..12/31/"&amp;CY,"Period Name","&lt;&gt;Saturday&amp;&lt;&gt;Sunday")</t>
  </si>
  <si>
    <t>=NL(,"Date","Period Name","Period Start",E25,"Period Type","Date")</t>
  </si>
  <si>
    <t>=-GL(,GLAccount,"1/1/"&amp;Year,E25,,,,,,,,,,TRUE)</t>
  </si>
  <si>
    <t>=G25/$H$6</t>
  </si>
  <si>
    <t>=NL(D25,"Date","Period Start","Period Type","Date","Period Start",CYExclude&amp;"&amp;1/1/"&amp;CY&amp;"..12/31/"&amp;CY,"Period Name","&lt;&gt;Saturday&amp;&lt;&gt;Sunday")</t>
  </si>
  <si>
    <t>=IF(J25="","",NL(,"Date","Period Name","Period Start",J25,"Period Type","Date"))</t>
  </si>
  <si>
    <t>=-GL(,GLAccount,J25,J25)</t>
  </si>
  <si>
    <t>=-GL(,GLAccount,"1/1/"&amp;CY,J25,,,,,,,,,,TRUE)</t>
  </si>
  <si>
    <t>=M25/$O$6</t>
  </si>
  <si>
    <t>=H25*$O$6</t>
  </si>
  <si>
    <t>=M25-O25</t>
  </si>
  <si>
    <t>=IF(J111="","",NL(,"Date","Period Name","Period Start",J111,"Period Type","Date"))</t>
  </si>
  <si>
    <t>=-GL(,GLAccount,J111,J111)</t>
  </si>
  <si>
    <t>=-GL(,GLAccount,"1/1/"&amp;CY,J111,,,,,,,,,,TRUE)</t>
  </si>
  <si>
    <t>=M111/$O$6</t>
  </si>
  <si>
    <t>=H111*$O$6</t>
  </si>
  <si>
    <t>=-GL(,GLAccount,"1/1/"&amp;CY,J46,,,,,,,,,,TRUE)</t>
  </si>
  <si>
    <t>=-GL(,GLAccount,"1/1/"&amp;Year,E107,,,,,,,,,,TRUE)</t>
  </si>
  <si>
    <t>=G107/$H$6</t>
  </si>
  <si>
    <t>=NL(D107,"Date","Period Start","Period Type","Date","Period Start",CYExclude&amp;"&amp;1/1/"&amp;CY&amp;"..12/31/"&amp;CY,"Period Name","&lt;&gt;Saturday&amp;&lt;&gt;Sunday")</t>
  </si>
  <si>
    <t>=IF(J107="","",NL(,"Date","Period Name","Period Start",J107,"Period Type","Date"))</t>
  </si>
  <si>
    <t>=-GL(,GLAccount,J107,J107)</t>
  </si>
  <si>
    <t>=AND($B$5&gt;=J164,$B$5&lt;OFFSET(J164,1,0))</t>
  </si>
  <si>
    <t>=D163+1</t>
  </si>
  <si>
    <t>=NL(,"Date","Period Name","Period Start",E164,"Period Type","Date")</t>
  </si>
  <si>
    <t>=-GL(,GLAccount,"1/1/"&amp;Year,E164,,,,,,,,,,TRUE)</t>
  </si>
  <si>
    <t>=G164/$H$6</t>
  </si>
  <si>
    <t>=NL(D164,"Date","Period Start","Period Type","Date","Period Start",CYExclude&amp;"&amp;1/1/"&amp;CY&amp;"..12/31/"&amp;CY,"Period Name","&lt;&gt;Saturday&amp;&lt;&gt;Sunday")</t>
  </si>
  <si>
    <t>=IF(J164="","",NL(,"Date","Period Name","Period Start",J164,"Period Type","Date"))</t>
  </si>
  <si>
    <t>=-GL(,GLAccount,J164,J164)</t>
  </si>
  <si>
    <t>=-GL(,GLAccount,"1/1/"&amp;CY,J164,,,,,,,,,,TRUE)</t>
  </si>
  <si>
    <t>=M164/$O$6</t>
  </si>
  <si>
    <t>=H164*$O$6</t>
  </si>
  <si>
    <t>=M164-O164</t>
  </si>
  <si>
    <t>=AND($B$5&gt;=J165,$B$5&lt;OFFSET(J165,1,0))</t>
  </si>
  <si>
    <t>=D164+1</t>
  </si>
  <si>
    <t>=NL(,"Date","Period Name","Period Start",E165,"Period Type","Date")</t>
  </si>
  <si>
    <t>=-GL(,GLAccount,"1/1/"&amp;Year,E165,,,,,,,,,,TRUE)</t>
  </si>
  <si>
    <t>=G165/$H$6</t>
  </si>
  <si>
    <t>=NL(,"Date","Period Name","Period Start",E209,"Period Type","Date")</t>
  </si>
  <si>
    <t>=-GL(,GLAccount,"1/1/"&amp;Year,E209,,,,,,,,,,TRUE)</t>
  </si>
  <si>
    <t>=G209/$H$6</t>
  </si>
  <si>
    <t>=NL(D209,"Date","Period Start","Period Type","Date","Period Start",CYExclude&amp;"&amp;1/1/"&amp;CY&amp;"..12/31/"&amp;CY,"Period Name","&lt;&gt;Saturday&amp;&lt;&gt;Sunday")</t>
  </si>
  <si>
    <t>=IF(J209="","",NL(,"Date","Period Name","Period Start",J209,"Period Type","Date"))</t>
  </si>
  <si>
    <t>=-GL(,GLAccount,J209,J209)</t>
  </si>
  <si>
    <t>=NL(D140,"Date","Period Start","Period Type","Date","Period Start",CYExclude&amp;"&amp;1/1/"&amp;CY&amp;"..12/31/"&amp;CY,"Period Name","&lt;&gt;Saturday&amp;&lt;&gt;Sunday")</t>
  </si>
  <si>
    <t>=IF(J140="","",NL(,"Date","Period Name","Period Start",J140,"Period Type","Date"))</t>
  </si>
  <si>
    <t>=-GL(,GLAccount,J263,J263)</t>
  </si>
  <si>
    <t>=-GL(,GLAccount,"1/1/"&amp;CY,J263,,,,,,,,,,TRUE)</t>
  </si>
  <si>
    <t>=NL(D189,"Date","Period Start","Period Type","Date","Period Start",CYExclude&amp;"&amp;1/1/"&amp;CY&amp;"..12/31/"&amp;CY,"Period Name","&lt;&gt;Saturday&amp;&lt;&gt;Sunday")</t>
  </si>
  <si>
    <t>=IF(J189="","",NL(,"Date","Period Name","Period Start",J189,"Period Type","Date"))</t>
  </si>
  <si>
    <t>=-GL(,GLAccount,J189,J189)</t>
  </si>
  <si>
    <t>=-GL(,GLAccount,"1/1/"&amp;CY,J189,,,,,,,,,,TRUE)</t>
  </si>
  <si>
    <t>=M189/$O$6</t>
  </si>
  <si>
    <t>=H189*$O$6</t>
  </si>
  <si>
    <t>=M189-O189</t>
  </si>
  <si>
    <t>=AND($B$5&gt;=J190,$B$5&lt;OFFSET(J190,1,0))</t>
  </si>
  <si>
    <t>=D189+1</t>
  </si>
  <si>
    <t>=NL(,"Date","Period Name","Period Start",E251,"Period Type","Date")</t>
  </si>
  <si>
    <t>=-GL(,GLAccount,"1/1/"&amp;Year,E251,,,,,,,,,,TRUE)</t>
  </si>
  <si>
    <t>=G251/$H$6</t>
  </si>
  <si>
    <t>=NL(D251,"Date","Period Start","Period Type","Date","Period Start",CYExclude&amp;"&amp;1/1/"&amp;CY&amp;"..12/31/"&amp;CY,"Period Name","&lt;&gt;Saturday&amp;&lt;&gt;Sunday")</t>
  </si>
  <si>
    <t>=G135/$H$6</t>
  </si>
  <si>
    <t>=NL(D135,"Date","Period Start","Period Type","Date","Period Start",CYExclude&amp;"&amp;1/1/"&amp;CY&amp;"..12/31/"&amp;CY,"Period Name","&lt;&gt;Saturday&amp;&lt;&gt;Sunday")</t>
  </si>
  <si>
    <t>=-GL(,GLAccount,"1/1/"&amp;Year,E252,,,,,,,,,,TRUE)</t>
  </si>
  <si>
    <t>=G252/$H$6</t>
  </si>
  <si>
    <t>=NL(D252,"Date","Period Start","Period Type","Date","Period Start",CYExclude&amp;"&amp;1/1/"&amp;CY&amp;"..12/31/"&amp;CY,"Period Name","&lt;&gt;Saturday&amp;&lt;&gt;Sunday")</t>
  </si>
  <si>
    <t>=IF(J252="","",NL(,"Date","Period Name","Period Start",J252,"Period Type","Date"))</t>
  </si>
  <si>
    <t>=-GL(,GLAccount,J252,J252)</t>
  </si>
  <si>
    <t>=-GL(,GLAccount,"1/1/"&amp;CY,J252,,,,,,,,,,TRUE)</t>
  </si>
  <si>
    <t>=M252/$O$6</t>
  </si>
  <si>
    <t>=H252*$O$6</t>
  </si>
  <si>
    <t>=M252-O252</t>
  </si>
  <si>
    <t>=AND($B$5&gt;=J253,$B$5&lt;OFFSET(J253,1,0))</t>
  </si>
  <si>
    <t>=NL(,"Date","Period Name","Period Start",E109,"Period Type","Date")</t>
  </si>
  <si>
    <t>=-GL(,GLAccount,"1/1/"&amp;Year,E109,,,,,,,,,,TRUE)</t>
  </si>
  <si>
    <t>=G109/$H$6</t>
  </si>
  <si>
    <t>=NL(,"Date","Period Name","Period Start",E215,"Period Type","Date")</t>
  </si>
  <si>
    <t>=-GL(,GLAccount,"1/1/"&amp;Year,E215,,,,,,,,,,TRUE)</t>
  </si>
  <si>
    <t>=G215/$H$6</t>
  </si>
  <si>
    <t>=IF(J59="","",NL(,"Date","Period Name","Period Start",J59,"Period Type","Date"))</t>
  </si>
  <si>
    <t>=-GL(,GLAccount,J59,J59)</t>
  </si>
  <si>
    <t>=-GL(,GLAccount,"1/1/"&amp;CY,J59,,,,,,,,,,TRUE)</t>
  </si>
  <si>
    <t>=M59/$O$6</t>
  </si>
  <si>
    <t>=H59*$O$6</t>
  </si>
  <si>
    <t>=M59-O59</t>
  </si>
  <si>
    <t>=AND($B$5&gt;=J60,$B$5&lt;OFFSET(J60,1,0))</t>
  </si>
  <si>
    <t>=D59+1</t>
  </si>
  <si>
    <t>=NL(,"Date","Period Name","Period Start",E60,"Period Type","Date")</t>
  </si>
  <si>
    <t>=-GL(,GLAccount,"1/1/"&amp;Year,E60,,,,,,,,,,TRUE)</t>
  </si>
  <si>
    <t>=G60/$H$6</t>
  </si>
  <si>
    <t>=NL(D60,"Date","Period Start","Period Type","Date","Period Start",CYExclude&amp;"&amp;1/1/"&amp;CY&amp;"..12/31/"&amp;CY,"Period Name","&lt;&gt;Saturday&amp;&lt;&gt;Sunday")</t>
  </si>
  <si>
    <t>=IF(J60="","",NL(,"Date","Period Name","Period Start",J60,"Period Type","Date"))</t>
  </si>
  <si>
    <t>=-GL(,GLAccount,J60,J60)</t>
  </si>
  <si>
    <t>=-GL(,GLAccount,"1/1/"&amp;CY,J60,,,,,,,,,,TRUE)</t>
  </si>
  <si>
    <t>=M60/$O$6</t>
  </si>
  <si>
    <t>=H60*$O$6</t>
  </si>
  <si>
    <t>=M60-O60</t>
  </si>
  <si>
    <t>=AND($B$5&gt;=J61,$B$5&lt;OFFSET(J61,1,0))</t>
  </si>
  <si>
    <t>=D60+1</t>
  </si>
  <si>
    <t>=-GL(,GLAccount,"1/1/"&amp;Year,E227,,,,,,,,,,TRUE)</t>
  </si>
  <si>
    <t>=G227/$H$6</t>
  </si>
  <si>
    <t>=NL(D227,"Date","Period Start","Period Type","Date","Period Start",CYExclude&amp;"&amp;1/1/"&amp;CY&amp;"..12/31/"&amp;CY,"Period Name","&lt;&gt;Saturday&amp;&lt;&gt;Sunday")</t>
  </si>
  <si>
    <t>=NL(D44,"Date","Period Start","Period Type","Date","Period Start",CYExclude&amp;"&amp;1/1/"&amp;CY&amp;"..12/31/"&amp;CY,"Period Name","&lt;&gt;Saturday&amp;&lt;&gt;Sunday")</t>
  </si>
  <si>
    <t>=IF(J44="","",NL(,"Date","Period Name","Period Start",J44,"Period Type","Date"))</t>
  </si>
  <si>
    <t>=-GL(,GLAccount,J44,J44)</t>
  </si>
  <si>
    <t>=M162/$O$6</t>
  </si>
  <si>
    <t>=H162*$O$6</t>
  </si>
  <si>
    <t>=M162-O162</t>
  </si>
  <si>
    <t>=AND($B$5&gt;=J163,$B$5&lt;OFFSET(J163,1,0))</t>
  </si>
  <si>
    <t>=D162+1</t>
  </si>
  <si>
    <t>Title</t>
  </si>
  <si>
    <t>Value</t>
  </si>
  <si>
    <t>Lookup</t>
  </si>
  <si>
    <t>Option</t>
  </si>
  <si>
    <t>Company</t>
  </si>
  <si>
    <t>Cash Position</t>
  </si>
  <si>
    <t>Target Cash Position</t>
  </si>
  <si>
    <t>Target  Cash Position</t>
  </si>
  <si>
    <t>fit</t>
  </si>
  <si>
    <t>Report Run Date</t>
  </si>
  <si>
    <t>Copyrights</t>
  </si>
  <si>
    <t>DISCLAIMER</t>
  </si>
  <si>
    <t>Sales</t>
  </si>
  <si>
    <t>Training</t>
  </si>
  <si>
    <t>Services</t>
  </si>
  <si>
    <t xml:space="preserve">Report Readme </t>
  </si>
  <si>
    <t>LIQUID ASSETS</t>
  </si>
  <si>
    <t>ASSETS</t>
  </si>
  <si>
    <t>LIABILITIES</t>
  </si>
  <si>
    <t>Auto+Hide</t>
  </si>
  <si>
    <t>Start Date</t>
  </si>
  <si>
    <t>Start Date of Analysis</t>
  </si>
  <si>
    <t>Fabrikam, Inc.</t>
  </si>
  <si>
    <t>Total Liquid Assets</t>
  </si>
  <si>
    <t>=IF(J204="","",NL(,"Date","Period Name","Period Start",J204,"Period Type","Date"))</t>
  </si>
  <si>
    <t>=-GL(,GLAccount,J204,J204)</t>
  </si>
  <si>
    <t>=NL(,"Date","Period Name","Period Start",E254,"Period Type","Date")</t>
  </si>
  <si>
    <t>=-GL(,GLAccount,"1/1/"&amp;Year,E254,,,,,,,,,,TRUE)</t>
  </si>
  <si>
    <t>=G254/$H$6</t>
  </si>
  <si>
    <t>=NL(,"Date","Period Name","Period Start",E163,"Period Type","Date")</t>
  </si>
  <si>
    <t>=-GL(,GLAccount,"1/1/"&amp;Year,E163,,,,,,,,,,TRUE)</t>
  </si>
  <si>
    <t>=G163/$H$6</t>
  </si>
  <si>
    <t>=-GL(,GLAccount,"1/1/"&amp;Year,E148,,,,,,,,,,TRUE)</t>
  </si>
  <si>
    <t>=G148/$H$6</t>
  </si>
  <si>
    <t>=NL(D148,"Date","Period Start","Period Type","Date","Period Start",CYExclude&amp;"&amp;1/1/"&amp;CY&amp;"..12/31/"&amp;CY,"Period Name","&lt;&gt;Saturday&amp;&lt;&gt;Sunday")</t>
  </si>
  <si>
    <t>=IF(J215="","",NL(,"Date","Period Name","Period Start",J215,"Period Type","Date"))</t>
  </si>
  <si>
    <t>=-GL(,GLAccount,J215,J215)</t>
  </si>
  <si>
    <t>=-GL(,GLAccount,"1/1/"&amp;CY,J215,,,,,,,,,,TRUE)</t>
  </si>
  <si>
    <t>=M215/$O$6</t>
  </si>
  <si>
    <t>=H215*$O$6</t>
  </si>
  <si>
    <t>=M215-O215</t>
  </si>
  <si>
    <t>=AND($B$5&gt;=J216,$B$5&lt;OFFSET(J216,1,0))</t>
  </si>
  <si>
    <t>=D215+1</t>
  </si>
  <si>
    <t>=NL(,"Date","Period Name","Period Start",E216,"Period Type","Date")</t>
  </si>
  <si>
    <t>=-GL(,GLAccount,"1/1/"&amp;Year,E216,,,,,,,,,,TRUE)</t>
  </si>
  <si>
    <t>=G216/$H$6</t>
  </si>
  <si>
    <t>=NL(D216,"Date","Period Start","Period Type","Date","Period Start",CYExclude&amp;"&amp;1/1/"&amp;CY&amp;"..12/31/"&amp;CY,"Period Name","&lt;&gt;Saturday&amp;&lt;&gt;Sunday")</t>
  </si>
  <si>
    <t>=-GL(,GLAccount,"1/1/"&amp;CY,J95,,,,,,,,,,TRUE)</t>
  </si>
  <si>
    <t>=M95/$O$6</t>
  </si>
  <si>
    <t>=H95*$O$6</t>
  </si>
  <si>
    <t>=M95-O95</t>
  </si>
  <si>
    <t>=AND($B$5&gt;=J96,$B$5&lt;OFFSET(J96,1,0))</t>
  </si>
  <si>
    <t>=D95+1</t>
  </si>
  <si>
    <t>=NL(,"Date","Period Name","Period Start",E96,"Period Type","Date")</t>
  </si>
  <si>
    <t>=-GL(,GLAccount,"1/1/"&amp;Year,E96,,,,,,,,,,TRUE)</t>
  </si>
  <si>
    <t>=G96/$H$6</t>
  </si>
  <si>
    <t>=NL(D54,"Date","Period Start","Period Type","Date","Period Start",CYExclude&amp;"&amp;1/1/"&amp;CY&amp;"..12/31/"&amp;CY,"Period Name","&lt;&gt;Saturday&amp;&lt;&gt;Sunday")</t>
  </si>
  <si>
    <t>=NL(,"Date","Period Name","Period Start",E59,"Period Type","Date")</t>
  </si>
  <si>
    <t>=-GL(,GLAccount,"1/1/"&amp;Year,E59,,,,,,,,,,TRUE)</t>
  </si>
  <si>
    <t>=G59/$H$6</t>
  </si>
  <si>
    <t>=NL(D59,"Date","Period Start","Period Type","Date","Period Start",CYExclude&amp;"&amp;1/1/"&amp;CY&amp;"..12/31/"&amp;CY,"Period Name","&lt;&gt;Saturday&amp;&lt;&gt;Sunday")</t>
  </si>
  <si>
    <t>=-GL(,GLAccount,J220,J220)</t>
  </si>
  <si>
    <t>=-GL(,GLAccount,"1/1/"&amp;CY,J220,,,,,,,,,,TRUE)</t>
  </si>
  <si>
    <t>=M220/$O$6</t>
  </si>
  <si>
    <t>=H220*$O$6</t>
  </si>
  <si>
    <t>=M220-O220</t>
  </si>
  <si>
    <t>=AND($B$5&gt;=J221,$B$5&lt;OFFSET(J221,1,0))</t>
  </si>
  <si>
    <t>=D220+1</t>
  </si>
  <si>
    <t>=NL(,"Date","Period Name","Period Start",E221,"Period Type","Date")</t>
  </si>
  <si>
    <t>=-GL(,GLAccount,"1/1/"&amp;Year,E221,,,,,,,,,,TRUE)</t>
  </si>
  <si>
    <t>=G221/$H$6</t>
  </si>
  <si>
    <t>=M207/$O$6</t>
  </si>
  <si>
    <t>=H207*$O$6</t>
  </si>
  <si>
    <t>=M207-O207</t>
  </si>
  <si>
    <t>=AND($B$5&gt;=J208,$B$5&lt;OFFSET(J208,1,0))</t>
  </si>
  <si>
    <t>=D207+1</t>
  </si>
  <si>
    <t>=NL(D50,"Date","Period Start","Period Type","Date","Period Start",CYExclude&amp;"&amp;1/1/"&amp;CY&amp;"..12/31/"&amp;CY,"Period Name","&lt;&gt;Saturday&amp;&lt;&gt;Sunday")</t>
  </si>
  <si>
    <t>=IF(J50="","",NL(,"Date","Period Name","Period Start",J50,"Period Type","Date"))</t>
  </si>
  <si>
    <t>=-GL(,GLAccount,J50,J50)</t>
  </si>
  <si>
    <t>=-GL(,GLAccount,"1/1/"&amp;CY,J50,,,,,,,,,,TRUE)</t>
  </si>
  <si>
    <t>=M50/$O$6</t>
  </si>
  <si>
    <t>=H50*$O$6</t>
  </si>
  <si>
    <t>=M50-O50</t>
  </si>
  <si>
    <t>=AND($B$5&gt;=J51,$B$5&lt;OFFSET(J51,1,0))</t>
  </si>
  <si>
    <t>=D50+1</t>
  </si>
  <si>
    <t>=NL(,"Date","Period Name","Period Start",E51,"Period Type","Date")</t>
  </si>
  <si>
    <t>=-GL(,GLAccount,"1/1/"&amp;Year,E51,,,,,,,,,,TRUE)</t>
  </si>
  <si>
    <t>=G51/$H$6</t>
  </si>
  <si>
    <t>=NL(D51,"Date","Period Start","Period Type","Date","Period Start",CYExclude&amp;"&amp;1/1/"&amp;CY&amp;"..12/31/"&amp;CY,"Period Name","&lt;&gt;Saturday&amp;&lt;&gt;Sunday")</t>
  </si>
  <si>
    <t>=IF(J51="","",NL(,"Date","Period Name","Period Start",J51,"Period Type","Date"))</t>
  </si>
  <si>
    <t>=NL(D224,"Date","Period Start","Period Type","Date","Period Start",CYExclude&amp;"&amp;1/1/"&amp;CY&amp;"..12/31/"&amp;CY,"Period Name","&lt;&gt;Saturday&amp;&lt;&gt;Sunday")</t>
  </si>
  <si>
    <t>=IF(J224="","",NL(,"Date","Period Name","Period Start",J224,"Period Type","Date"))</t>
  </si>
  <si>
    <t>=-GL(,GLAccount,J224,J224)</t>
  </si>
  <si>
    <t>=-GL(,GLAccount,"1/1/"&amp;CY,J224,,,,,,,,,,TRUE)</t>
  </si>
  <si>
    <t>=M224/$O$6</t>
  </si>
  <si>
    <t>=H224*$O$6</t>
  </si>
  <si>
    <t>=M224-O224</t>
  </si>
  <si>
    <t>=M174/$O$6</t>
  </si>
  <si>
    <t>=H174*$O$6</t>
  </si>
  <si>
    <t>=M174-O174</t>
  </si>
  <si>
    <t>=AND($B$5&gt;=J175,$B$5&lt;OFFSET(J175,1,0))</t>
  </si>
  <si>
    <t>=D174+1</t>
  </si>
  <si>
    <t>=NL(,"Date","Period Name","Period Start",E175,"Period Type","Date")</t>
  </si>
  <si>
    <t>=NL(D247,"Date","Period Start","Period Type","Date","Period Start",CYExclude&amp;"&amp;1/1/"&amp;CY&amp;"..12/31/"&amp;CY,"Period Name","&lt;&gt;Saturday&amp;&lt;&gt;Sunday")</t>
  </si>
  <si>
    <t>=IF(J218="","",NL(,"Date","Period Name","Period Start",J218,"Period Type","Date"))</t>
  </si>
  <si>
    <t>=-GL(,GLAccount,J218,J218)</t>
  </si>
  <si>
    <t>=-GL(,GLAccount,"1/1/"&amp;CY,J218,,,,,,,,,,TRUE)</t>
  </si>
  <si>
    <t>=M218/$O$6</t>
  </si>
  <si>
    <t>=H218*$O$6</t>
  </si>
  <si>
    <t>=NL(,"Date","Period Name","Period Start",E201,"Period Type","Date")</t>
  </si>
  <si>
    <t>=-GL(,GLAccount,"1/1/"&amp;Year,E201,,,,,,,,,,TRUE)</t>
  </si>
  <si>
    <t>=G201/$H$6</t>
  </si>
  <si>
    <t>=NL(D201,"Date","Period Start","Period Type","Date","Period Start",CYExclude&amp;"&amp;1/1/"&amp;CY&amp;"..12/31/"&amp;CY,"Period Name","&lt;&gt;Saturday&amp;&lt;&gt;Sunday")</t>
  </si>
  <si>
    <t>=IF(J201="","",NL(,"Date","Period Name","Period Start",J201,"Period Type","Date"))</t>
  </si>
  <si>
    <t>=-GL(,GLAccount,J201,J201)</t>
  </si>
  <si>
    <t>=-GL(,GLAccount,"1/1/"&amp;CY,J201,,,,,,,,,,TRUE)</t>
  </si>
  <si>
    <t>=IF(J130="","",NL(,"Date","Period Name","Period Start",J130,"Period Type","Date"))</t>
  </si>
  <si>
    <t>=-GL(,GLAccount,J130,J130)</t>
  </si>
  <si>
    <t>=-GL(,GLAccount,"1/1/"&amp;CY,J130,,,,,,,,,,TRUE)</t>
  </si>
  <si>
    <t>=M130/$O$6</t>
  </si>
  <si>
    <t>=H130*$O$6</t>
  </si>
  <si>
    <t>=M130-O130</t>
  </si>
  <si>
    <t>=NL(D77,"Date","Period Start","Period Type","Date","Period Start",CYExclude&amp;"&amp;1/1/"&amp;CY&amp;"..12/31/"&amp;CY,"Period Name","&lt;&gt;Saturday&amp;&lt;&gt;Sunday")</t>
  </si>
  <si>
    <t>=G194/$H$6</t>
  </si>
  <si>
    <t>=NL(D194,"Date","Period Start","Period Type","Date","Period Start",CYExclude&amp;"&amp;1/1/"&amp;CY&amp;"..12/31/"&amp;CY,"Period Name","&lt;&gt;Saturday&amp;&lt;&gt;Sunday")</t>
  </si>
  <si>
    <t>=IF(J194="","",NL(,"Date","Period Name","Period Start",J194,"Period Type","Date"))</t>
  </si>
  <si>
    <t>=-GL(,GLAccount,J194,J194)</t>
  </si>
  <si>
    <t>=-GL(,GLAccount,"1/1/"&amp;CY,J194,,,,,,,,,,TRUE)</t>
  </si>
  <si>
    <t>=M194/$O$6</t>
  </si>
  <si>
    <t>=H194*$O$6</t>
  </si>
  <si>
    <t>=M194-O194</t>
  </si>
  <si>
    <t>=AND($B$5&gt;=J195,$B$5&lt;OFFSET(J195,1,0))</t>
  </si>
  <si>
    <t>=D194+1</t>
  </si>
  <si>
    <t>=NL(,"Date","Period Name","Period Start",E195,"Period Type","Date")</t>
  </si>
  <si>
    <t>=-GL(,GLAccount,"1/1/"&amp;Year,E195,,,,,,,,,,TRUE)</t>
  </si>
  <si>
    <t>=G195/$H$6</t>
  </si>
  <si>
    <t>=NL(D109,"Date","Period Start","Period Type","Date","Period Start",CYExclude&amp;"&amp;1/1/"&amp;CY&amp;"..12/31/"&amp;CY,"Period Name","&lt;&gt;Saturday&amp;&lt;&gt;Sunday")</t>
  </si>
  <si>
    <t>=IF(J109="","",NL(,"Date","Period Name","Period Start",J109,"Period Type","Date"))</t>
  </si>
  <si>
    <t>=-GL(,GLAccount,J109,J109)</t>
  </si>
  <si>
    <t>=-GL(,GLAccount,"1/1/"&amp;CY,J109,,,,,,,,,,TRUE)</t>
  </si>
  <si>
    <t>=M109/$O$6</t>
  </si>
  <si>
    <t>=H109*$O$6</t>
  </si>
  <si>
    <t>=M109-O109</t>
  </si>
  <si>
    <t>=AND($B$5&gt;=J110,$B$5&lt;OFFSET(J110,1,0))</t>
  </si>
  <si>
    <t>=D109+1</t>
  </si>
  <si>
    <t>=NL(,"Date","Period Name","Period Start",E110,"Period Type","Date")</t>
  </si>
  <si>
    <t>=-GL(,GLAccount,"1/1/"&amp;Year,E110,,,,,,,,,,TRUE)</t>
  </si>
  <si>
    <t>=G110/$H$6</t>
  </si>
  <si>
    <t>=AND($B$5&gt;=J16,$B$5&lt;OFFSET(J16,1,0))</t>
  </si>
  <si>
    <t>=D15+1</t>
  </si>
  <si>
    <t>=NL(,"Date","Period Name","Period Start",E16,"Period Type","Date")</t>
  </si>
  <si>
    <t>=-GL(,GLAccount,"1/1/"&amp;Year,E16,,,,,,,,,,TRUE)</t>
  </si>
  <si>
    <t>=G16/$H$6</t>
  </si>
  <si>
    <t>="Account: "&amp;GLAccount&amp;" - "&amp;NL(,"G/L Account","Name","No.",GLAccount)</t>
  </si>
  <si>
    <t>=NL(D211,"Date","Period Start","Period Type","Date","Period Start",CYExclude&amp;"&amp;1/1/"&amp;CY&amp;"..12/31/"&amp;CY,"Period Name","&lt;&gt;Saturday&amp;&lt;&gt;Sunday")</t>
  </si>
  <si>
    <t>=IF(J211="","",NL(,"Date","Period Name","Period Start",J211,"Period Type","Date"))</t>
  </si>
  <si>
    <t>=-GL(,GLAccount,J211,J211)</t>
  </si>
  <si>
    <t>=-GL(,GLAccount,"1/1/"&amp;CY,J211,,,,,,,,,,TRUE)</t>
  </si>
  <si>
    <t>=M211/$O$6</t>
  </si>
  <si>
    <t>=H211*$O$6</t>
  </si>
  <si>
    <t>=M211-O211</t>
  </si>
  <si>
    <t>=AND($B$5&gt;=J212,$B$5&lt;OFFSET(J212,1,0))</t>
  </si>
  <si>
    <t>=D211+1</t>
  </si>
  <si>
    <t>=NL(,"Date","Period Name","Period Start",E212,"Period Type","Date")</t>
  </si>
  <si>
    <t>=-GL(,GLAccount,"1/1/"&amp;Year,E212,,,,,,,,,,TRUE)</t>
  </si>
  <si>
    <t>=G212/$H$6</t>
  </si>
  <si>
    <t>=NL(D153,"Date","Period Start","Period Type","Date","Period Start",CYExclude&amp;"&amp;1/1/"&amp;CY&amp;"..12/31/"&amp;CY,"Period Name","&lt;&gt;Saturday&amp;&lt;&gt;Sunday")</t>
  </si>
  <si>
    <t>=-GL(,GLAccount,"1/1/"&amp;CY,J107,,,,,,,,,,TRUE)</t>
  </si>
  <si>
    <t>=M107/$O$6</t>
  </si>
  <si>
    <t>=H107*$O$6</t>
  </si>
  <si>
    <t>=M107-O107</t>
  </si>
  <si>
    <t>=AND($B$5&gt;=J108,$B$5&lt;OFFSET(J108,1,0))</t>
  </si>
  <si>
    <t>=D107+1</t>
  </si>
  <si>
    <t>=NL(,"Date","Period Name","Period Start",E108,"Period Type","Date")</t>
  </si>
  <si>
    <t>=-GL(,GLAccount,"1/1/"&amp;Year,E108,,,,,,,,,,TRUE)</t>
  </si>
  <si>
    <t>=G108/$H$6</t>
  </si>
  <si>
    <t>=NL(D108,"Date","Period Start","Period Type","Date","Period Start",CYExclude&amp;"&amp;1/1/"&amp;CY&amp;"..12/31/"&amp;CY,"Period Name","&lt;&gt;Saturday&amp;&lt;&gt;Sunday")</t>
  </si>
  <si>
    <t>=IF(J108="","",NL(,"Date","Period Name","Period Start",J108,"Period Type","Date"))</t>
  </si>
  <si>
    <t>=-GL(,GLAccount,J108,J108)</t>
  </si>
  <si>
    <t>=-GL(,GLAccount,"1/1/"&amp;CY,J108,,,,,,,,,,TRUE)</t>
  </si>
  <si>
    <t>=M108/$O$6</t>
  </si>
  <si>
    <t>=H108*$O$6</t>
  </si>
  <si>
    <t>=M108-O108</t>
  </si>
  <si>
    <t>=NL(D47,"Date","Period Start","Period Type","Date","Period Start",CYExclude&amp;"&amp;1/1/"&amp;CY&amp;"..12/31/"&amp;CY,"Period Name","&lt;&gt;Saturday&amp;&lt;&gt;Sunday")</t>
  </si>
  <si>
    <t>=IF(J47="","",NL(,"Date","Period Name","Period Start",J47,"Period Type","Date"))</t>
  </si>
  <si>
    <t>=-GL(,GLAccount,J47,J47)</t>
  </si>
  <si>
    <t>=-GL(,GLAccount,"1/1/"&amp;CY,J47,,,,,,,,,,TRUE)</t>
  </si>
  <si>
    <t>=M47/$O$6</t>
  </si>
  <si>
    <t>=H47*$O$6</t>
  </si>
  <si>
    <t>=M47-O47</t>
  </si>
  <si>
    <t>=H216*$O$6</t>
  </si>
  <si>
    <t>=M216-O216</t>
  </si>
  <si>
    <t>=AND($B$5&gt;=J217,$B$5&lt;OFFSET(J217,1,0))</t>
  </si>
  <si>
    <t>=D216+1</t>
  </si>
  <si>
    <t>=-GL(,GLAccount,"1/1/"&amp;CY,J51,,,,,,,,,,TRUE)</t>
  </si>
  <si>
    <t>=M51/$O$6</t>
  </si>
  <si>
    <t>=H51*$O$6</t>
  </si>
  <si>
    <t>=M51-O51</t>
  </si>
  <si>
    <t>=AND($B$5&gt;=J52,$B$5&lt;OFFSET(J52,1,0))</t>
  </si>
  <si>
    <t>=D51+1</t>
  </si>
  <si>
    <t>=NL(,"Date","Period Name","Period Start",E52,"Period Type","Date")</t>
  </si>
  <si>
    <t>=-GL(,GLAccount,"1/1/"&amp;Year,E52,,,,,,,,,,TRUE)</t>
  </si>
  <si>
    <t>=G52/$H$6</t>
  </si>
  <si>
    <t>=-GL(,GLAccount,"1/1/"&amp;CY,J66,,,,,,,,,,TRUE)</t>
  </si>
  <si>
    <t>=M66/$O$6</t>
  </si>
  <si>
    <t>=H66*$O$6</t>
  </si>
  <si>
    <t>=M66-O66</t>
  </si>
  <si>
    <t>=AND($B$5&gt;=J67,$B$5&lt;OFFSET(J67,1,0))</t>
  </si>
  <si>
    <t>=D66+1</t>
  </si>
  <si>
    <t>=NL(D254,"Date","Period Start","Period Type","Date","Period Start",CYExclude&amp;"&amp;1/1/"&amp;CY&amp;"..12/31/"&amp;CY,"Period Name","&lt;&gt;Saturday&amp;&lt;&gt;Sunday")</t>
  </si>
  <si>
    <t>=IF(J91="","",NL(,"Date","Period Name","Period Start",J91,"Period Type","Date"))</t>
  </si>
  <si>
    <t>=-GL(,GLAccount,J91,J91)</t>
  </si>
  <si>
    <t>=-GL(,GLAccount,"1/1/"&amp;CY,J91,,,,,,,,,,TRUE)</t>
  </si>
  <si>
    <t>=M91/$O$6</t>
  </si>
  <si>
    <t>=H91*$O$6</t>
  </si>
  <si>
    <t>=M91-O91</t>
  </si>
  <si>
    <t>=AND($B$5&gt;=J92,$B$5&lt;OFFSET(J92,1,0))</t>
  </si>
  <si>
    <t>=D91+1</t>
  </si>
  <si>
    <t>=NL(,"Date","Period Name","Period Start",E92,"Period Type","Date")</t>
  </si>
  <si>
    <t>=-GL(,GLAccount,"1/1/"&amp;Year,E92,,,,,,,,,,TRUE)</t>
  </si>
  <si>
    <t>=G92/$H$6</t>
  </si>
  <si>
    <t>=NL(D92,"Date","Period Start","Period Type","Date","Period Start",CYExclude&amp;"&amp;1/1/"&amp;CY&amp;"..12/31/"&amp;CY,"Period Name","&lt;&gt;Saturday&amp;&lt;&gt;Sunday")</t>
  </si>
  <si>
    <t>=IF(J92="","",NL(,"Date","Period Name","Period Start",J92,"Period Type","Date"))</t>
  </si>
  <si>
    <t>=-GL(,GLAccount,J92,J92)</t>
  </si>
  <si>
    <t>=-GL(,GLAccount,"1/1/"&amp;CY,J92,,,,,,,,,,TRUE)</t>
  </si>
  <si>
    <t>=-GL(,GLAccount,"1/1/"&amp;CY,J210,,,,,,,,,,TRUE)</t>
  </si>
  <si>
    <t>=M210/$O$6</t>
  </si>
  <si>
    <t>=H210*$O$6</t>
  </si>
  <si>
    <t>=M210-O210</t>
  </si>
  <si>
    <t>=-GL(,GLAccount,"1/1/"&amp;CY,J159,,,,,,,,,,TRUE)</t>
  </si>
  <si>
    <t>=M159/$O$6</t>
  </si>
  <si>
    <t>=H159*$O$6</t>
  </si>
  <si>
    <t>=M159-O159</t>
  </si>
  <si>
    <t>=AND($B$5&gt;=J160,$B$5&lt;OFFSET(J160,1,0))</t>
  </si>
  <si>
    <t>=D159+1</t>
  </si>
  <si>
    <t>=NL(,"Date","Period Name","Period Start",E160,"Period Type","Date")</t>
  </si>
  <si>
    <t>=-GL(,GLAccount,"1/1/"&amp;Year,E160,,,,,,,,,,TRUE)</t>
  </si>
  <si>
    <t>=G160/$H$6</t>
  </si>
  <si>
    <t>=NL(D160,"Date","Period Start","Period Type","Date","Period Start",CYExclude&amp;"&amp;1/1/"&amp;CY&amp;"..12/31/"&amp;CY,"Period Name","&lt;&gt;Saturday&amp;&lt;&gt;Sunday")</t>
  </si>
  <si>
    <t>=IF(J40="","",NL(,"Date","Period Name","Period Start",J40,"Period Type","Date"))</t>
  </si>
  <si>
    <t>=-GL(,GLAccount,J40,J40)</t>
  </si>
  <si>
    <t>=-GL(,GLAccount,"1/1/"&amp;CY,J40,,,,,,,,,,TRUE)</t>
  </si>
  <si>
    <t>=M40/$O$6</t>
  </si>
  <si>
    <t>=H40*$O$6</t>
  </si>
  <si>
    <t>=M40-O40</t>
  </si>
  <si>
    <t>=AND($B$5&gt;=J41,$B$5&lt;OFFSET(J41,1,0))</t>
  </si>
  <si>
    <t>=D40+1</t>
  </si>
  <si>
    <t>=NL(,"Date","Period Name","Period Start",E41,"Period Type","Date")</t>
  </si>
  <si>
    <t>=-GL(,GLAccount,"1/1/"&amp;Year,E41,,,,,,,,,,TRUE)</t>
  </si>
  <si>
    <t>=G41/$H$6</t>
  </si>
  <si>
    <t>=NL(D41,"Date","Period Start","Period Type","Date","Period Start",CYExclude&amp;"&amp;1/1/"&amp;CY&amp;"..12/31/"&amp;CY,"Period Name","&lt;&gt;Saturday&amp;&lt;&gt;Sunday")</t>
  </si>
  <si>
    <t>=IF(J41="","",NL(,"Date","Period Name","Period Start",J41,"Period Type","Date"))</t>
  </si>
  <si>
    <t>=-GL(,GLAccount,J41,J41)</t>
  </si>
  <si>
    <t>=-GL(,GLAccount,"1/1/"&amp;CY,J41,,,,,,,,,,TRUE)</t>
  </si>
  <si>
    <t>=M41/$O$6</t>
  </si>
  <si>
    <t>=H41*$O$6</t>
  </si>
  <si>
    <t>=NL(,"Date","Period Name","Period Start",E205,"Period Type","Date")</t>
  </si>
  <si>
    <t>=-GL(,GLAccount,"1/1/"&amp;Year,E205,,,,,,,,,,TRUE)</t>
  </si>
  <si>
    <t>=G205/$H$6</t>
  </si>
  <si>
    <t>=IF(J82="","",NL(,"Date","Period Name","Period Start",J82,"Period Type","Date"))</t>
  </si>
  <si>
    <t>=-GL(,GLAccount,J82,J82)</t>
  </si>
  <si>
    <t>=NL(D65,"Date","Period Start","Period Type","Date","Period Start",CYExclude&amp;"&amp;1/1/"&amp;CY&amp;"..12/31/"&amp;CY,"Period Name","&lt;&gt;Saturday&amp;&lt;&gt;Sunday")</t>
  </si>
  <si>
    <t>=IF(J65="","",NL(,"Date","Period Name","Period Start",J65,"Period Type","Date"))</t>
  </si>
  <si>
    <t>=-GL(,GLAccount,J65,J65)</t>
  </si>
  <si>
    <t>=NL(D14,"Date","Period Start","Period Type","Date","Period Start",CYExclude&amp;"&amp;1/1/"&amp;CY&amp;"..12/31/"&amp;CY,"Period Name","&lt;&gt;Saturday&amp;&lt;&gt;Sunday")</t>
  </si>
  <si>
    <t>=IF(J14="","",NL(,"Date","Period Name","Period Start",J14,"Period Type","Date"))</t>
  </si>
  <si>
    <t>=-GL(,GLAccount,J14,J14)</t>
  </si>
  <si>
    <t>=-GL(,GLAccount,"1/1/"&amp;CY,J14,,,,,,,,,,TRUE)</t>
  </si>
  <si>
    <t>=M14/$O$6</t>
  </si>
  <si>
    <t>=H14*$O$6</t>
  </si>
  <si>
    <t>=M14-O14</t>
  </si>
  <si>
    <t>=AND($B$5&gt;=J15,$B$5&lt;OFFSET(J15,1,0))</t>
  </si>
  <si>
    <t>=D14+1</t>
  </si>
  <si>
    <t>=IF(J71="","",NL(,"Date","Period Name","Period Start",J71,"Period Type","Date"))</t>
  </si>
  <si>
    <t>=-GL(,GLAccount,J71,J71)</t>
  </si>
  <si>
    <t>=-GL(,GLAccount,"1/1/"&amp;CY,J71,,,,,,,,,,TRUE)</t>
  </si>
  <si>
    <t>=M71/$O$6</t>
  </si>
  <si>
    <t>=H71*$O$6</t>
  </si>
  <si>
    <t>=M71-O71</t>
  </si>
  <si>
    <t>=AND($B$5&gt;=J72,$B$5&lt;OFFSET(J72,1,0))</t>
  </si>
  <si>
    <t>=D71+1</t>
  </si>
  <si>
    <t>=NL(,"Date","Period Name","Period Start",E72,"Period Type","Date")</t>
  </si>
  <si>
    <t>=-GL(,GLAccount,"1/1/"&amp;Year,E72,,,,,,,,,,TRUE)</t>
  </si>
  <si>
    <t>=G72/$H$6</t>
  </si>
  <si>
    <t>=NL(,"Date","Period Name","Period Start",E125,"Period Type","Date")</t>
  </si>
  <si>
    <t>=-GL(,GLAccount,"1/1/"&amp;Year,E125,,,,,,,,,,TRUE)</t>
  </si>
  <si>
    <t>=G125/$H$6</t>
  </si>
  <si>
    <t>=IF(J122="","",NL(,"Date","Period Name","Period Start",J122,"Period Type","Date"))</t>
  </si>
  <si>
    <t>=NL(,"Date","Period Name","Period Start",E28,"Period Type","Date")</t>
  </si>
  <si>
    <t>=-GL(,GLAccount,"1/1/"&amp;Year,E28,,,,,,,,,,TRUE)</t>
  </si>
  <si>
    <t>=G28/$H$6</t>
  </si>
  <si>
    <t>=NL(D28,"Date","Period Start","Period Type","Date","Period Start",CYExclude&amp;"&amp;1/1/"&amp;CY&amp;"..12/31/"&amp;CY,"Period Name","&lt;&gt;Saturday&amp;&lt;&gt;Sunday")</t>
  </si>
  <si>
    <t>=IF(J28="","",NL(,"Date","Period Name","Period Start",J28,"Period Type","Date"))</t>
  </si>
  <si>
    <t>=-GL(,GLAccount,J28,J28)</t>
  </si>
  <si>
    <t>=-GL(,GLAccount,"1/1/"&amp;CY,J28,,,,,,,,,,TRUE)</t>
  </si>
  <si>
    <t>=M28/$O$6</t>
  </si>
  <si>
    <t>=H28*$O$6</t>
  </si>
  <si>
    <t>=M28-O28</t>
  </si>
  <si>
    <t>=AND($B$5&gt;=J29,$B$5&lt;OFFSET(J29,1,0))</t>
  </si>
  <si>
    <t>=D28+1</t>
  </si>
  <si>
    <t>=NL(,"Date","Period Name","Period Start",E29,"Period Type","Date")</t>
  </si>
  <si>
    <t>=-GL(,GLAccount,"1/1/"&amp;Year,E29,,,,,,,,,,TRUE)</t>
  </si>
  <si>
    <t>=G29/$H$6</t>
  </si>
  <si>
    <t>=NL(D29,"Date","Period Start","Period Type","Date","Period Start",CYExclude&amp;"&amp;1/1/"&amp;CY&amp;"..12/31/"&amp;CY,"Period Name","&lt;&gt;Saturday&amp;&lt;&gt;Sunday")</t>
  </si>
  <si>
    <t>=IF(J29="","",NL(,"Date","Period Name","Period Start",J29,"Period Type","Date"))</t>
  </si>
  <si>
    <t>=-GL(,GLAccount,J29,J29)</t>
  </si>
  <si>
    <t>=-GL(,GLAccount,"1/1/"&amp;CY,J29,,,,,,,,,,TRUE)</t>
  </si>
  <si>
    <t>=M29/$O$6</t>
  </si>
  <si>
    <t>=H29*$O$6</t>
  </si>
  <si>
    <t>=M29-O29</t>
  </si>
  <si>
    <t>=AND($B$5&gt;=J30,$B$5&lt;OFFSET(J30,1,0))</t>
  </si>
  <si>
    <t>=D29+1</t>
  </si>
  <si>
    <t>=IF(J223="","",NL(,"Date","Period Name","Period Start",J223,"Period Type","Date"))</t>
  </si>
  <si>
    <t>=-GL(,GLAccount,J223,J223)</t>
  </si>
  <si>
    <t>=-GL(,GLAccount,"1/1/"&amp;CY,J223,,,,,,,,,,TRUE)</t>
  </si>
  <si>
    <t>=M223/$O$6</t>
  </si>
  <si>
    <t>=H223*$O$6</t>
  </si>
  <si>
    <t>=NL(,"Date","Period Name","Period Start",E208,"Period Type","Date")</t>
  </si>
  <si>
    <t>=NL(D13,"Date","Period Start","Period Type","Date","Period Start",CYExclude&amp;"&amp;1/1/"&amp;CY&amp;"..12/31/"&amp;CY,"Period Name","&lt;&gt;Saturday&amp;&lt;&gt;Sunday")</t>
  </si>
  <si>
    <t>=NL(D62,"Date","Period Start","Period Type","Date","Period Start",CYExclude&amp;"&amp;1/1/"&amp;CY&amp;"..12/31/"&amp;CY,"Period Name","&lt;&gt;Saturday&amp;&lt;&gt;Sunday")</t>
  </si>
  <si>
    <t>=-GL(,GLAccount,"1/1/"&amp;CY,J22,,,,,,,,,,TRUE)</t>
  </si>
  <si>
    <t>=M22/$O$6</t>
  </si>
  <si>
    <t>=H22*$O$6</t>
  </si>
  <si>
    <t>=M22-O22</t>
  </si>
  <si>
    <t>=NL(,"Date","Period Name","Period Start",E13,"Period Type","Date")</t>
  </si>
  <si>
    <t>=-GL(,GLAccount,"1/1/"&amp;Year,E13,,,,,,,,,,TRUE)</t>
  </si>
  <si>
    <t>=G13/$H$6</t>
  </si>
  <si>
    <t>=-GL(,GLAccount,"1/1/"&amp;Year,E57,,,,,,,,,,TRUE)</t>
  </si>
  <si>
    <t>=G57/$H$6</t>
  </si>
  <si>
    <t>=NL(D57,"Date","Period Start","Period Type","Date","Period Start",CYExclude&amp;"&amp;1/1/"&amp;CY&amp;"..12/31/"&amp;CY,"Period Name","&lt;&gt;Saturday&amp;&lt;&gt;Sunday")</t>
  </si>
  <si>
    <t>=IF(J57="","",NL(,"Date","Period Name","Period Start",J57,"Period Type","Date"))</t>
  </si>
  <si>
    <t>=-GL(,GLAccount,J57,J57)</t>
  </si>
  <si>
    <t>=-GL(,GLAccount,"1/1/"&amp;CY,J57,,,,,,,,,,TRUE)</t>
  </si>
  <si>
    <t>=M57/$O$6</t>
  </si>
  <si>
    <t>=H57*$O$6</t>
  </si>
  <si>
    <t>=M57-O57</t>
  </si>
  <si>
    <t>=AND($B$5&gt;=J58,$B$5&lt;OFFSET(J58,1,0))</t>
  </si>
  <si>
    <t>=D57+1</t>
  </si>
  <si>
    <t>=NL(,"Date","Period Name","Period Start",E58,"Period Type","Date")</t>
  </si>
  <si>
    <t>=H37*$O$6</t>
  </si>
  <si>
    <t>=M37-O37</t>
  </si>
  <si>
    <t>=AND($B$5&gt;=J38,$B$5&lt;OFFSET(J38,1,0))</t>
  </si>
  <si>
    <t>=D37+1</t>
  </si>
  <si>
    <t>=NL(,"Date","Period Name","Period Start",E38,"Period Type","Date")</t>
  </si>
  <si>
    <t>=IF(J13="","",NL(,"Date","Period Name","Period Start",J13,"Period Type","Date"))</t>
  </si>
  <si>
    <t>=-GL(,GLAccount,J13,J13)</t>
  </si>
  <si>
    <t>=-GL(,GLAccount,"1/1/"&amp;CY,J13,,,,,,,,,,TRUE)</t>
  </si>
  <si>
    <t>=M13/$O$6</t>
  </si>
  <si>
    <t>=AND($B$5&gt;=J31,$B$5&lt;OFFSET(J31,1,0))</t>
  </si>
  <si>
    <t>=D30+1</t>
  </si>
  <si>
    <t>=NL(,"Date","Period Name","Period Start",E31,"Period Type","Date")</t>
  </si>
  <si>
    <t>=-GL(,GLAccount,"1/1/"&amp;Year,E31,,,,,,,,,,TRUE)</t>
  </si>
  <si>
    <t>=G31/$H$6</t>
  </si>
  <si>
    <t>=NL(D31,"Date","Period Start","Period Type","Date","Period Start",CYExclude&amp;"&amp;1/1/"&amp;CY&amp;"..12/31/"&amp;CY,"Period Name","&lt;&gt;Saturday&amp;&lt;&gt;Sunday")</t>
  </si>
  <si>
    <t>=IF(J31="","",NL(,"Date","Period Name","Period Start",J31,"Period Type","Date"))</t>
  </si>
  <si>
    <t>=-GL(,GLAccount,J31,J31)</t>
  </si>
  <si>
    <t>=-GL(,GLAccount,"1/1/"&amp;CY,J31,,,,,,,,,,TRUE)</t>
  </si>
  <si>
    <t>=M31/$O$6</t>
  </si>
  <si>
    <t>=H31*$O$6</t>
  </si>
  <si>
    <t>=M31-O31</t>
  </si>
  <si>
    <t>=AND($B$5&gt;=J32,$B$5&lt;OFFSET(J32,1,0))</t>
  </si>
  <si>
    <t>=D31+1</t>
  </si>
  <si>
    <t>=NL(,"Date","Period Name","Period Start",E32,"Period Type","Date")</t>
  </si>
  <si>
    <t>=-GL(,GLAccount,"1/1/"&amp;Year,E32,,,,,,,,,,TRUE)</t>
  </si>
  <si>
    <t>=G32/$H$6</t>
  </si>
  <si>
    <t>=NL(D32,"Date","Period Start","Period Type","Date","Period Start",CYExclude&amp;"&amp;1/1/"&amp;CY&amp;"..12/31/"&amp;CY,"Period Name","&lt;&gt;Saturday&amp;&lt;&gt;Sunday")</t>
  </si>
  <si>
    <t>=IF(J32="","",NL(,"Date","Period Name","Period Start",J32,"Period Type","Date"))</t>
  </si>
  <si>
    <t>=-GL(,GLAccount,J32,J32)</t>
  </si>
  <si>
    <t>=-GL(,GLAccount,"1/1/"&amp;CY,J32,,,,,,,,,,TRUE)</t>
  </si>
  <si>
    <t>=M32/$O$6</t>
  </si>
  <si>
    <t>=H32*$O$6</t>
  </si>
  <si>
    <t>=M32-O32</t>
  </si>
  <si>
    <t>=AND($B$5&gt;=J33,$B$5&lt;OFFSET(J33,1,0))</t>
  </si>
  <si>
    <t>=D32+1</t>
  </si>
  <si>
    <t>=-GL(,GLAccount,"1/1/"&amp;CY,J151,,,,,,,,,,TRUE)</t>
  </si>
  <si>
    <t>=M151/$O$6</t>
  </si>
  <si>
    <t>=H151*$O$6</t>
  </si>
  <si>
    <t>=M151-O151</t>
  </si>
  <si>
    <t>=AND($B$5&gt;=J152,$B$5&lt;OFFSET(J152,1,0))</t>
  </si>
  <si>
    <t>=D151+1</t>
  </si>
  <si>
    <t>=NL(D207,"Date","Period Start","Period Type","Date","Period Start",CYExclude&amp;"&amp;1/1/"&amp;CY&amp;"..12/31/"&amp;CY,"Period Name","&lt;&gt;Saturday&amp;&lt;&gt;Sunday")</t>
  </si>
  <si>
    <t>=IF(J207="","",NL(,"Date","Period Name","Period Start",J207,"Period Type","Date"))</t>
  </si>
  <si>
    <t>=-GL(,GLAccount,J207,J207)</t>
  </si>
  <si>
    <t>=NL(D230,"Date","Period Start","Period Type","Date","Period Start",CYExclude&amp;"&amp;1/1/"&amp;CY&amp;"..12/31/"&amp;CY,"Period Name","&lt;&gt;Saturday&amp;&lt;&gt;Sunday")</t>
  </si>
  <si>
    <t>=IF(J230="","",NL(,"Date","Period Name","Period Start",J230,"Period Type","Date"))</t>
  </si>
  <si>
    <t>=-GL(,GLAccount,J230,J230)</t>
  </si>
  <si>
    <t>=-GL(,GLAccount,"1/1/"&amp;CY,J230,,,,,,,,,,TRUE)</t>
  </si>
  <si>
    <t>=M230/$O$6</t>
  </si>
  <si>
    <t>=H230*$O$6</t>
  </si>
  <si>
    <t>=M230-O230</t>
  </si>
  <si>
    <t>=AND($B$5&gt;=J231,$B$5&lt;OFFSET(J231,1,0))</t>
  </si>
  <si>
    <t>=D230+1</t>
  </si>
  <si>
    <t>=NL(D225,"Date","Period Start","Period Type","Date","Period Start",CYExclude&amp;"&amp;1/1/"&amp;CY&amp;"..12/31/"&amp;CY,"Period Name","&lt;&gt;Saturday&amp;&lt;&gt;Sunday")</t>
  </si>
  <si>
    <t>=IF(J225="","",NL(,"Date","Period Name","Period Start",J225,"Period Type","Date"))</t>
  </si>
  <si>
    <t>=-GL(,GLAccount,J225,J225)</t>
  </si>
  <si>
    <t>=-GL(,GLAccount,"1/1/"&amp;CY,J225,,,,,,,,,,TRUE)</t>
  </si>
  <si>
    <t>=M225/$O$6</t>
  </si>
  <si>
    <t>=H225*$O$6</t>
  </si>
  <si>
    <t>=M225-O225</t>
  </si>
  <si>
    <t>=NL(D244,"Date","Period Start","Period Type","Date","Period Start",CYExclude&amp;"&amp;1/1/"&amp;CY&amp;"..12/31/"&amp;CY,"Period Name","&lt;&gt;Saturday&amp;&lt;&gt;Sunday")</t>
  </si>
  <si>
    <t>=IF(J244="","",NL(,"Date","Period Name","Period Start",J244,"Period Type","Date"))</t>
  </si>
  <si>
    <t>=-GL(,GLAccount,J244,J244)</t>
  </si>
  <si>
    <t>=-GL(,GLAccount,"1/1/"&amp;CY,J244,,,,,,,,,,TRUE)</t>
  </si>
  <si>
    <t>=M244/$O$6</t>
  </si>
  <si>
    <t>=H244*$O$6</t>
  </si>
  <si>
    <t>=M244-O244</t>
  </si>
  <si>
    <t>=AND($B$5&gt;=J245,$B$5&lt;OFFSET(J245,1,0))</t>
  </si>
  <si>
    <t>=D244+1</t>
  </si>
  <si>
    <t>=NL(,"Date","Period Name","Period Start",E245,"Period Type","Date")</t>
  </si>
  <si>
    <t>=-GL(,GLAccount,"1/1/"&amp;Year,E245,,,,,,,,,,TRUE)</t>
  </si>
  <si>
    <t>=G245/$H$6</t>
  </si>
  <si>
    <t>=-GL(,GLAccount,"1/1/"&amp;Year,E22,,,,,,,,,,TRUE)</t>
  </si>
  <si>
    <t>=AND($B$5&gt;=J128,$B$5&lt;OFFSET(J128,1,0))</t>
  </si>
  <si>
    <t>=D127+1</t>
  </si>
  <si>
    <t>=NL(,"Date","Period Name","Period Start",E128,"Period Type","Date")</t>
  </si>
  <si>
    <t>=-GL(,GLAccount,"1/1/"&amp;Year,E128,,,,,,,,,,TRUE)</t>
  </si>
  <si>
    <t>=G128/$H$6</t>
  </si>
  <si>
    <t>=-GL(,GLAccount,"1/1/"&amp;Year,E194,,,,,,,,,,TRUE)</t>
  </si>
  <si>
    <t>=M260/$O$6</t>
  </si>
  <si>
    <t>=H260*$O$6</t>
  </si>
  <si>
    <t>=M260-O260</t>
  </si>
  <si>
    <t>=AND($B$5&gt;=J261,$B$5&lt;OFFSET(J261,1,0))</t>
  </si>
  <si>
    <t>=D260+1</t>
  </si>
  <si>
    <t>=NL(,"Date","Period Name","Period Start",E261,"Period Type","Date")</t>
  </si>
  <si>
    <t>=-GL(,GLAccount,"1/1/"&amp;Year,E261,,,,,,,,,,TRUE)</t>
  </si>
  <si>
    <t>=G261/$H$6</t>
  </si>
  <si>
    <t>=NL(D261,"Date","Period Start","Period Type","Date","Period Start",CYExclude&amp;"&amp;1/1/"&amp;CY&amp;"..12/31/"&amp;CY,"Period Name","&lt;&gt;Saturday&amp;&lt;&gt;Sunday")</t>
  </si>
  <si>
    <t>=IF(J261="","",NL(,"Date","Period Name","Period Start",J261,"Period Type","Date"))</t>
  </si>
  <si>
    <t>=-GL(,GLAccount,J261,J261)</t>
  </si>
  <si>
    <t>=-GL(,GLAccount,"1/1/"&amp;CY,J261,,,,,,,,,,TRUE)</t>
  </si>
  <si>
    <t>=M261/$O$6</t>
  </si>
  <si>
    <t>=H261*$O$6</t>
  </si>
  <si>
    <t>=M261-O261</t>
  </si>
  <si>
    <t>=AND($B$5&gt;=J262,$B$5&lt;OFFSET(J262,1,0))</t>
  </si>
  <si>
    <t>=D261+1</t>
  </si>
  <si>
    <t>=NL(,"Date","Period Name","Period Start",E262,"Period Type","Date")</t>
  </si>
  <si>
    <t>=NL(D112,"Date","Period Start","Period Type","Date","Period Start",CYExclude&amp;"&amp;1/1/"&amp;CY&amp;"..12/31/"&amp;CY,"Period Name","&lt;&gt;Saturday&amp;&lt;&gt;Sunday")</t>
  </si>
  <si>
    <t>=IF(J112="","",NL(,"Date","Period Name","Period Start",J112,"Period Type","Date"))</t>
  </si>
  <si>
    <t>=NL(D90,"Date","Period Start","Period Type","Date","Period Start",CYExclude&amp;"&amp;1/1/"&amp;CY&amp;"..12/31/"&amp;CY,"Period Name","&lt;&gt;Saturday&amp;&lt;&gt;Sunday")</t>
  </si>
  <si>
    <t>=NL(,"Date","Period Name","Period Start",E213,"Period Type","Date")</t>
  </si>
  <si>
    <t>=-GL(,GLAccount,"1/1/"&amp;Year,E213,,,,,,,,,,TRUE)</t>
  </si>
  <si>
    <t>=G213/$H$6</t>
  </si>
  <si>
    <t>=H36*$O$6</t>
  </si>
  <si>
    <t>=M36-O36</t>
  </si>
  <si>
    <t>=AND($B$5&gt;=J37,$B$5&lt;OFFSET(J37,1,0))</t>
  </si>
  <si>
    <t>=D36+1</t>
  </si>
  <si>
    <t>=NL(,"Date","Period Name","Period Start",E37,"Period Type","Date")</t>
  </si>
  <si>
    <t>=-GL(,GLAccount,"1/1/"&amp;Year,E37,,,,,,,,,,TRUE)</t>
  </si>
  <si>
    <t>=G37/$H$6</t>
  </si>
  <si>
    <t>=-GL(,GLAccount,"1/1/"&amp;CY,J207,,,,,,,,,,TRUE)</t>
  </si>
  <si>
    <t>=NL(D202,"Date","Period Start","Period Type","Date","Period Start",CYExclude&amp;"&amp;1/1/"&amp;CY&amp;"..12/31/"&amp;CY,"Period Name","&lt;&gt;Saturday&amp;&lt;&gt;Sunday")</t>
  </si>
  <si>
    <t>=IF(J202="","",NL(,"Date","Period Name","Period Start",J202,"Period Type","Date"))</t>
  </si>
  <si>
    <t>=-GL(,GLAccount,J202,J202)</t>
  </si>
  <si>
    <t>=-GL(,GLAccount,"1/1/"&amp;CY,J202,,,,,,,,,,TRUE)</t>
  </si>
  <si>
    <t>=M202/$O$6</t>
  </si>
  <si>
    <t>=H202*$O$6</t>
  </si>
  <si>
    <t>=M202-O202</t>
  </si>
  <si>
    <t>=-GL(,GLAccount,"1/1/"&amp;CY,J154,,,,,,,,,,TRUE)</t>
  </si>
  <si>
    <t>=M154/$O$6</t>
  </si>
  <si>
    <t>=H154*$O$6</t>
  </si>
  <si>
    <t>=M154-O154</t>
  </si>
  <si>
    <t>=AND($B$5&gt;=J155,$B$5&lt;OFFSET(J155,1,0))</t>
  </si>
  <si>
    <t>=M135-O135</t>
  </si>
  <si>
    <t>=AND($B$5&gt;=J136,$B$5&lt;OFFSET(J136,1,0))</t>
  </si>
  <si>
    <t>=D135+1</t>
  </si>
  <si>
    <t>=NL(,"Date","Period Name","Period Start",E136,"Period Type","Date")</t>
  </si>
  <si>
    <t>=-GL(,GLAccount,"1/1/"&amp;Year,E136,,,,,,,,,,TRUE)</t>
  </si>
  <si>
    <t>=G136/$H$6</t>
  </si>
  <si>
    <t>=NL(D136,"Date","Period Start","Period Type","Date","Period Start",CYExclude&amp;"&amp;1/1/"&amp;CY&amp;"..12/31/"&amp;CY,"Period Name","&lt;&gt;Saturday&amp;&lt;&gt;Sunday")</t>
  </si>
  <si>
    <t>=IF(J136="","",NL(,"Date","Period Name","Period Start",J136,"Period Type","Date"))</t>
  </si>
  <si>
    <t>=-GL(,GLAccount,J136,J136)</t>
  </si>
  <si>
    <t>=-GL(,GLAccount,"1/1/"&amp;CY,J136,,,,,,,,,,TRUE)</t>
  </si>
  <si>
    <t>=M136/$O$6</t>
  </si>
  <si>
    <t>=H136*$O$6</t>
  </si>
  <si>
    <t>=M136-O136</t>
  </si>
  <si>
    <t>=AND($B$5&gt;=J137,$B$5&lt;OFFSET(J137,1,0))</t>
  </si>
  <si>
    <t>=D136+1</t>
  </si>
  <si>
    <t>=NL(,"Date","Period Name","Period Start",E137,"Period Type","Date")</t>
  </si>
  <si>
    <t>=-GL(,GLAccount,"1/1/"&amp;Year,E137,,,,,,,,,,TRUE)</t>
  </si>
  <si>
    <t>=G137/$H$6</t>
  </si>
  <si>
    <t>=-GL(,GLAccount,"1/1/"&amp;CY,J238,,,,,,,,,,TRUE)</t>
  </si>
  <si>
    <t>=M238/$O$6</t>
  </si>
  <si>
    <t>=H238*$O$6</t>
  </si>
  <si>
    <t>=M238-O238</t>
  </si>
  <si>
    <t>=AND($B$5&gt;=J239,$B$5&lt;OFFSET(J239,1,0))</t>
  </si>
  <si>
    <t>=D238+1</t>
  </si>
  <si>
    <t>=NL(,"Date","Period Name","Period Start",E239,"Period Type","Date")</t>
  </si>
  <si>
    <t>=-GL(,GLAccount,"1/1/"&amp;Year,E239,,,,,,,,,,TRUE)</t>
  </si>
  <si>
    <t>=G239/$H$6</t>
  </si>
  <si>
    <t>=NL(D239,"Date","Period Start","Period Type","Date","Period Start",CYExclude&amp;"&amp;1/1/"&amp;CY&amp;"..12/31/"&amp;CY,"Period Name","&lt;&gt;Saturday&amp;&lt;&gt;Sunday")</t>
  </si>
  <si>
    <t>=IF(J228="","",NL(,"Date","Period Name","Period Start",J228,"Period Type","Date"))</t>
  </si>
  <si>
    <t>=-GL(,GLAccount,J228,J228)</t>
  </si>
  <si>
    <t>=-GL(,GLAccount,"1/1/"&amp;CY,J228,,,,,,,,,,TRUE)</t>
  </si>
  <si>
    <t>=M228/$O$6</t>
  </si>
  <si>
    <t>=H228*$O$6</t>
  </si>
  <si>
    <t>=M228-O228</t>
  </si>
  <si>
    <t>=AND($B$5&gt;=J229,$B$5&lt;OFFSET(J229,1,0))</t>
  </si>
  <si>
    <t>=NL(,"Date","Period Name","Period Start",E117,"Period Type","Date")</t>
  </si>
  <si>
    <t>=-GL(,GLAccount,"1/1/"&amp;Year,E117,,,,,,,,,,TRUE)</t>
  </si>
  <si>
    <t>=G117/$H$6</t>
  </si>
  <si>
    <t>=NL(D117,"Date","Period Start","Period Type","Date","Period Start",CYExclude&amp;"&amp;1/1/"&amp;CY&amp;"..12/31/"&amp;CY,"Period Name","&lt;&gt;Saturday&amp;&lt;&gt;Sunday")</t>
  </si>
  <si>
    <t>=IF(J117="","",NL(,"Date","Period Name","Period Start",J117,"Period Type","Date"))</t>
  </si>
  <si>
    <t>=-GL(,GLAccount,J117,J117)</t>
  </si>
  <si>
    <t>=-GL(,GLAccount,"1/1/"&amp;CY,J117,,,,,,,,,,TRUE)</t>
  </si>
  <si>
    <t>=M117/$O$6</t>
  </si>
  <si>
    <t>=H117*$O$6</t>
  </si>
  <si>
    <t>=M117-O117</t>
  </si>
  <si>
    <t>=AND($B$5&gt;=J118,$B$5&lt;OFFSET(J118,1,0))</t>
  </si>
  <si>
    <t>=D117+1</t>
  </si>
  <si>
    <t>=NL(,"Date","Period Name","Period Start",E118,"Period Type","Date")</t>
  </si>
  <si>
    <t>=-GL(,GLAccount,"1/1/"&amp;Year,E118,,,,,,,,,,TRUE)</t>
  </si>
  <si>
    <t>=G118/$H$6</t>
  </si>
  <si>
    <t>=NL(D118,"Date","Period Start","Period Type","Date","Period Start",CYExclude&amp;"&amp;1/1/"&amp;CY&amp;"..12/31/"&amp;CY,"Period Name","&lt;&gt;Saturday&amp;&lt;&gt;Sunday")</t>
  </si>
  <si>
    <t>=IF(J118="","",NL(,"Date","Period Name","Period Start",J118,"Period Type","Date"))</t>
  </si>
  <si>
    <t>=-GL(,GLAccount,J118,J118)</t>
  </si>
  <si>
    <t>=-GL(,GLAccount,"1/1/"&amp;CY,J118,,,,,,,,,,TRUE)</t>
  </si>
  <si>
    <t>=M235/$O$6</t>
  </si>
  <si>
    <t>=H235*$O$6</t>
  </si>
  <si>
    <t>=M235-O235</t>
  </si>
  <si>
    <t>=IF(J169="","",NL(,"Date","Period Name","Period Start",J169,"Period Type","Date"))</t>
  </si>
  <si>
    <t>=-GL(,GLAccount,J169,J169)</t>
  </si>
  <si>
    <t>=-GL(,GLAccount,"1/1/"&amp;CY,J169,,,,,,,,,,TRUE)</t>
  </si>
  <si>
    <t>=M169/$O$6</t>
  </si>
  <si>
    <t>=H169*$O$6</t>
  </si>
  <si>
    <t>=M169-O169</t>
  </si>
  <si>
    <t>=AND($B$5&gt;=J170,$B$5&lt;OFFSET(J170,1,0))</t>
  </si>
  <si>
    <t>=D169+1</t>
  </si>
  <si>
    <t>=NL(,"Date","Period Name","Period Start",E170,"Period Type","Date")</t>
  </si>
  <si>
    <t>=IF(J158="","",NL(,"Date","Period Name","Period Start",J158,"Period Type","Date"))</t>
  </si>
  <si>
    <t>=-GL(,GLAccount,J158,J158)</t>
  </si>
  <si>
    <t>=-GL(,GLAccount,"1/1/"&amp;CY,J158,,,,,,,,,,TRUE)</t>
  </si>
  <si>
    <t>=M158/$O$6</t>
  </si>
  <si>
    <t>=H158*$O$6</t>
  </si>
  <si>
    <t>=M158-O158</t>
  </si>
  <si>
    <t>=AND($B$5&gt;=J159,$B$5&lt;OFFSET(J159,1,0))</t>
  </si>
  <si>
    <t>=D158+1</t>
  </si>
  <si>
    <t>=NL(,"Date","Period Name","Period Start",E159,"Period Type","Date")</t>
  </si>
  <si>
    <t>=-GL(,GLAccount,"1/1/"&amp;Year,E159,,,,,,,,,,TRUE)</t>
  </si>
  <si>
    <t>=G159/$H$6</t>
  </si>
  <si>
    <t>=-GL(,GLAccount,J58,J58)</t>
  </si>
  <si>
    <t>=-GL(,GLAccount,"1/1/"&amp;CY,J58,,,,,,,,,,TRUE)</t>
  </si>
  <si>
    <t>=M58/$O$6</t>
  </si>
  <si>
    <t>=H58*$O$6</t>
  </si>
  <si>
    <t>=M58-O58</t>
  </si>
  <si>
    <t>=-GL(,GLAccount,"1/1/"&amp;CY,J15,,,,,,,,,,TRUE)</t>
  </si>
  <si>
    <t>=M15/$O$6</t>
  </si>
  <si>
    <t>=H15*$O$6</t>
  </si>
  <si>
    <t>=M15-O15</t>
  </si>
  <si>
    <t>=NL(D35,"Date","Period Start","Period Type","Date","Period Start",CYExclude&amp;"&amp;1/1/"&amp;CY&amp;"..12/31/"&amp;CY,"Period Name","&lt;&gt;Saturday&amp;&lt;&gt;Sunday")</t>
  </si>
  <si>
    <t>=IF(J35="","",NL(,"Date","Period Name","Period Start",J35,"Period Type","Date"))</t>
  </si>
  <si>
    <t>=-GL(,GLAccount,J35,J35)</t>
  </si>
  <si>
    <t>=-GL(,GLAccount,"1/1/"&amp;CY,J35,,,,,,,,,,TRUE)</t>
  </si>
  <si>
    <t>=M35/$O$6</t>
  </si>
  <si>
    <t>=H35*$O$6</t>
  </si>
  <si>
    <t>=M35-O35</t>
  </si>
  <si>
    <t>=AND($B$5&gt;=J36,$B$5&lt;OFFSET(J36,1,0))</t>
  </si>
  <si>
    <t>=D35+1</t>
  </si>
  <si>
    <t>=-GL(,GLAccount,"1/1/"&amp;CY,J216,,,,,,,,,,TRUE)</t>
  </si>
  <si>
    <t>=M216/$O$6</t>
  </si>
  <si>
    <t>=-GL(,GLAccount,J140,J140)</t>
  </si>
  <si>
    <t>=-GL(,GLAccount,"1/1/"&amp;CY,J140,,,,,,,,,,TRUE)</t>
  </si>
  <si>
    <t>=-GL(,GLAccount,"1/1/"&amp;CY,J21,,,,,,,,,,TRUE)</t>
  </si>
  <si>
    <t>=M21/$O$6</t>
  </si>
  <si>
    <t>=H21*$O$6</t>
  </si>
  <si>
    <t>=M21-O21</t>
  </si>
  <si>
    <t>=AND($B$5&gt;=J22,$B$5&lt;OFFSET(J22,1,0))</t>
  </si>
  <si>
    <t>=D21+1</t>
  </si>
  <si>
    <t>=NL(,"Date","Period Name","Period Start",E22,"Period Type","Date")</t>
  </si>
  <si>
    <t>=NL("Rows","Date","Period Start","Period Type","Date","Period Start",Exclude&amp;"&amp;1/1/"&amp;Year&amp;"..12/31/"&amp;Year,"Period Name","&lt;&gt;Saturday&amp;&lt;&gt;Sunday")</t>
  </si>
  <si>
    <t>=IF(J77="","",NL(,"Date","Period Name","Period Start",J77,"Period Type","Date"))</t>
  </si>
  <si>
    <t>=-GL(,GLAccount,J77,J77)</t>
  </si>
  <si>
    <t>=-GL(,GLAccount,"1/1/"&amp;CY,J77,,,,,,,,,,TRUE)</t>
  </si>
  <si>
    <t>=M77/$O$6</t>
  </si>
  <si>
    <t>=H77*$O$6</t>
  </si>
  <si>
    <t>=M77-O77</t>
  </si>
  <si>
    <t>=AND($B$5&gt;=J78,$B$5&lt;OFFSET(J78,1,0))</t>
  </si>
  <si>
    <t>=D77+1</t>
  </si>
  <si>
    <t>=NL(,"Date","Period Name","Period Start",E78,"Period Type","Date")</t>
  </si>
  <si>
    <t>=-GL(,GLAccount,"1/1/"&amp;Year,E78,,,,,,,,,,TRUE)</t>
  </si>
  <si>
    <t>=G78/$H$6</t>
  </si>
  <si>
    <t>=NL(,"Date","Period Name","Period Start",E30,"Period Type","Date")</t>
  </si>
  <si>
    <t>=-GL(,GLAccount,"1/1/"&amp;Year,E30,,,,,,,,,,TRUE)</t>
  </si>
  <si>
    <t>=G30/$H$6</t>
  </si>
  <si>
    <t>=NL(D61,"Date","Period Start","Period Type","Date","Period Start",CYExclude&amp;"&amp;1/1/"&amp;CY&amp;"..12/31/"&amp;CY,"Period Name","&lt;&gt;Saturday&amp;&lt;&gt;Sunday")</t>
  </si>
  <si>
    <t>=IF(J61="","",NL(,"Date","Period Name","Period Start",J61,"Period Type","Date"))</t>
  </si>
  <si>
    <t>=-GL(,GLAccount,J61,J61)</t>
  </si>
  <si>
    <t>=-GL(,GLAccount,"1/1/"&amp;CY,J61,,,,,,,,,,TRUE)</t>
  </si>
  <si>
    <t>=M61/$O$6</t>
  </si>
  <si>
    <t>=H61*$O$6</t>
  </si>
  <si>
    <t>=M61-O61</t>
  </si>
  <si>
    <t>=-GL(,GLAccount,J241,J241)</t>
  </si>
  <si>
    <t>=-GL(,GLAccount,"1/1/"&amp;CY,J241,,,,,,,,,,TRUE)</t>
  </si>
  <si>
    <t>=M241/$O$6</t>
  </si>
  <si>
    <t>=H241*$O$6</t>
  </si>
  <si>
    <t>=M241-O241</t>
  </si>
  <si>
    <t>=H176*$O$6</t>
  </si>
  <si>
    <t>=M176-O176</t>
  </si>
  <si>
    <t>=AND($B$5&gt;=J177,$B$5&lt;OFFSET(J177,1,0))</t>
  </si>
  <si>
    <t>=D176+1</t>
  </si>
  <si>
    <t>=NL(,"Date","Period Name","Period Start",E177,"Period Type","Date")</t>
  </si>
  <si>
    <t>=-GL(,GLAccount,"1/1/"&amp;Year,E177,,,,,,,,,,TRUE)</t>
  </si>
  <si>
    <t>=NL(,"Date","Period Name","Period Start",E115,"Period Type","Date")</t>
  </si>
  <si>
    <t>=-GL(,GLAccount,"1/1/"&amp;Year,E115,,,,,,,,,,TRUE)</t>
  </si>
  <si>
    <t>=G115/$H$6</t>
  </si>
  <si>
    <t>=NL(D115,"Date","Period Start","Period Type","Date","Period Start",CYExclude&amp;"&amp;1/1/"&amp;CY&amp;"..12/31/"&amp;CY,"Period Name","&lt;&gt;Saturday&amp;&lt;&gt;Sunday")</t>
  </si>
  <si>
    <t>=IF(J115="","",NL(,"Date","Period Name","Period Start",J115,"Period Type","Date"))</t>
  </si>
  <si>
    <t>=-GL(,GLAccount,J115,J115)</t>
  </si>
  <si>
    <t>=-GL(,GLAccount,"1/1/"&amp;CY,J115,,,,,,,,,,TRUE)</t>
  </si>
  <si>
    <t>=M115/$O$6</t>
  </si>
  <si>
    <t>=H115*$O$6</t>
  </si>
  <si>
    <t>=M115-O115</t>
  </si>
  <si>
    <t>=AND($B$5&gt;=J116,$B$5&lt;OFFSET(J116,1,0))</t>
  </si>
  <si>
    <t>=D115+1</t>
  </si>
  <si>
    <t>=NL(,"Date","Period Name","Period Start",E116,"Period Type","Date")</t>
  </si>
  <si>
    <t>=-GL(,GLAccount,"1/1/"&amp;Year,E116,,,,,,,,,,TRUE)</t>
  </si>
  <si>
    <t>=G116/$H$6</t>
  </si>
  <si>
    <t>=NL(D116,"Date","Period Start","Period Type","Date","Period Start",CYExclude&amp;"&amp;1/1/"&amp;CY&amp;"..12/31/"&amp;CY,"Period Name","&lt;&gt;Saturday&amp;&lt;&gt;Sunday")</t>
  </si>
  <si>
    <t>=G150/$H$6</t>
  </si>
  <si>
    <t>=NL(D150,"Date","Period Start","Period Type","Date","Period Start",CYExclude&amp;"&amp;1/1/"&amp;CY&amp;"..12/31/"&amp;CY,"Period Name","&lt;&gt;Saturday&amp;&lt;&gt;Sunday")</t>
  </si>
  <si>
    <t>=IF(J150="","",NL(,"Date","Period Name","Period Start",J150,"Period Type","Date"))</t>
  </si>
  <si>
    <t>=-GL(,GLAccount,J150,J150)</t>
  </si>
  <si>
    <t>=-GL(,GLAccount,"1/1/"&amp;CY,J150,,,,,,,,,,TRUE)</t>
  </si>
  <si>
    <t>=M150/$O$6</t>
  </si>
  <si>
    <t>=H150*$O$6</t>
  </si>
  <si>
    <t>=NL(D81,"Date","Period Start","Period Type","Date","Period Start",CYExclude&amp;"&amp;1/1/"&amp;CY&amp;"..12/31/"&amp;CY,"Period Name","&lt;&gt;Saturday&amp;&lt;&gt;Sunday")</t>
  </si>
  <si>
    <t>=M217-O217</t>
  </si>
  <si>
    <t>=AND($B$5&gt;=J218,$B$5&lt;OFFSET(J218,1,0))</t>
  </si>
  <si>
    <t>=D217+1</t>
  </si>
  <si>
    <t>=NL(,"Date","Period Name","Period Start",E218,"Period Type","Date")</t>
  </si>
  <si>
    <t>=-GL(,GLAccount,"1/1/"&amp;Year,E218,,,,,,,,,,TRUE)</t>
  </si>
  <si>
    <t>=G218/$H$6</t>
  </si>
  <si>
    <t>=NL(D218,"Date","Period Start","Period Type","Date","Period Start",CYExclude&amp;"&amp;1/1/"&amp;CY&amp;"..12/31/"&amp;CY,"Period Name","&lt;&gt;Saturday&amp;&lt;&gt;Sunday")</t>
  </si>
  <si>
    <t>=-GL(,GLAccount,"1/1/"&amp;Year,E232,,,,,,,,,,TRUE)</t>
  </si>
  <si>
    <t>=G232/$H$6</t>
  </si>
  <si>
    <t>=NL(D232,"Date","Period Start","Period Type","Date","Period Start",CYExclude&amp;"&amp;1/1/"&amp;CY&amp;"..12/31/"&amp;CY,"Period Name","&lt;&gt;Saturday&amp;&lt;&gt;Sunday")</t>
  </si>
  <si>
    <t>=IF(J232="","",NL(,"Date","Period Name","Period Start",J232,"Period Type","Date"))</t>
  </si>
  <si>
    <t>=-GL(,GLAccount,J232,J232)</t>
  </si>
  <si>
    <t>=AND($B$5&gt;=J127,$B$5&lt;OFFSET(J127,1,0))</t>
  </si>
  <si>
    <t>=D126+1</t>
  </si>
  <si>
    <t>=NL(,"Date","Period Name","Period Start",E127,"Period Type","Date")</t>
  </si>
  <si>
    <t>=-GL(,GLAccount,"1/1/"&amp;Year,E127,,,,,,,,,,TRUE)</t>
  </si>
  <si>
    <t>=G127/$H$6</t>
  </si>
  <si>
    <t>=NL(D127,"Date","Period Start","Period Type","Date","Period Start",CYExclude&amp;"&amp;1/1/"&amp;CY&amp;"..12/31/"&amp;CY,"Period Name","&lt;&gt;Saturday&amp;&lt;&gt;Sunday")</t>
  </si>
  <si>
    <t>=IF(J127="","",NL(,"Date","Period Name","Period Start",J127,"Period Type","Date"))</t>
  </si>
  <si>
    <t>=-GL(,GLAccount,J127,J127)</t>
  </si>
  <si>
    <t>=-GL(,GLAccount,"1/1/"&amp;CY,J127,,,,,,,,,,TRUE)</t>
  </si>
  <si>
    <t>=M127/$O$6</t>
  </si>
  <si>
    <t>=H127*$O$6</t>
  </si>
  <si>
    <t>=M127-O127</t>
  </si>
  <si>
    <t>=NL(,"Date","Period Name","Period Start",E11,"Period Type","Date")</t>
  </si>
  <si>
    <t>=-GL(,GLAccount,"1/1/"&amp;Year,E11,,,,,,,,,,TRUE)</t>
  </si>
  <si>
    <t>=G11/$H$6</t>
  </si>
  <si>
    <t>=NL(D11,"Date","Period Start","Period Type","Date","Period Start",CYExclude&amp;"&amp;1/1/"&amp;CY&amp;"..12/31/"&amp;CY,"Period Name","&lt;&gt;Saturday&amp;&lt;&gt;Sunday")</t>
  </si>
  <si>
    <t>=IF(J11="","",NL(,"Date","Period Name","Period Start",J11,"Period Type","Date"))</t>
  </si>
  <si>
    <t>=-GL(,GLAccount,J11,J11)</t>
  </si>
  <si>
    <t>=-GL(,GLAccount,"1/1/"&amp;CY,J11,,,,,,,,,,TRUE)</t>
  </si>
  <si>
    <t>=M11/$O$6</t>
  </si>
  <si>
    <t>=H11*$O$6</t>
  </si>
  <si>
    <t>=M11-O11</t>
  </si>
  <si>
    <t>Auto</t>
  </si>
  <si>
    <t>=AND($B$5&gt;=J12,$B$5&lt;OFFSET(J12,1,0))</t>
  </si>
  <si>
    <t>=D11+1</t>
  </si>
  <si>
    <t>=NL(,"Date","Period Name","Period Start",E12,"Period Type","Date")</t>
  </si>
  <si>
    <t>=-GL(,GLAccount,"1/1/"&amp;CY,J179,,,,,,,,,,TRUE)</t>
  </si>
  <si>
    <t>=M179/$O$6</t>
  </si>
  <si>
    <t>=NL(,"Date","Period Name","Period Start",E231,"Period Type","Date")</t>
  </si>
  <si>
    <t>=-GL(,GLAccount,"1/1/"&amp;Year,E231,,,,,,,,,,TRUE)</t>
  </si>
  <si>
    <t>=G231/$H$6</t>
  </si>
  <si>
    <t>=NL(D231,"Date","Period Start","Period Type","Date","Period Start",CYExclude&amp;"&amp;1/1/"&amp;CY&amp;"..12/31/"&amp;CY,"Period Name","&lt;&gt;Saturday&amp;&lt;&gt;Sunday")</t>
  </si>
  <si>
    <t>=IF(J231="","",NL(,"Date","Period Name","Period Start",J231,"Period Type","Date"))</t>
  </si>
  <si>
    <t>=-GL(,GLAccount,J231,J231)</t>
  </si>
  <si>
    <t>=-GL(,GLAccount,"1/1/"&amp;CY,J231,,,,,,,,,,TRUE)</t>
  </si>
  <si>
    <t>=M231/$O$6</t>
  </si>
  <si>
    <t>=H231*$O$6</t>
  </si>
  <si>
    <t>=M231-O231</t>
  </si>
  <si>
    <t>=AND($B$5&gt;=J232,$B$5&lt;OFFSET(J232,1,0))</t>
  </si>
  <si>
    <t>=D231+1</t>
  </si>
  <si>
    <t>=NL(D163,"Date","Period Start","Period Type","Date","Period Start",CYExclude&amp;"&amp;1/1/"&amp;CY&amp;"..12/31/"&amp;CY,"Period Name","&lt;&gt;Saturday&amp;&lt;&gt;Sunday")</t>
  </si>
  <si>
    <t>=NL(D215,"Date","Period Start","Period Type","Date","Period Start",CYExclude&amp;"&amp;1/1/"&amp;CY&amp;"..12/31/"&amp;CY,"Period Name","&lt;&gt;Saturday&amp;&lt;&gt;Sunday")</t>
  </si>
  <si>
    <t>=-GL(,GLAccount,"1/1/"&amp;CY,J97,,,,,,,,,,TRUE)</t>
  </si>
  <si>
    <t>=M97/$O$6</t>
  </si>
  <si>
    <t>=H97*$O$6</t>
  </si>
  <si>
    <t>=M97-O97</t>
  </si>
  <si>
    <t>=AND($B$5&gt;=J98,$B$5&lt;OFFSET(J98,1,0))</t>
  </si>
  <si>
    <t>=D97+1</t>
  </si>
  <si>
    <t>=NL(,"Date","Period Name","Period Start",E98,"Period Type","Date")</t>
  </si>
  <si>
    <t>=-GL(,GLAccount,"1/1/"&amp;Year,E98,,,,,,,,,,TRUE)</t>
  </si>
  <si>
    <t>=G98/$H$6</t>
  </si>
  <si>
    <t>=-GL(,GLAccount,J33,J33)</t>
  </si>
  <si>
    <t>=-GL(,GLAccount,"1/1/"&amp;CY,J33,,,,,,,,,,TRUE)</t>
  </si>
  <si>
    <t>=M33/$O$6</t>
  </si>
  <si>
    <t>=NL(D120,"Date","Period Start","Period Type","Date","Period Start",CYExclude&amp;"&amp;1/1/"&amp;CY&amp;"..12/31/"&amp;CY,"Period Name","&lt;&gt;Saturday&amp;&lt;&gt;Sunday")</t>
  </si>
  <si>
    <t>=IF(J120="","",NL(,"Date","Period Name","Period Start",J120,"Period Type","Date"))</t>
  </si>
  <si>
    <t>=-GL(,GLAccount,J120,J120)</t>
  </si>
  <si>
    <t>=-GL(,GLAccount,"1/1/"&amp;CY,J120,,,,,,,,,,TRUE)</t>
  </si>
  <si>
    <t>=M120/$O$6</t>
  </si>
  <si>
    <t>=H120*$O$6</t>
  </si>
  <si>
    <t>=M120-O120</t>
  </si>
  <si>
    <t>=AND($B$5&gt;=J121,$B$5&lt;OFFSET(J121,1,0))</t>
  </si>
  <si>
    <t>=D120+1</t>
  </si>
  <si>
    <t>=NL(,"Date","Period Name","Period Start",E121,"Period Type","Date")</t>
  </si>
  <si>
    <t>=-GL(,GLAccount,"1/1/"&amp;Year,E121,,,,,,,,,,TRUE)</t>
  </si>
  <si>
    <t>=G121/$H$6</t>
  </si>
  <si>
    <t>=-GL(,GLAccount,J51,J51)</t>
  </si>
  <si>
    <t>=M106/$O$6</t>
  </si>
  <si>
    <t>=H106*$O$6</t>
  </si>
  <si>
    <t>=M106-O106</t>
  </si>
  <si>
    <t>=AND($B$5&gt;=J107,$B$5&lt;OFFSET(J107,1,0))</t>
  </si>
  <si>
    <t>=D106+1</t>
  </si>
  <si>
    <t>=NL(,"Date","Period Name","Period Start",E107,"Period Type","Date")</t>
  </si>
  <si>
    <t>=IF(J90="","",NL(,"Date","Period Name","Period Start",J90,"Period Type","Date"))</t>
  </si>
  <si>
    <t>=-GL(,GLAccount,J90,J90)</t>
  </si>
  <si>
    <t>=-GL(,GLAccount,"1/1/"&amp;CY,J90,,,,,,,,,,TRUE)</t>
  </si>
  <si>
    <t>=M90/$O$6</t>
  </si>
  <si>
    <t>=H90*$O$6</t>
  </si>
  <si>
    <t>=M90-O90</t>
  </si>
  <si>
    <t>=AND($B$5&gt;=J91,$B$5&lt;OFFSET(J91,1,0))</t>
  </si>
  <si>
    <t>=D90+1</t>
  </si>
  <si>
    <t>=NL(,"Date","Period Name","Period Start",E91,"Period Type","Date")</t>
  </si>
  <si>
    <t>=-GL(,GLAccount,"1/1/"&amp;Year,E91,,,,,,,,,,TRUE)</t>
  </si>
  <si>
    <t>=G91/$H$6</t>
  </si>
  <si>
    <t>=NL(D91,"Date","Period Start","Period Type","Date","Period Start",CYExclude&amp;"&amp;1/1/"&amp;CY&amp;"..12/31/"&amp;CY,"Period Name","&lt;&gt;Saturday&amp;&lt;&gt;Sunday")</t>
  </si>
  <si>
    <t>=NL(,"Date","Period Name","Period Start",E61,"Period Type","Date")</t>
  </si>
  <si>
    <t>=-GL(,GLAccount,"1/1/"&amp;Year,E61,,,,,,,,,,TRUE)</t>
  </si>
  <si>
    <t>=G61/$H$6</t>
  </si>
  <si>
    <t>=G18/$H$6</t>
  </si>
  <si>
    <t>=NL(D198,"Date","Period Start","Period Type","Date","Period Start",CYExclude&amp;"&amp;1/1/"&amp;CY&amp;"..12/31/"&amp;CY,"Period Name","&lt;&gt;Saturday&amp;&lt;&gt;Sunday")</t>
  </si>
  <si>
    <t>=IF(J198="","",NL(,"Date","Period Name","Period Start",J198,"Period Type","Date"))</t>
  </si>
  <si>
    <t>=-GL(,GLAccount,J198,J198)</t>
  </si>
  <si>
    <t>=-GL(,GLAccount,"1/1/"&amp;CY,J198,,,,,,,,,,TRUE)</t>
  </si>
  <si>
    <t>=M198/$O$6</t>
  </si>
  <si>
    <t>=H198*$O$6</t>
  </si>
  <si>
    <t>=M198-O198</t>
  </si>
  <si>
    <t>=AND($B$5&gt;=J199,$B$5&lt;OFFSET(J199,1,0))</t>
  </si>
  <si>
    <t>=D198+1</t>
  </si>
  <si>
    <t>=NL(,"Date","Period Name","Period Start",E199,"Period Type","Date")</t>
  </si>
  <si>
    <t>=-GL(,GLAccount,"1/1/"&amp;Year,E199,,,,,,,,,,TRUE)</t>
  </si>
  <si>
    <t>=G199/$H$6</t>
  </si>
  <si>
    <t>=H65*$O$6</t>
  </si>
  <si>
    <t>=M65-O65</t>
  </si>
  <si>
    <t>=AND($B$5&gt;=J66,$B$5&lt;OFFSET(J66,1,0))</t>
  </si>
  <si>
    <t>=D65+1</t>
  </si>
  <si>
    <t>=NL(D205,"Date","Period Start","Period Type","Date","Period Start",CYExclude&amp;"&amp;1/1/"&amp;CY&amp;"..12/31/"&amp;CY,"Period Name","&lt;&gt;Saturday&amp;&lt;&gt;Sunday")</t>
  </si>
  <si>
    <t>=IF(J205="","",NL(,"Date","Period Name","Period Start",J205,"Period Type","Date"))</t>
  </si>
  <si>
    <t>=NL(,"Date","Period Name","Period Start",E258,"Period Type","Date")</t>
  </si>
  <si>
    <t>=M140/$O$6</t>
  </si>
  <si>
    <t>=H140*$O$6</t>
  </si>
  <si>
    <t>=M140-O140</t>
  </si>
  <si>
    <t>=AND($B$5&gt;=J141,$B$5&lt;OFFSET(J141,1,0))</t>
  </si>
  <si>
    <t>=D140+1</t>
  </si>
  <si>
    <t>=NL(,"Date","Period Name","Period Start",E141,"Period Type","Date")</t>
  </si>
  <si>
    <t>=-GL(,GLAccount,"1/1/"&amp;Year,E141,,,,,,,,,,TRUE)</t>
  </si>
  <si>
    <t>=G141/$H$6</t>
  </si>
  <si>
    <t>=AND($B$5&gt;=J23,$B$5&lt;OFFSET(J23,1,0))</t>
  </si>
  <si>
    <t>=D22+1</t>
  </si>
  <si>
    <t>=NL(,"Date","Period Name","Period Start",E23,"Period Type","Date")</t>
  </si>
  <si>
    <t>=AND($B$5&gt;=J211,$B$5&lt;OFFSET(J211,1,0))</t>
  </si>
  <si>
    <t>=D210+1</t>
  </si>
  <si>
    <t>=IF(J226="","",NL(,"Date","Period Name","Period Start",J226,"Period Type","Date"))</t>
  </si>
  <si>
    <t>=-GL(,GLAccount,J226,J226)</t>
  </si>
  <si>
    <t>=IF(J114="","",NL(,"Date","Period Name","Period Start",J114,"Period Type","Date"))</t>
  </si>
  <si>
    <t>=-GL(,GLAccount,J114,J114)</t>
  </si>
  <si>
    <t>=AND($B$5&gt;=J227,$B$5&lt;OFFSET(J227,1,0))</t>
  </si>
  <si>
    <t>=D226+1</t>
  </si>
  <si>
    <t>=NL(,"Date","Period Name","Period Start",E227,"Period Type","Date")</t>
  </si>
  <si>
    <t>=AND($B$5&gt;=J26,$B$5&lt;OFFSET(J26,1,0))</t>
  </si>
  <si>
    <t>=D25+1</t>
  </si>
  <si>
    <t>=NL(,"Date","Period Name","Period Start",E26,"Period Type","Date")</t>
  </si>
  <si>
    <t>=-GL(,GLAccount,"1/1/"&amp;Year,E26,,,,,,,,,,TRUE)</t>
  </si>
  <si>
    <t>=IF(J147="","",NL(,"Date","Period Name","Period Start",J147,"Period Type","Date"))</t>
  </si>
  <si>
    <t>=-GL(,GLAccount,J147,J147)</t>
  </si>
  <si>
    <t>=-GL(,GLAccount,"1/1/"&amp;CY,J147,,,,,,,,,,TRUE)</t>
  </si>
  <si>
    <t>=M147/$O$6</t>
  </si>
  <si>
    <t>=H147*$O$6</t>
  </si>
  <si>
    <t>=M147-O147</t>
  </si>
  <si>
    <t>=AND($B$5&gt;=J148,$B$5&lt;OFFSET(J148,1,0))</t>
  </si>
  <si>
    <t>=D147+1</t>
  </si>
  <si>
    <t>=NL(,"Date","Period Name","Period Start",E148,"Period Type","Date")</t>
  </si>
  <si>
    <t>=NL(D125,"Date","Period Start","Period Type","Date","Period Start",CYExclude&amp;"&amp;1/1/"&amp;CY&amp;"..12/31/"&amp;CY,"Period Name","&lt;&gt;Saturday&amp;&lt;&gt;Sunday")</t>
  </si>
  <si>
    <t>=NL(,"Date","Period Name","Period Start",E190,"Period Type","Date")</t>
  </si>
  <si>
    <t>=-GL(,GLAccount,"1/1/"&amp;Year,E190,,,,,,,,,,TRUE)</t>
  </si>
  <si>
    <t>=G190/$H$6</t>
  </si>
  <si>
    <t>=NL(D190,"Date","Period Start","Period Type","Date","Period Start",CYExclude&amp;"&amp;1/1/"&amp;CY&amp;"..12/31/"&amp;CY,"Period Name","&lt;&gt;Saturday&amp;&lt;&gt;Sunday")</t>
  </si>
  <si>
    <t>=IF(J190="","",NL(,"Date","Period Name","Period Start",J190,"Period Type","Date"))</t>
  </si>
  <si>
    <t>=-GL(,GLAccount,J190,J190)</t>
  </si>
  <si>
    <t>=IF(J36="","",NL(,"Date","Period Name","Period Start",J36,"Period Type","Date"))</t>
  </si>
  <si>
    <t>=-GL(,GLAccount,J36,J36)</t>
  </si>
  <si>
    <t>=-GL(,GLAccount,"1/1/"&amp;CY,J36,,,,,,,,,,TRUE)</t>
  </si>
  <si>
    <t>=M36/$O$6</t>
  </si>
  <si>
    <t>=-GL(,GLAccount,"1/1/"&amp;CY,J123,,,,,,,,,,TRUE)</t>
  </si>
  <si>
    <t>=M123/$O$6</t>
  </si>
  <si>
    <t>=IF(J154="","",NL(,"Date","Period Name","Period Start",J154,"Period Type","Date"))</t>
  </si>
  <si>
    <t>=-GL(,GLAccount,J154,J154)</t>
  </si>
  <si>
    <t>=-GL(,GLAccount,"1/1/"&amp;CY,J114,,,,,,,,,,TRUE)</t>
  </si>
  <si>
    <t>=M114/$O$6</t>
  </si>
  <si>
    <t>=H114*$O$6</t>
  </si>
  <si>
    <t>=M114-O114</t>
  </si>
  <si>
    <t>=AND($B$5&gt;=J115,$B$5&lt;OFFSET(J115,1,0))</t>
  </si>
  <si>
    <t>=D114+1</t>
  </si>
  <si>
    <t>=NL(D186,"Date","Period Start","Period Type","Date","Period Start",CYExclude&amp;"&amp;1/1/"&amp;CY&amp;"..12/31/"&amp;CY,"Period Name","&lt;&gt;Saturday&amp;&lt;&gt;Sunday")</t>
  </si>
  <si>
    <t>=IF(J186="","",NL(,"Date","Period Name","Period Start",J186,"Period Type","Date"))</t>
  </si>
  <si>
    <t>=-GL(,GLAccount,J186,J186)</t>
  </si>
  <si>
    <t>=-GL(,GLAccount,"1/1/"&amp;CY,J186,,,,,,,,,,TRUE)</t>
  </si>
  <si>
    <t>=M186/$O$6</t>
  </si>
  <si>
    <t>=H186*$O$6</t>
  </si>
  <si>
    <t>=M186-O186</t>
  </si>
  <si>
    <t>=AND($B$5&gt;=J187,$B$5&lt;OFFSET(J187,1,0))</t>
  </si>
  <si>
    <t>=D186+1</t>
  </si>
  <si>
    <t>=NL(,"Date","Period Name","Period Start",E187,"Period Type","Date")</t>
  </si>
  <si>
    <t>=-GL(,GLAccount,"1/1/"&amp;CY,J72,,,,,,,,,,TRUE)</t>
  </si>
  <si>
    <t>=M72/$O$6</t>
  </si>
  <si>
    <t>=H72*$O$6</t>
  </si>
  <si>
    <t>=M72-O72</t>
  </si>
  <si>
    <t>=AND($B$5&gt;=J73,$B$5&lt;OFFSET(J73,1,0))</t>
  </si>
  <si>
    <t>=D72+1</t>
  </si>
  <si>
    <t>=IF(J191="","",NL(,"Date","Period Name","Period Start",J191,"Period Type","Date"))</t>
  </si>
  <si>
    <t>=-GL(,GLAccount,J191,J191)</t>
  </si>
  <si>
    <t>=-GL(,GLAccount,"1/1/"&amp;CY,J191,,,,,,,,,,TRUE)</t>
  </si>
  <si>
    <t>=M191/$O$6</t>
  </si>
  <si>
    <t>=H191*$O$6</t>
  </si>
  <si>
    <t>=M191-O191</t>
  </si>
  <si>
    <t>=AND($B$5&gt;=J192,$B$5&lt;OFFSET(J192,1,0))</t>
  </si>
  <si>
    <t>=D191+1</t>
  </si>
  <si>
    <t>=NL(,"Date","Period Name","Period Start",E192,"Period Type","Date")</t>
  </si>
  <si>
    <t>=-GL(,GLAccount,"1/1/"&amp;Year,E192,,,,,,,,,,TRUE)</t>
  </si>
  <si>
    <t>=G192/$H$6</t>
  </si>
  <si>
    <t>=G153/$H$6</t>
  </si>
  <si>
    <t>=AND($B$5&gt;=J172,$B$5&lt;OFFSET(J172,1,0))</t>
  </si>
  <si>
    <t>=D171+1</t>
  </si>
  <si>
    <t>=NL(,"Date","Period Name","Period Start",E172,"Period Type","Date")</t>
  </si>
  <si>
    <t>=NL(,"Date","Period Name","Period Start",E69,"Period Type","Date")</t>
  </si>
  <si>
    <t>=-GL(,GLAccount,"1/1/"&amp;Year,E69,,,,,,,,,,TRUE)</t>
  </si>
  <si>
    <t>=G69/$H$6</t>
  </si>
  <si>
    <t>=-GL(,GLAccount,"1/1/"&amp;CY,J19,,,,,,,,,,TRUE)</t>
  </si>
  <si>
    <t>=M19/$O$6</t>
  </si>
  <si>
    <t>=H19*$O$6</t>
  </si>
  <si>
    <t>=IF(J135="","",NL(,"Date","Period Name","Period Start",J135,"Period Type","Date"))</t>
  </si>
  <si>
    <t>=-GL(,GLAccount,J135,J135)</t>
  </si>
  <si>
    <t>=-GL(,GLAccount,"1/1/"&amp;CY,J135,,,,,,,,,,TRUE)</t>
  </si>
  <si>
    <t>=NL(,"Date","Period Name","Period Start",E232,"Period Type","Date")</t>
  </si>
  <si>
    <t>=NL(D243,"Date","Period Start","Period Type","Date","Period Start",CYExclude&amp;"&amp;1/1/"&amp;CY&amp;"..12/31/"&amp;CY,"Period Name","&lt;&gt;Saturday&amp;&lt;&gt;Sunday")</t>
  </si>
  <si>
    <t>=IF(J243="","",NL(,"Date","Period Name","Period Start",J243,"Period Type","Date"))</t>
  </si>
  <si>
    <t>=-GL(,GLAccount,J243,J243)</t>
  </si>
  <si>
    <t>=NL(D121,"Date","Period Start","Period Type","Date","Period Start",CYExclude&amp;"&amp;1/1/"&amp;CY&amp;"..12/31/"&amp;CY,"Period Name","&lt;&gt;Saturday&amp;&lt;&gt;Sunday")</t>
  </si>
  <si>
    <t>=IF(J121="","",NL(,"Date","Period Name","Period Start",J121,"Period Type","Date"))</t>
  </si>
  <si>
    <t>=-GL(,GLAccount,J121,J121)</t>
  </si>
  <si>
    <t>=-GL(,GLAccount,"1/1/"&amp;CY,J121,,,,,,,,,,TRUE)</t>
  </si>
  <si>
    <t>=M121/$O$6</t>
  </si>
  <si>
    <t>=H121*$O$6</t>
  </si>
  <si>
    <t>=M121-O121</t>
  </si>
  <si>
    <t>=AND($B$5&gt;=J122,$B$5&lt;OFFSET(J122,1,0))</t>
  </si>
  <si>
    <t>=D121+1</t>
  </si>
  <si>
    <t>=M223-O223</t>
  </si>
  <si>
    <t>=G177/$H$6</t>
  </si>
  <si>
    <t>=NL(D177,"Date","Period Start","Period Type","Date","Period Start",CYExclude&amp;"&amp;1/1/"&amp;CY&amp;"..12/31/"&amp;CY,"Period Name","&lt;&gt;Saturday&amp;&lt;&gt;Sunday")</t>
  </si>
  <si>
    <t>=M242/$O$6</t>
  </si>
  <si>
    <t>=H242*$O$6</t>
  </si>
  <si>
    <t>=M242-O242</t>
  </si>
  <si>
    <t>=AND($B$5&gt;=J243,$B$5&lt;OFFSET(J243,1,0))</t>
  </si>
  <si>
    <t>=D242+1</t>
  </si>
  <si>
    <t>=NL(,"Date","Period Name","Period Start",E243,"Period Type","Date")</t>
  </si>
  <si>
    <t>=-GL(,GLAccount,"1/1/"&amp;Year,E243,,,,,,,,,,TRUE)</t>
  </si>
  <si>
    <t>=G243/$H$6</t>
  </si>
  <si>
    <t>=IF(J236="","",NL(,"Date","Period Name","Period Start",J236,"Period Type","Date"))</t>
  </si>
  <si>
    <t>=-GL(,GLAccount,J236,J236)</t>
  </si>
  <si>
    <t>=NL(D48,"Date","Period Start","Period Type","Date","Period Start",CYExclude&amp;"&amp;1/1/"&amp;CY&amp;"..12/31/"&amp;CY,"Period Name","&lt;&gt;Saturday&amp;&lt;&gt;Sunday")</t>
  </si>
  <si>
    <t>=IF(J48="","",NL(,"Date","Period Name","Period Start",J48,"Period Type","Date"))</t>
  </si>
  <si>
    <t>=-GL(,GLAccount,J48,J48)</t>
  </si>
  <si>
    <t>=-GL(,GLAccount,"1/1/"&amp;CY,J48,,,,,,,,,,TRUE)</t>
  </si>
  <si>
    <t>=M48/$O$6</t>
  </si>
  <si>
    <t>=H48*$O$6</t>
  </si>
  <si>
    <t>=M48-O48</t>
  </si>
  <si>
    <t>=AND($B$5&gt;=J49,$B$5&lt;OFFSET(J49,1,0))</t>
  </si>
  <si>
    <t>=D48+1</t>
  </si>
  <si>
    <t>=-GL(,GLAccount,"1/1/"&amp;CY,J39,,,,,,,,,,TRUE)</t>
  </si>
  <si>
    <t>=M39/$O$6</t>
  </si>
  <si>
    <t>=H39*$O$6</t>
  </si>
  <si>
    <t>=M39-O39</t>
  </si>
  <si>
    <t>=AND($B$5&gt;=J40,$B$5&lt;OFFSET(J40,1,0))</t>
  </si>
  <si>
    <t>=D39+1</t>
  </si>
  <si>
    <t>=NL(,"Date","Period Name","Period Start",E40,"Period Type","Date")</t>
  </si>
  <si>
    <t>=-GL(,GLAccount,"1/1/"&amp;Year,E40,,,,,,,,,,TRUE)</t>
  </si>
  <si>
    <t>=G40/$H$6</t>
  </si>
  <si>
    <t>=NL(D40,"Date","Period Start","Period Type","Date","Period Start",CYExclude&amp;"&amp;1/1/"&amp;CY&amp;"..12/31/"&amp;CY,"Period Name","&lt;&gt;Saturday&amp;&lt;&gt;Sunday")</t>
  </si>
  <si>
    <t>=-GL(,GLAccount,"1/1/"&amp;CY,J44,,,,,,,,,,TRUE)</t>
  </si>
  <si>
    <t>=M44/$O$6</t>
  </si>
  <si>
    <t>=H44*$O$6</t>
  </si>
  <si>
    <t>=M44-O44</t>
  </si>
  <si>
    <t>=AND($B$5&gt;=J45,$B$5&lt;OFFSET(J45,1,0))</t>
  </si>
  <si>
    <t>=D44+1</t>
  </si>
  <si>
    <t>=NL(,"Date","Period Name","Period Start",E45,"Period Type","Date")</t>
  </si>
  <si>
    <t>=-GL(,GLAccount,"1/1/"&amp;Year,E45,,,,,,,,,,TRUE)</t>
  </si>
  <si>
    <t>=G45/$H$6</t>
  </si>
  <si>
    <t>=NL(D45,"Date","Period Start","Period Type","Date","Period Start",CYExclude&amp;"&amp;1/1/"&amp;CY&amp;"..12/31/"&amp;CY,"Period Name","&lt;&gt;Saturday&amp;&lt;&gt;Sunday")</t>
  </si>
  <si>
    <t>=NL(D98,"Date","Period Start","Period Type","Date","Period Start",CYExclude&amp;"&amp;1/1/"&amp;CY&amp;"..12/31/"&amp;CY,"Period Name","&lt;&gt;Saturday&amp;&lt;&gt;Sunday")</t>
  </si>
  <si>
    <t>=IF(J257="","",NL(,"Date","Period Name","Period Start",J257,"Period Type","Date"))</t>
  </si>
  <si>
    <t>=-GL(,GLAccount,J257,J257)</t>
  </si>
  <si>
    <t>=-GL(,GLAccount,"1/1/"&amp;CY,J257,,,,,,,,,,TRUE)</t>
  </si>
  <si>
    <t>=M257/$O$6</t>
  </si>
  <si>
    <t>=H257*$O$6</t>
  </si>
  <si>
    <t>=M257-O257</t>
  </si>
  <si>
    <t>Cash Position Analysis</t>
  </si>
  <si>
    <t>Hide</t>
  </si>
  <si>
    <t>Hide+?</t>
  </si>
  <si>
    <t>Fit</t>
  </si>
  <si>
    <t>Now:</t>
  </si>
  <si>
    <t>Current Year Goal:</t>
  </si>
  <si>
    <t>Highlight</t>
  </si>
  <si>
    <t>Work Day</t>
  </si>
  <si>
    <t>YTD</t>
  </si>
  <si>
    <t>YTD %</t>
  </si>
  <si>
    <t>Expected</t>
  </si>
  <si>
    <t>Difference</t>
  </si>
  <si>
    <t>=M67/$O$6</t>
  </si>
  <si>
    <t>=H67*$O$6</t>
  </si>
  <si>
    <t>=M67-O67</t>
  </si>
  <si>
    <t>=AND($B$5&gt;=J68,$B$5&lt;OFFSET(J68,1,0))</t>
  </si>
  <si>
    <t>=D67+1</t>
  </si>
  <si>
    <t>=NL(,"Date","Period Name","Period Start",E68,"Period Type","Date")</t>
  </si>
  <si>
    <t>=NL(D130,"Date","Period Start","Period Type","Date","Period Start",CYExclude&amp;"&amp;1/1/"&amp;CY&amp;"..12/31/"&amp;CY,"Period Name","&lt;&gt;Saturday&amp;&lt;&gt;Sunday")</t>
  </si>
  <si>
    <t>=AND($B$5&gt;=J251,$B$5&lt;OFFSET(J251,1,0))</t>
  </si>
  <si>
    <t>=D250+1</t>
  </si>
  <si>
    <t>=-GL(,GLAccount,"1/1/"&amp;CY,J89,,,,,,,,,,TRUE)</t>
  </si>
  <si>
    <t>=NL(,"Date","Period Name","Period Start",E211,"Period Type","Date")</t>
  </si>
  <si>
    <t>=-GL(,GLAccount,"1/1/"&amp;Year,E211,,,,,,,,,,TRUE)</t>
  </si>
  <si>
    <t>=G211/$H$6</t>
  </si>
  <si>
    <t>=-GL(,GLAccount,"1/1/"&amp;CY,J226,,,,,,,,,,TRUE)</t>
  </si>
  <si>
    <t>=M226/$O$6</t>
  </si>
  <si>
    <t>=H226*$O$6</t>
  </si>
  <si>
    <t>=M226-O226</t>
  </si>
  <si>
    <t>=-GL(,GLAccount,"1/1/"&amp;Year,E157,,,,,,,,,,TRUE)</t>
  </si>
  <si>
    <t>=G157/$H$6</t>
  </si>
  <si>
    <t>=NL(D178,"Date","Period Start","Period Type","Date","Period Start",CYExclude&amp;"&amp;1/1/"&amp;CY&amp;"..12/31/"&amp;CY,"Period Name","&lt;&gt;Saturday&amp;&lt;&gt;Sunday")</t>
  </si>
  <si>
    <t>=IF(J178="","",NL(,"Date","Period Name","Period Start",J178,"Period Type","Date"))</t>
  </si>
  <si>
    <t>=-GL(,GLAccount,J178,J178)</t>
  </si>
  <si>
    <t>=-GL(,GLAccount,"1/1/"&amp;CY,J178,,,,,,,,,,TRUE)</t>
  </si>
  <si>
    <t>=M178/$O$6</t>
  </si>
  <si>
    <t>=H178*$O$6</t>
  </si>
  <si>
    <t>=M178-O178</t>
  </si>
  <si>
    <t>=AND($B$5&gt;=J179,$B$5&lt;OFFSET(J179,1,0))</t>
  </si>
  <si>
    <t>=D178+1</t>
  </si>
  <si>
    <t>=NL(,"Date","Period Name","Period Start",E179,"Period Type","Date")</t>
  </si>
  <si>
    <t>=-GL(,GLAccount,"1/1/"&amp;Year,E179,,,,,,,,,,TRUE)</t>
  </si>
  <si>
    <t>=G179/$H$6</t>
  </si>
  <si>
    <t>=M119/$O$6</t>
  </si>
  <si>
    <t>=H119*$O$6</t>
  </si>
  <si>
    <t>=M119-O119</t>
  </si>
  <si>
    <t>=AND($B$5&gt;=J120,$B$5&lt;OFFSET(J120,1,0))</t>
  </si>
  <si>
    <t>=D119+1</t>
  </si>
  <si>
    <t>=NL(,"Date","Period Name","Period Start",E120,"Period Type","Date")</t>
  </si>
  <si>
    <t>=-GL(,GLAccount,"1/1/"&amp;Year,E120,,,,,,,,,,TRUE)</t>
  </si>
  <si>
    <t>=G120/$H$6</t>
  </si>
  <si>
    <t>=AND($B$5&gt;=J53,$B$5&lt;OFFSET(J53,1,0))</t>
  </si>
  <si>
    <t>=D52+1</t>
  </si>
  <si>
    <t>=NL(,"Date","Period Name","Period Start",E53,"Period Type","Date")</t>
  </si>
  <si>
    <t>=-GL(,GLAccount,"1/1/"&amp;Year,E53,,,,,,,,,,TRUE)</t>
  </si>
  <si>
    <t>=G53/$H$6</t>
  </si>
  <si>
    <t>=NL(D53,"Date","Period Start","Period Type","Date","Period Start",CYExclude&amp;"&amp;1/1/"&amp;CY&amp;"..12/31/"&amp;CY,"Period Name","&lt;&gt;Saturday&amp;&lt;&gt;Sunday")</t>
  </si>
  <si>
    <t>=IF(J53="","",NL(,"Date","Period Name","Period Start",J53,"Period Type","Date"))</t>
  </si>
  <si>
    <t>=-GL(,GLAccount,J53,J53)</t>
  </si>
  <si>
    <t>=-GL(,GLAccount,"1/1/"&amp;Year,E248,,,,,,,,,,TRUE)</t>
  </si>
  <si>
    <t>=G248/$H$6</t>
  </si>
  <si>
    <t>=NL(D248,"Date","Period Start","Period Type","Date","Period Start",CYExclude&amp;"&amp;1/1/"&amp;CY&amp;"..12/31/"&amp;CY,"Period Name","&lt;&gt;Saturday&amp;&lt;&gt;Sunday")</t>
  </si>
  <si>
    <t>=IF(J248="","",NL(,"Date","Period Name","Period Start",J248,"Period Type","Date"))</t>
  </si>
  <si>
    <t>=NL(D229,"Date","Period Start","Period Type","Date","Period Start",CYExclude&amp;"&amp;1/1/"&amp;CY&amp;"..12/31/"&amp;CY,"Period Name","&lt;&gt;Saturday&amp;&lt;&gt;Sunday")</t>
  </si>
  <si>
    <t>=IF(J229="","",NL(,"Date","Period Name","Period Start",J229,"Period Type","Date"))</t>
  </si>
  <si>
    <t>=-GL(,GLAccount,J229,J229)</t>
  </si>
  <si>
    <t>=-GL(,GLAccount,"1/1/"&amp;CY,J229,,,,,,,,,,TRUE)</t>
  </si>
  <si>
    <t>=M229/$O$6</t>
  </si>
  <si>
    <t>=H229*$O$6</t>
  </si>
  <si>
    <t>=M229-O229</t>
  </si>
  <si>
    <t>=AND($B$5&gt;=J230,$B$5&lt;OFFSET(J230,1,0))</t>
  </si>
  <si>
    <t>=D229+1</t>
  </si>
  <si>
    <t>=NL(,"Date","Period Name","Period Start",E152,"Period Type","Date")</t>
  </si>
  <si>
    <t>=-GL(,GLAccount,"1/1/"&amp;Year,E152,,,,,,,,,,TRUE)</t>
  </si>
  <si>
    <t>=G152/$H$6</t>
  </si>
  <si>
    <t>=NL(D152,"Date","Period Start","Period Type","Date","Period Start",CYExclude&amp;"&amp;1/1/"&amp;CY&amp;"..12/31/"&amp;CY,"Period Name","&lt;&gt;Saturday&amp;&lt;&gt;Sunday")</t>
  </si>
  <si>
    <t>=IF(J152="","",NL(,"Date","Period Name","Period Start",J152,"Period Type","Date"))</t>
  </si>
  <si>
    <t>=-GL(,GLAccount,J152,J152)</t>
  </si>
  <si>
    <t>=G182/$H$6</t>
  </si>
  <si>
    <t>=NL(D182,"Date","Period Start","Period Type","Date","Period Start",CYExclude&amp;"&amp;1/1/"&amp;CY&amp;"..12/31/"&amp;CY,"Period Name","&lt;&gt;Saturday&amp;&lt;&gt;Sunday")</t>
  </si>
  <si>
    <t>=IF(J182="","",NL(,"Date","Period Name","Period Start",J182,"Period Type","Date"))</t>
  </si>
  <si>
    <t>=-GL(,GLAccount,J182,J182)</t>
  </si>
  <si>
    <t>=-GL(,GLAccount,"1/1/"&amp;CY,J182,,,,,,,,,,TRUE)</t>
  </si>
  <si>
    <t>=M182/$O$6</t>
  </si>
  <si>
    <t>=H182*$O$6</t>
  </si>
  <si>
    <t>=M182-O182</t>
  </si>
  <si>
    <t>=AND($B$5&gt;=J183,$B$5&lt;OFFSET(J183,1,0))</t>
  </si>
  <si>
    <t>=D182+1</t>
  </si>
  <si>
    <t>=NL(,"Date","Period Name","Period Start",E183,"Period Type","Date")</t>
  </si>
  <si>
    <t>=-GL(,GLAccount,"1/1/"&amp;Year,E183,,,,,,,,,,TRUE)</t>
  </si>
  <si>
    <t>=G183/$H$6</t>
  </si>
  <si>
    <t>=M70/$O$6</t>
  </si>
  <si>
    <t>=H70*$O$6</t>
  </si>
  <si>
    <t>=M70-O70</t>
  </si>
  <si>
    <t>=AND($B$5&gt;=J71,$B$5&lt;OFFSET(J71,1,0))</t>
  </si>
  <si>
    <t>=D70+1</t>
  </si>
  <si>
    <t>=-GL(,GLAccount,"1/1/"&amp;Year,E193,,,,,,,,,,TRUE)</t>
  </si>
  <si>
    <t>=G193/$H$6</t>
  </si>
  <si>
    <t>=NL(D193,"Date","Period Start","Period Type","Date","Period Start",CYExclude&amp;"&amp;1/1/"&amp;CY&amp;"..12/31/"&amp;CY,"Period Name","&lt;&gt;Saturday&amp;&lt;&gt;Sunday")</t>
  </si>
  <si>
    <t>=IF(J193="","",NL(,"Date","Period Name","Period Start",J193,"Period Type","Date"))</t>
  </si>
  <si>
    <t>=-GL(,GLAccount,J193,J193)</t>
  </si>
  <si>
    <t>=-GL(,GLAccount,"1/1/"&amp;CY,J193,,,,,,,,,,TRUE)</t>
  </si>
  <si>
    <t>=M193/$O$6</t>
  </si>
  <si>
    <t>=H193*$O$6</t>
  </si>
  <si>
    <t>=M193-O193</t>
  </si>
  <si>
    <t>=AND($B$5&gt;=J194,$B$5&lt;OFFSET(J194,1,0))</t>
  </si>
  <si>
    <t>=D193+1</t>
  </si>
  <si>
    <t>=NL(,"Date","Period Name","Period Start",E194,"Period Type","Date")</t>
  </si>
  <si>
    <t>=NL(D192,"Date","Period Start","Period Type","Date","Period Start",CYExclude&amp;"&amp;1/1/"&amp;CY&amp;"..12/31/"&amp;CY,"Period Name","&lt;&gt;Saturday&amp;&lt;&gt;Sunday")</t>
  </si>
  <si>
    <t>=IF(J192="","",NL(,"Date","Period Name","Period Start",J192,"Period Type","Date"))</t>
  </si>
  <si>
    <t>=-GL(,GLAccount,J192,J192)</t>
  </si>
  <si>
    <t>=NL(D241,"Date","Period Start","Period Type","Date","Period Start",CYExclude&amp;"&amp;1/1/"&amp;CY&amp;"..12/31/"&amp;CY,"Period Name","&lt;&gt;Saturday&amp;&lt;&gt;Sunday")</t>
  </si>
  <si>
    <t>=IF(J241="","",NL(,"Date","Period Name","Period Start",J241,"Period Type","Date"))</t>
  </si>
  <si>
    <t>=-GL(,GLAccount,"1/1/"&amp;Year,E38,,,,,,,,,,TRUE)</t>
  </si>
  <si>
    <t>=G38/$H$6</t>
  </si>
  <si>
    <t>=NL(D38,"Date","Period Start","Period Type","Date","Period Start",CYExclude&amp;"&amp;1/1/"&amp;CY&amp;"..12/31/"&amp;CY,"Period Name","&lt;&gt;Saturday&amp;&lt;&gt;Sunday")</t>
  </si>
  <si>
    <t>=G180/$H$6</t>
  </si>
  <si>
    <t>=M246/$O$6</t>
  </si>
  <si>
    <t>=H246*$O$6</t>
  </si>
  <si>
    <t>=M246-O246</t>
  </si>
  <si>
    <t>=AND($B$5&gt;=J247,$B$5&lt;OFFSET(J247,1,0))</t>
  </si>
  <si>
    <t>=D246+1</t>
  </si>
  <si>
    <t>=NL(,"Date","Period Name","Period Start",E247,"Period Type","Date")</t>
  </si>
  <si>
    <t>=-GL(,GLAccount,"1/1/"&amp;Year,E247,,,,,,,,,,TRUE)</t>
  </si>
  <si>
    <t>=G247/$H$6</t>
  </si>
  <si>
    <t>=NL(D37,"Date","Period Start","Period Type","Date","Period Start",CYExclude&amp;"&amp;1/1/"&amp;CY&amp;"..12/31/"&amp;CY,"Period Name","&lt;&gt;Saturday&amp;&lt;&gt;Sunday")</t>
  </si>
  <si>
    <t>=IF(J37="","",NL(,"Date","Period Name","Period Start",J37,"Period Type","Date"))</t>
  </si>
  <si>
    <t>=-GL(,GLAccount,J37,J37)</t>
  </si>
  <si>
    <t>=G22/$H$6</t>
  </si>
  <si>
    <t>=NL(D22,"Date","Period Start","Period Type","Date","Period Start",CYExclude&amp;"&amp;1/1/"&amp;CY&amp;"..12/31/"&amp;CY,"Period Name","&lt;&gt;Saturday&amp;&lt;&gt;Sunday")</t>
  </si>
  <si>
    <t>=IF(J22="","",NL(,"Date","Period Name","Period Start",J22,"Period Type","Date"))</t>
  </si>
  <si>
    <t>=-GL(,GLAccount,J22,J22)</t>
  </si>
  <si>
    <t>=NL(,"Date","Period Name","Period Start",E171,"Period Type","Date")</t>
  </si>
  <si>
    <t>=-GL(,GLAccount,"1/1/"&amp;Year,E171,,,,,,,,,,TRUE)</t>
  </si>
  <si>
    <t>=G171/$H$6</t>
  </si>
  <si>
    <t>=NL(D171,"Date","Period Start","Period Type","Date","Period Start",CYExclude&amp;"&amp;1/1/"&amp;CY&amp;"..12/31/"&amp;CY,"Period Name","&lt;&gt;Saturday&amp;&lt;&gt;Sunday")</t>
  </si>
  <si>
    <t>=IF(J171="","",NL(,"Date","Period Name","Period Start",J171,"Period Type","Date"))</t>
  </si>
  <si>
    <t>=-GL(,GLAccount,J171,J171)</t>
  </si>
  <si>
    <t>=-GL(,GLAccount,"1/1/"&amp;CY,J171,,,,,,,,,,TRUE)</t>
  </si>
  <si>
    <t>=M171/$O$6</t>
  </si>
  <si>
    <t>=H171*$O$6</t>
  </si>
  <si>
    <t>=M171-O171</t>
  </si>
  <si>
    <t>=NL(D161,"Date","Period Start","Period Type","Date","Period Start",CYExclude&amp;"&amp;1/1/"&amp;CY&amp;"..12/31/"&amp;CY,"Period Name","&lt;&gt;Saturday&amp;&lt;&gt;Sunday")</t>
  </si>
  <si>
    <t>=IF(J161="","",NL(,"Date","Period Name","Period Start",J161,"Period Type","Date"))</t>
  </si>
  <si>
    <t>=-GL(,GLAccount,J161,J161)</t>
  </si>
  <si>
    <t>=-GL(,GLAccount,"1/1/"&amp;CY,J161,,,,,,,,,,TRUE)</t>
  </si>
  <si>
    <t>=M161/$O$6</t>
  </si>
  <si>
    <t>=H161*$O$6</t>
  </si>
  <si>
    <t>=M161-O161</t>
  </si>
  <si>
    <t>=AND($B$5&gt;=J162,$B$5&lt;OFFSET(J162,1,0))</t>
  </si>
  <si>
    <t>=D161+1</t>
  </si>
  <si>
    <t>=NL(,"Date","Period Name","Period Start",E162,"Period Type","Date")</t>
  </si>
  <si>
    <t>=-GL(,GLAccount,"1/1/"&amp;Year,E162,,,,,,,,,,TRUE)</t>
  </si>
  <si>
    <t>=G162/$H$6</t>
  </si>
  <si>
    <t>=-GL(,GLAccount,J122,J122)</t>
  </si>
  <si>
    <t>=-GL(,GLAccount,"1/1/"&amp;CY,J122,,,,,,,,,,TRUE)</t>
  </si>
  <si>
    <t>=M122/$O$6</t>
  </si>
  <si>
    <t>=H122*$O$6</t>
  </si>
  <si>
    <t>=M122-O122</t>
  </si>
  <si>
    <t>=AND($B$5&gt;=J123,$B$5&lt;OFFSET(J123,1,0))</t>
  </si>
  <si>
    <t>=D122+1</t>
  </si>
  <si>
    <t>=NL(,"Date","Period Name","Period Start",E123,"Period Type","Date")</t>
  </si>
  <si>
    <t>=AND($B$5&gt;=J50,$B$5&lt;OFFSET(J50,1,0))</t>
  </si>
  <si>
    <t>=D49+1</t>
  </si>
  <si>
    <t>=NL(D259,"Date","Period Start","Period Type","Date","Period Start",CYExclude&amp;"&amp;1/1/"&amp;CY&amp;"..12/31/"&amp;CY,"Period Name","&lt;&gt;Saturday&amp;&lt;&gt;Sunday")</t>
  </si>
  <si>
    <t>=IF(J259="","",NL(,"Date","Period Name","Period Start",J259,"Period Type","Date"))</t>
  </si>
  <si>
    <t>=-GL(,GLAccount,J259,J259)</t>
  </si>
  <si>
    <t>=-GL(,GLAccount,"1/1/"&amp;CY,J259,,,,,,,,,,TRUE)</t>
  </si>
  <si>
    <t>=M259/$O$6</t>
  </si>
  <si>
    <t>=H259*$O$6</t>
  </si>
  <si>
    <t>=M259-O259</t>
  </si>
  <si>
    <t>=AND($B$5&gt;=J260,$B$5&lt;OFFSET(J260,1,0))</t>
  </si>
  <si>
    <t>=D259+1</t>
  </si>
  <si>
    <t>=NL(,"Date","Period Name","Period Start",E260,"Period Type","Date")</t>
  </si>
  <si>
    <t>=-GL(,GLAccount,"1/1/"&amp;Year,E260,,,,,,,,,,TRUE)</t>
  </si>
  <si>
    <t>=G260/$H$6</t>
  </si>
  <si>
    <t>=NL(D260,"Date","Period Start","Period Type","Date","Period Start",CYExclude&amp;"&amp;1/1/"&amp;CY&amp;"..12/31/"&amp;CY,"Period Name","&lt;&gt;Saturday&amp;&lt;&gt;Sunday")</t>
  </si>
  <si>
    <t>=IF(J260="","",NL(,"Date","Period Name","Period Start",J260,"Period Type","Date"))</t>
  </si>
  <si>
    <t>=-GL(,GLAccount,J260,J260)</t>
  </si>
  <si>
    <t>=-GL(,GLAccount,"1/1/"&amp;CY,J260,,,,,,,,,,TRUE)</t>
  </si>
  <si>
    <t>=NL(D88,"Date","Period Start","Period Type","Date","Period Start",CYExclude&amp;"&amp;1/1/"&amp;CY&amp;"..12/31/"&amp;CY,"Period Name","&lt;&gt;Saturday&amp;&lt;&gt;Sunday")</t>
  </si>
  <si>
    <t>=-GL(,GLAccount,"1/1/"&amp;CY,J129,,,,,,,,,,TRUE)</t>
  </si>
  <si>
    <t>=M129/$O$6</t>
  </si>
  <si>
    <t>=H129*$O$6</t>
  </si>
  <si>
    <t>=M129-O129</t>
  </si>
  <si>
    <t>=AND($B$5&gt;=J130,$B$5&lt;OFFSET(J130,1,0))</t>
  </si>
  <si>
    <t>=D129+1</t>
  </si>
  <si>
    <t>=M74-O74</t>
  </si>
  <si>
    <t>=AND($B$5&gt;=J75,$B$5&lt;OFFSET(J75,1,0))</t>
  </si>
  <si>
    <t>=D74+1</t>
  </si>
  <si>
    <t>=NL(,"Date","Period Name","Period Start",E75,"Period Type","Date")</t>
  </si>
  <si>
    <t>=-GL(,GLAccount,"1/1/"&amp;Year,E75,,,,,,,,,,TRUE)</t>
  </si>
  <si>
    <t>=G75/$H$6</t>
  </si>
  <si>
    <t>=NL(D75,"Date","Period Start","Period Type","Date","Period Start",CYExclude&amp;"&amp;1/1/"&amp;CY&amp;"..12/31/"&amp;CY,"Period Name","&lt;&gt;Saturday&amp;&lt;&gt;Sunday")</t>
  </si>
  <si>
    <t>=IF(J75="","",NL(,"Date","Period Name","Period Start",J75,"Period Type","Date"))</t>
  </si>
  <si>
    <t>=-GL(,GLAccount,J75,J75)</t>
  </si>
  <si>
    <t>=NL(D233,"Date","Period Start","Period Type","Date","Period Start",CYExclude&amp;"&amp;1/1/"&amp;CY&amp;"..12/31/"&amp;CY,"Period Name","&lt;&gt;Saturday&amp;&lt;&gt;Sunday")</t>
  </si>
  <si>
    <t>=NL(,"Date","Period Name","Period Start",E100,"Period Type","Date")</t>
  </si>
  <si>
    <t>=NL(D42,"Date","Period Start","Period Type","Date","Period Start",CYExclude&amp;"&amp;1/1/"&amp;CY&amp;"..12/31/"&amp;CY,"Period Name","&lt;&gt;Saturday&amp;&lt;&gt;Sunday")</t>
  </si>
  <si>
    <t>=IF(J42="","",NL(,"Date","Period Name","Period Start",J42,"Period Type","Date"))</t>
  </si>
  <si>
    <t>=-GL(,GLAccount,J42,J42)</t>
  </si>
  <si>
    <t>=-GL(,GLAccount,"1/1/"&amp;CY,J42,,,,,,,,,,TRUE)</t>
  </si>
  <si>
    <t>=M42/$O$6</t>
  </si>
  <si>
    <t>=H42*$O$6</t>
  </si>
  <si>
    <t>=M42-O42</t>
  </si>
  <si>
    <t>=AND($B$5&gt;=J43,$B$5&lt;OFFSET(J43,1,0))</t>
  </si>
  <si>
    <t>=D42+1</t>
  </si>
  <si>
    <t>=NL(,"Date","Period Name","Period Start",E43,"Period Type","Date")</t>
  </si>
  <si>
    <t>=-GL(,GLAccount,"1/1/"&amp;Year,E43,,,,,,,,,,TRUE)</t>
  </si>
  <si>
    <t>=G43/$H$6</t>
  </si>
  <si>
    <t>=NL(D43,"Date","Period Start","Period Type","Date","Period Start",CYExclude&amp;"&amp;1/1/"&amp;CY&amp;"..12/31/"&amp;CY,"Period Name","&lt;&gt;Saturday&amp;&lt;&gt;Sunday")</t>
  </si>
  <si>
    <t>=IF(J43="","",NL(,"Date","Period Name","Period Start",J43,"Period Type","Date"))</t>
  </si>
  <si>
    <t>=-GL(,GLAccount,J43,J43)</t>
  </si>
  <si>
    <t>=IF(J30="","",NL(,"Date","Period Name","Period Start",J30,"Period Type","Date"))</t>
  </si>
  <si>
    <t>=-GL(,GLAccount,J30,J30)</t>
  </si>
  <si>
    <t>=-GL(,GLAccount,"1/1/"&amp;CY,J30,,,,,,,,,,TRUE)</t>
  </si>
  <si>
    <t>=M30/$O$6</t>
  </si>
  <si>
    <t>=H30*$O$6</t>
  </si>
  <si>
    <t>=M30-O30</t>
  </si>
  <si>
    <t>=NL(D165,"Date","Period Start","Period Type","Date","Period Start",CYExclude&amp;"&amp;1/1/"&amp;CY&amp;"..12/31/"&amp;CY,"Period Name","&lt;&gt;Saturday&amp;&lt;&gt;Sunday")</t>
  </si>
  <si>
    <t>=IF(J165="","",NL(,"Date","Period Name","Period Start",J165,"Period Type","Date"))</t>
  </si>
  <si>
    <t>=-GL(,GLAccount,J165,J165)</t>
  </si>
  <si>
    <t>=-GL(,GLAccount,"1/1/"&amp;CY,J165,,,,,,,,,,TRUE)</t>
  </si>
  <si>
    <t>=M165/$O$6</t>
  </si>
  <si>
    <t>=H165*$O$6</t>
  </si>
  <si>
    <t>=M165-O165</t>
  </si>
  <si>
    <t>=AND($B$5&gt;=J166,$B$5&lt;OFFSET(J166,1,0))</t>
  </si>
  <si>
    <t>=D165+1</t>
  </si>
  <si>
    <t>=-GL(,GLAccount,"1/1/"&amp;CY,J53,,,,,,,,,,TRUE)</t>
  </si>
  <si>
    <t>=M53/$O$6</t>
  </si>
  <si>
    <t>=H53*$O$6</t>
  </si>
  <si>
    <t>=M53-O53</t>
  </si>
  <si>
    <t>=AND($B$5&gt;=J54,$B$5&lt;OFFSET(J54,1,0))</t>
  </si>
  <si>
    <t>=D53+1</t>
  </si>
  <si>
    <t>=NL(,"Date","Period Name","Period Start",E54,"Period Type","Date")</t>
  </si>
  <si>
    <t>=-GL(,GLAccount,"1/1/"&amp;Year,E54,,,,,,,,,,TRUE)</t>
  </si>
  <si>
    <t>=G54/$H$6</t>
  </si>
  <si>
    <t>=M19-O19</t>
  </si>
  <si>
    <t>=AND($B$5&gt;=J20,$B$5&lt;OFFSET(J20,1,0))</t>
  </si>
  <si>
    <t>=D19+1</t>
  </si>
  <si>
    <t>=-GL(,GLAccount,"1/1/"&amp;Year,E182,,,,,,,,,,TRUE)</t>
  </si>
  <si>
    <t>=IF(J233="","",NL(,"Date","Period Name","Period Start",J233,"Period Type","Date"))</t>
  </si>
  <si>
    <t>=-GL(,GLAccount,J233,J233)</t>
  </si>
  <si>
    <t>=-GL(,GLAccount,"1/1/"&amp;CY,J233,,,,,,,,,,TRUE)</t>
  </si>
  <si>
    <t>=M233/$O$6</t>
  </si>
  <si>
    <t>=H233*$O$6</t>
  </si>
  <si>
    <t>=M233-O233</t>
  </si>
  <si>
    <t>=AND($B$5&gt;=J234,$B$5&lt;OFFSET(J234,1,0))</t>
  </si>
  <si>
    <t>=D233+1</t>
  </si>
  <si>
    <t>=NL(,"Date","Period Name","Period Start",E234,"Period Type","Date")</t>
  </si>
  <si>
    <t>=-GL(,GLAccount,"1/1/"&amp;Year,E234,,,,,,,,,,TRUE)</t>
  </si>
  <si>
    <t>=G234/$H$6</t>
  </si>
  <si>
    <t>=NL(D234,"Date","Period Start","Period Type","Date","Period Start",CYExclude&amp;"&amp;1/1/"&amp;CY&amp;"..12/31/"&amp;CY,"Period Name","&lt;&gt;Saturday&amp;&lt;&gt;Sunday")</t>
  </si>
  <si>
    <t>=IF(J234="","",NL(,"Date","Period Name","Period Start",J234,"Period Type","Date"))</t>
  </si>
  <si>
    <t>=-GL(,GLAccount,J234,J234)</t>
  </si>
  <si>
    <t>=-GL(,GLAccount,"1/1/"&amp;CY,J234,,,,,,,,,,TRUE)</t>
  </si>
  <si>
    <t>=M234/$O$6</t>
  </si>
  <si>
    <t>=H234*$O$6</t>
  </si>
  <si>
    <t>=M234-O234</t>
  </si>
  <si>
    <t>=AND($B$5&gt;=J235,$B$5&lt;OFFSET(J235,1,0))</t>
  </si>
  <si>
    <t>=D234+1</t>
  </si>
  <si>
    <t>=NL(,"Date","Period Name","Period Start",E235,"Period Type","Date")</t>
  </si>
  <si>
    <t>=-GL(,GLAccount,"1/1/"&amp;Year,E235,,,,,,,,,,TRUE)</t>
  </si>
  <si>
    <t>=G235/$H$6</t>
  </si>
  <si>
    <t>=M263/$O$6</t>
  </si>
  <si>
    <t>=H263*$O$6</t>
  </si>
  <si>
    <t>=M263-O263</t>
  </si>
  <si>
    <t>=AND($B$5&gt;=J264,$B$5&lt;OFFSET(J264,1,0))</t>
  </si>
  <si>
    <t>=D263+1</t>
  </si>
  <si>
    <t>=-GL(,GLAccount,"1/1/"&amp;Year,E188,,,,,,,,,,TRUE)</t>
  </si>
  <si>
    <t>=G188/$H$6</t>
  </si>
  <si>
    <t>=NL(D188,"Date","Period Start","Period Type","Date","Period Start",CYExclude&amp;"&amp;1/1/"&amp;CY&amp;"..12/31/"&amp;CY,"Period Name","&lt;&gt;Saturday&amp;&lt;&gt;Sunday")</t>
  </si>
  <si>
    <t>=IF(J188="","",NL(,"Date","Period Name","Period Start",J188,"Period Type","Date"))</t>
  </si>
  <si>
    <t>=-GL(,GLAccount,J188,J188)</t>
  </si>
  <si>
    <t>=-GL(,GLAccount,"1/1/"&amp;CY,J192,,,,,,,,,,TRUE)</t>
  </si>
  <si>
    <t>=M192/$O$6</t>
  </si>
  <si>
    <t>=H192*$O$6</t>
  </si>
  <si>
    <t>=M192-O192</t>
  </si>
  <si>
    <t>=H183*$O$6</t>
  </si>
  <si>
    <t>=M183-O183</t>
  </si>
  <si>
    <t>=AND($B$5&gt;=J184,$B$5&lt;OFFSET(J184,1,0))</t>
  </si>
  <si>
    <t>=D183+1</t>
  </si>
  <si>
    <t>=NL(,"Date","Period Name","Period Start",E184,"Period Type","Date")</t>
  </si>
  <si>
    <t>=-GL(,GLAccount,"1/1/"&amp;CY,J65,,,,,,,,,,TRUE)</t>
  </si>
  <si>
    <t>=M65/$O$6</t>
  </si>
  <si>
    <t>=-GL(,GLAccount,J72,J72)</t>
  </si>
  <si>
    <t>=NL(D96,"Date","Period Start","Period Type","Date","Period Start",CYExclude&amp;"&amp;1/1/"&amp;CY&amp;"..12/31/"&amp;CY,"Period Name","&lt;&gt;Saturday&amp;&lt;&gt;Sunday")</t>
  </si>
  <si>
    <t>=-GL(,GLAccount,"1/1/"&amp;CY,J24,,,,,,,,,,TRUE)</t>
  </si>
  <si>
    <t>=M24/$O$6</t>
  </si>
  <si>
    <t>=H24*$O$6</t>
  </si>
  <si>
    <t>=M24-O24</t>
  </si>
  <si>
    <t>=AND($B$5&gt;=J25,$B$5&lt;OFFSET(J25,1,0))</t>
  </si>
  <si>
    <t>=D24+1</t>
  </si>
  <si>
    <t>=-GL(,GLAccount,J142,J142)</t>
  </si>
  <si>
    <t>=-GL(,GLAccount,"1/1/"&amp;CY,J142,,,,,,,,,,TRUE)</t>
  </si>
  <si>
    <t>=M142/$O$6</t>
  </si>
  <si>
    <t>=H142*$O$6</t>
  </si>
  <si>
    <t>=M142-O142</t>
  </si>
  <si>
    <t>=AND($B$5&gt;=J143,$B$5&lt;OFFSET(J143,1,0))</t>
  </si>
  <si>
    <t>=D142+1</t>
  </si>
  <si>
    <t>=D222+1</t>
  </si>
  <si>
    <t>=NL(,"Date","Period Name","Period Start",E223,"Period Type","Date")</t>
  </si>
  <si>
    <t>=-GL(,GLAccount,"1/1/"&amp;Year,E223,,,,,,,,,,TRUE)</t>
  </si>
  <si>
    <t>=G223/$H$6</t>
  </si>
  <si>
    <t>=NL(D223,"Date","Period Start","Period Type","Date","Period Start",CYExclude&amp;"&amp;1/1/"&amp;CY&amp;"..12/31/"&amp;CY,"Period Name","&lt;&gt;Saturday&amp;&lt;&gt;Sunday")</t>
  </si>
  <si>
    <t>=IF(J98="","",NL(,"Date","Period Name","Period Start",J98,"Period Type","Date"))</t>
  </si>
  <si>
    <t>=-GL(,GLAccount,J98,J98)</t>
  </si>
  <si>
    <t>=-GL(,GLAccount,"1/1/"&amp;CY,J98,,,,,,,,,,TRUE)</t>
  </si>
  <si>
    <t>=M98/$O$6</t>
  </si>
  <si>
    <t>=H98*$O$6</t>
  </si>
  <si>
    <t>=M98-O98</t>
  </si>
  <si>
    <t>=AND($B$5&gt;=J99,$B$5&lt;OFFSET(J99,1,0))</t>
  </si>
  <si>
    <t>=D98+1</t>
  </si>
  <si>
    <t>=NL(,"Date","Period Name","Period Start",E99,"Period Type","Date")</t>
  </si>
  <si>
    <t>=-GL(,GLAccount,"1/1/"&amp;Year,E99,,,,,,,,,,TRUE)</t>
  </si>
  <si>
    <t>=G99/$H$6</t>
  </si>
  <si>
    <t>=NL(D99,"Date","Period Start","Period Type","Date","Period Start",CYExclude&amp;"&amp;1/1/"&amp;CY&amp;"..12/31/"&amp;CY,"Period Name","&lt;&gt;Saturday&amp;&lt;&gt;Sunday")</t>
  </si>
  <si>
    <t>=-GL(,GLAccount,"1/1/"&amp;Year,E175,,,,,,,,,,TRUE)</t>
  </si>
  <si>
    <t>=G175/$H$6</t>
  </si>
  <si>
    <t>=NL(D175,"Date","Period Start","Period Type","Date","Period Start",CYExclude&amp;"&amp;1/1/"&amp;CY&amp;"..12/31/"&amp;CY,"Period Name","&lt;&gt;Saturday&amp;&lt;&gt;Sunday")</t>
  </si>
  <si>
    <t>=IF(J175="","",NL(,"Date","Period Name","Period Start",J175,"Period Type","Date"))</t>
  </si>
  <si>
    <t>=-GL(,GLAccount,J175,J175)</t>
  </si>
  <si>
    <t>=-GL(,GLAccount,"1/1/"&amp;CY,J175,,,,,,,,,,TRUE)</t>
  </si>
  <si>
    <t>=M175/$O$6</t>
  </si>
  <si>
    <t>=H175*$O$6</t>
  </si>
  <si>
    <t>=M175-O175</t>
  </si>
  <si>
    <t>=AND($B$5&gt;=J176,$B$5&lt;OFFSET(J176,1,0))</t>
  </si>
  <si>
    <t>=D175+1</t>
  </si>
  <si>
    <t>=NL(,"Date","Period Name","Period Start",E176,"Period Type","Date")</t>
  </si>
  <si>
    <t>=IF(J100="","",NL(,"Date","Period Name","Period Start",J100,"Period Type","Date"))</t>
  </si>
  <si>
    <t>=-GL(,GLAccount,J100,J100)</t>
  </si>
  <si>
    <t>=-GL(,GLAccount,"1/1/"&amp;CY,J100,,,,,,,,,,TRUE)</t>
  </si>
  <si>
    <t>=M100/$O$6</t>
  </si>
  <si>
    <t>=H100*$O$6</t>
  </si>
  <si>
    <t>=M100-O100</t>
  </si>
  <si>
    <t>=AND($B$5&gt;=J101,$B$5&lt;OFFSET(J101,1,0))</t>
  </si>
  <si>
    <t>=D100+1</t>
  </si>
  <si>
    <t>=NL(,"Date","Period Name","Period Start",E101,"Period Type","Date")</t>
  </si>
  <si>
    <t>=-GL(,GLAccount,"1/1/"&amp;Year,E101,,,,,,,,,,TRUE)</t>
  </si>
  <si>
    <t>=G101/$H$6</t>
  </si>
  <si>
    <t>=M135/$O$6</t>
  </si>
  <si>
    <t>=H135*$O$6</t>
  </si>
  <si>
    <t>=NL(,"Date","Period Name","Period Start",E133,"Period Type","Date")</t>
  </si>
  <si>
    <t>=-GL(,GLAccount,"1/1/"&amp;Year,E133,,,,,,,,,,TRUE)</t>
  </si>
  <si>
    <t>=G133/$H$6</t>
  </si>
  <si>
    <t>=NL(D133,"Date","Period Start","Period Type","Date","Period Start",CYExclude&amp;"&amp;1/1/"&amp;CY&amp;"..12/31/"&amp;CY,"Period Name","&lt;&gt;Saturday&amp;&lt;&gt;Sunday")</t>
  </si>
  <si>
    <t>=IF(J133="","",NL(,"Date","Period Name","Period Start",J133,"Period Type","Date"))</t>
  </si>
  <si>
    <t>=-GL(,GLAccount,J133,J133)</t>
  </si>
  <si>
    <t>=-GL(,GLAccount,"1/1/"&amp;CY,J133,,,,,,,,,,TRUE)</t>
  </si>
  <si>
    <t>=M133/$O$6</t>
  </si>
  <si>
    <t>=H133*$O$6</t>
  </si>
  <si>
    <t>=M133-O133</t>
  </si>
  <si>
    <t>=AND($B$5&gt;=J134,$B$5&lt;OFFSET(J134,1,0))</t>
  </si>
  <si>
    <t>=D133+1</t>
  </si>
  <si>
    <t>=NL(,"Date","Period Name","Period Start",E134,"Period Type","Date")</t>
  </si>
  <si>
    <t>=-GL(,GLAccount,"1/1/"&amp;Year,E134,,,,,,,,,,TRUE)</t>
  </si>
  <si>
    <t>=G134/$H$6</t>
  </si>
  <si>
    <t>=NL(D134,"Date","Period Start","Period Type","Date","Period Start",CYExclude&amp;"&amp;1/1/"&amp;CY&amp;"..12/31/"&amp;CY,"Period Name","&lt;&gt;Saturday&amp;&lt;&gt;Sunday")</t>
  </si>
  <si>
    <t>=IF(J134="","",NL(,"Date","Period Name","Period Start",J134,"Period Type","Date"))</t>
  </si>
  <si>
    <t>=-GL(,GLAccount,J134,J134)</t>
  </si>
  <si>
    <t>=-GL(,GLAccount,"1/1/"&amp;CY,J134,,,,,,,,,,TRUE)</t>
  </si>
  <si>
    <t>=M134/$O$6</t>
  </si>
  <si>
    <t>=NL(D101,"Date","Period Start","Period Type","Date","Period Start",CYExclude&amp;"&amp;1/1/"&amp;CY&amp;"..12/31/"&amp;CY,"Period Name","&lt;&gt;Saturday&amp;&lt;&gt;Sunday")</t>
  </si>
  <si>
    <t>=IF(J101="","",NL(,"Date","Period Name","Period Start",J101,"Period Type","Date"))</t>
  </si>
  <si>
    <t>=-GL(,GLAccount,J101,J101)</t>
  </si>
  <si>
    <t>=-GL(,GLAccount,"1/1/"&amp;CY,J101,,,,,,,,,,TRUE)</t>
  </si>
  <si>
    <t>=M101/$O$6</t>
  </si>
  <si>
    <t>=H101*$O$6</t>
  </si>
  <si>
    <t>=M101-O101</t>
  </si>
  <si>
    <t>=NL(D253,"Date","Period Start","Period Type","Date","Period Start",CYExclude&amp;"&amp;1/1/"&amp;CY&amp;"..12/31/"&amp;CY,"Period Name","&lt;&gt;Saturday&amp;&lt;&gt;Sunday")</t>
  </si>
  <si>
    <t>=IF(J253="","",NL(,"Date","Period Name","Period Start",J253,"Period Type","Date"))</t>
  </si>
  <si>
    <t>=-GL(,GLAccount,J253,J253)</t>
  </si>
  <si>
    <t>=IF(J239="","",NL(,"Date","Period Name","Period Start",J239,"Period Type","Date"))</t>
  </si>
  <si>
    <t>=M92/$O$6</t>
  </si>
  <si>
    <t>=H92*$O$6</t>
  </si>
  <si>
    <t>=M92-O92</t>
  </si>
  <si>
    <t>=AND($B$5&gt;=J93,$B$5&lt;OFFSET(J93,1,0))</t>
  </si>
  <si>
    <t>=D92+1</t>
  </si>
  <si>
    <t>=NL(,"Date","Period Name","Period Start",E93,"Period Type","Date")</t>
  </si>
  <si>
    <t>=H13*$O$6</t>
  </si>
  <si>
    <t>=M13-O13</t>
  </si>
  <si>
    <t>=AND($B$5&gt;=J14,$B$5&lt;OFFSET(J14,1,0))</t>
  </si>
  <si>
    <t>=D13+1</t>
  </si>
  <si>
    <t>=NL(,"Date","Period Name","Period Start",E14,"Period Type","Date")</t>
  </si>
  <si>
    <t>=-GL(,GLAccount,"1/1/"&amp;Year,E14,,,,,,,,,,TRUE)</t>
  </si>
  <si>
    <t>=G14/$H$6</t>
  </si>
  <si>
    <t>=AND($B$5&gt;=J198,$B$5&lt;OFFSET(J198,1,0))</t>
  </si>
  <si>
    <t>=D197+1</t>
  </si>
  <si>
    <t>=NL(,"Date","Period Name","Period Start",E198,"Period Type","Date")</t>
  </si>
  <si>
    <t>=-GL(,GLAccount,"1/1/"&amp;Year,E198,,,,,,,,,,TRUE)</t>
  </si>
  <si>
    <t>=G198/$H$6</t>
  </si>
  <si>
    <t>=NL(D137,"Date","Period Start","Period Type","Date","Period Start",CYExclude&amp;"&amp;1/1/"&amp;CY&amp;"..12/31/"&amp;CY,"Period Name","&lt;&gt;Saturday&amp;&lt;&gt;Sunday")</t>
  </si>
  <si>
    <t>=IF(J137="","",NL(,"Date","Period Name","Period Start",J137,"Period Type","Date"))</t>
  </si>
  <si>
    <t>=IF(J64="","",NL(,"Date","Period Name","Period Start",J64,"Period Type","Date"))</t>
  </si>
  <si>
    <t>=-GL(,GLAccount,J64,J64)</t>
  </si>
  <si>
    <t>=-GL(,GLAccount,"1/1/"&amp;CY,J64,,,,,,,,,,TRUE)</t>
  </si>
  <si>
    <t>=M64/$O$6</t>
  </si>
  <si>
    <t>=H64*$O$6</t>
  </si>
  <si>
    <t>=M64-O64</t>
  </si>
  <si>
    <t>=AND($B$5&gt;=J65,$B$5&lt;OFFSET(J65,1,0))</t>
  </si>
  <si>
    <t>=D64+1</t>
  </si>
  <si>
    <t>=NL(,"Date","Period Name","Period Start",E65,"Period Type","Date")</t>
  </si>
  <si>
    <t>=-GL(,GLAccount,"1/1/"&amp;Year,E65,,,,,,,,,,TRUE)</t>
  </si>
  <si>
    <t>=G65/$H$6</t>
  </si>
  <si>
    <t>=-GL(,GLAccount,"1/1/"&amp;Year,E100,,,,,,,,,,TRUE)</t>
  </si>
  <si>
    <t>=G100/$H$6</t>
  </si>
  <si>
    <t>=NL(D100,"Date","Period Start","Period Type","Date","Period Start",CYExclude&amp;"&amp;1/1/"&amp;CY&amp;"..12/31/"&amp;CY,"Period Name","&lt;&gt;Saturday&amp;&lt;&gt;Sunday")</t>
  </si>
  <si>
    <t>=NL(D141,"Date","Period Start","Period Type","Date","Period Start",CYExclude&amp;"&amp;1/1/"&amp;CY&amp;"..12/31/"&amp;CY,"Period Name","&lt;&gt;Saturday&amp;&lt;&gt;Sunday")</t>
  </si>
  <si>
    <t>=IF(J141="","",NL(,"Date","Period Name","Period Start",J141,"Period Type","Date"))</t>
  </si>
  <si>
    <t>=-GL(,GLAccount,J141,J141)</t>
  </si>
  <si>
    <t>=-GL(,GLAccount,"1/1/"&amp;CY,J141,,,,,,,,,,TRUE)</t>
  </si>
  <si>
    <t>=M141/$O$6</t>
  </si>
  <si>
    <t>=H141*$O$6</t>
  </si>
  <si>
    <t>=M141-O141</t>
  </si>
  <si>
    <t>=AND($B$5&gt;=J142,$B$5&lt;OFFSET(J142,1,0))</t>
  </si>
  <si>
    <t>=D141+1</t>
  </si>
  <si>
    <t>=NL(,"Date","Period Name","Period Start",E142,"Period Type","Date")</t>
  </si>
  <si>
    <t>=-GL(,GLAccount,"1/1/"&amp;Year,E142,,,,,,,,,,TRUE)</t>
  </si>
  <si>
    <t>=G142/$H$6</t>
  </si>
  <si>
    <t>=NL(D142,"Date","Period Start","Period Type","Date","Period Start",CYExclude&amp;"&amp;1/1/"&amp;CY&amp;"..12/31/"&amp;CY,"Period Name","&lt;&gt;Saturday&amp;&lt;&gt;Sunday")</t>
  </si>
  <si>
    <t>=IF(J142="","",NL(,"Date","Period Name","Period Start",J142,"Period Type","Date"))</t>
  </si>
  <si>
    <t>=IF(J249="","",NL(,"Date","Period Name","Period Start",J249,"Period Type","Date"))</t>
  </si>
  <si>
    <t>=-GL(,GLAccount,J249,J249)</t>
  </si>
  <si>
    <t>=-GL(,GLAccount,"1/1/"&amp;CY,J249,,,,,,,,,,TRUE)</t>
  </si>
  <si>
    <t>=M249/$O$6</t>
  </si>
  <si>
    <t>=H249*$O$6</t>
  </si>
  <si>
    <t>=M249-O249</t>
  </si>
  <si>
    <t>=AND($B$5&gt;=J250,$B$5&lt;OFFSET(J250,1,0))</t>
  </si>
  <si>
    <t>=D249+1</t>
  </si>
  <si>
    <t>=NL(,"Date","Period Name","Period Start",E250,"Period Type","Date")</t>
  </si>
  <si>
    <t>=-GL(,GLAccount,"1/1/"&amp;CY,J166,,,,,,,,,,TRUE)</t>
  </si>
  <si>
    <t>=M166/$O$6</t>
  </si>
  <si>
    <t>=H166*$O$6</t>
  </si>
  <si>
    <t>=M166-O166</t>
  </si>
  <si>
    <t>=AND($B$5&gt;=J167,$B$5&lt;OFFSET(J167,1,0))</t>
  </si>
  <si>
    <t>=D166+1</t>
  </si>
  <si>
    <t>=NL(,"Date","Period Name","Period Start",E167,"Period Type","Date")</t>
  </si>
  <si>
    <t>=-GL(,GLAccount,"1/1/"&amp;Year,E167,,,,,,,,,,TRUE)</t>
  </si>
  <si>
    <t>=G167/$H$6</t>
  </si>
  <si>
    <t>=NL(D67,"Date","Period Start","Period Type","Date","Period Start",CYExclude&amp;"&amp;1/1/"&amp;CY&amp;"..12/31/"&amp;CY,"Period Name","&lt;&gt;Saturday&amp;&lt;&gt;Sunday")</t>
  </si>
  <si>
    <t>=-GL(,GLAccount,"1/1/"&amp;Year,E184,,,,,,,,,,TRUE)</t>
  </si>
  <si>
    <t>=G184/$H$6</t>
  </si>
  <si>
    <t>=NL(D184,"Date","Period Start","Period Type","Date","Period Start",CYExclude&amp;"&amp;1/1/"&amp;CY&amp;"..12/31/"&amp;CY,"Period Name","&lt;&gt;Saturday&amp;&lt;&gt;Sunday")</t>
  </si>
  <si>
    <t>=IF(J184="","",NL(,"Date","Period Name","Period Start",J184,"Period Type","Date"))</t>
  </si>
  <si>
    <t>=-GL(,GLAccount,J184,J184)</t>
  </si>
  <si>
    <t>=NL(D159,"Date","Period Start","Period Type","Date","Period Start",CYExclude&amp;"&amp;1/1/"&amp;CY&amp;"..12/31/"&amp;CY,"Period Name","&lt;&gt;Saturday&amp;&lt;&gt;Sunday")</t>
  </si>
  <si>
    <t>=IF(J159="","",NL(,"Date","Period Name","Period Start",J159,"Period Type","Date"))</t>
  </si>
  <si>
    <t>=-GL(,GLAccount,J159,J159)</t>
  </si>
  <si>
    <t>=H123*$O$6</t>
  </si>
  <si>
    <t>=M123-O123</t>
  </si>
  <si>
    <t>=AND($B$5&gt;=J124,$B$5&lt;OFFSET(J124,1,0))</t>
  </si>
  <si>
    <t>=D123+1</t>
  </si>
  <si>
    <t>=NL(,"Date","Period Name","Period Start",E124,"Period Type","Date")</t>
  </si>
  <si>
    <t>=-GL(,GLAccount,"1/1/"&amp;Year,E124,,,,,,,,,,TRUE)</t>
  </si>
  <si>
    <t>=G124/$H$6</t>
  </si>
  <si>
    <t>=NL(D124,"Date","Period Start","Period Type","Date","Period Start",CYExclude&amp;"&amp;1/1/"&amp;CY&amp;"..12/31/"&amp;CY,"Period Name","&lt;&gt;Saturday&amp;&lt;&gt;Sunday")</t>
  </si>
  <si>
    <t>=IF(J124="","",NL(,"Date","Period Name","Period Start",J124,"Period Type","Date"))</t>
  </si>
  <si>
    <t>=-GL(,GLAccount,J124,J124)</t>
  </si>
  <si>
    <t>=-GL(,GLAccount,"1/1/"&amp;CY,J124,,,,,,,,,,TRUE)</t>
  </si>
  <si>
    <t>=M124/$O$6</t>
  </si>
  <si>
    <t>=H124*$O$6</t>
  </si>
  <si>
    <t>=M124-O124</t>
  </si>
  <si>
    <t>=AND($B$5&gt;=J125,$B$5&lt;OFFSET(J125,1,0))</t>
  </si>
  <si>
    <t>=D124+1</t>
  </si>
  <si>
    <t>=G26/$H$6</t>
  </si>
  <si>
    <t>=NL(D26,"Date","Period Start","Period Type","Date","Period Start",CYExclude&amp;"&amp;1/1/"&amp;CY&amp;"..12/31/"&amp;CY,"Period Name","&lt;&gt;Saturday&amp;&lt;&gt;Sunday")</t>
  </si>
  <si>
    <t>=IF(J26="","",NL(,"Date","Period Name","Period Start",J26,"Period Type","Date"))</t>
  </si>
  <si>
    <t>=-GL(,GLAccount,J26,J26)</t>
  </si>
  <si>
    <t>=-GL(,GLAccount,"1/1/"&amp;CY,J26,,,,,,,,,,TRUE)</t>
  </si>
  <si>
    <t>=M26/$O$6</t>
  </si>
  <si>
    <t>=H26*$O$6</t>
  </si>
  <si>
    <t>=M26-O26</t>
  </si>
  <si>
    <t>=-GL(,GLAccount,"1/1/"&amp;CY,J152,,,,,,,,,,TRUE)</t>
  </si>
  <si>
    <t>=M152/$O$6</t>
  </si>
  <si>
    <t>=H152*$O$6</t>
  </si>
  <si>
    <t>=M152-O152</t>
  </si>
  <si>
    <t>=AND($B$5&gt;=J153,$B$5&lt;OFFSET(J153,1,0))</t>
  </si>
  <si>
    <t>=D152+1</t>
  </si>
  <si>
    <t>=NL(,"Date","Period Name","Period Start",E153,"Period Type","Date")</t>
  </si>
  <si>
    <t>=-GL(,GLAccount,"1/1/"&amp;Year,E153,,,,,,,,,,TRUE)</t>
  </si>
  <si>
    <t>=NL(D183,"Date","Period Start","Period Type","Date","Period Start",CYExclude&amp;"&amp;1/1/"&amp;CY&amp;"..12/31/"&amp;CY,"Period Name","&lt;&gt;Saturday&amp;&lt;&gt;Sunday")</t>
  </si>
  <si>
    <t>=IF(J183="","",NL(,"Date","Period Name","Period Start",J183,"Period Type","Date"))</t>
  </si>
  <si>
    <t>=-GL(,GLAccount,J183,J183)</t>
  </si>
  <si>
    <t>=IF(J81="","",NL(,"Date","Period Name","Period Start",J81,"Period Type","Date"))</t>
  </si>
  <si>
    <t>=-GL(,GLAccount,J81,J81)</t>
  </si>
  <si>
    <t>Date</t>
  </si>
  <si>
    <t>Day</t>
  </si>
  <si>
    <t>=M218-O218</t>
  </si>
  <si>
    <t>=AND($B$5&gt;=J219,$B$5&lt;OFFSET(J219,1,0))</t>
  </si>
  <si>
    <t>=D218+1</t>
  </si>
  <si>
    <t>=-GL(,GLAccount,"1/1/"&amp;CY,J188,,,,,,,,,,TRUE)</t>
  </si>
  <si>
    <t>=M188/$O$6</t>
  </si>
  <si>
    <t>=H188*$O$6</t>
  </si>
  <si>
    <t>=M188-O188</t>
  </si>
  <si>
    <t>=AND($B$5&gt;=J189,$B$5&lt;OFFSET(J189,1,0))</t>
  </si>
  <si>
    <t>=D188+1</t>
  </si>
  <si>
    <t>=NL(,"Date","Period Name","Period Start",E189,"Period Type","Date")</t>
  </si>
  <si>
    <t>=-GL(,GLAccount,"1/1/"&amp;Year,E189,,,,,,,,,,TRUE)</t>
  </si>
  <si>
    <t>=G189/$H$6</t>
  </si>
  <si>
    <t>=-GL(,GLAccount,"1/1/"&amp;CY,J209,,,,,,,,,,TRUE)</t>
  </si>
  <si>
    <t>=M209/$O$6</t>
  </si>
  <si>
    <t>=H209*$O$6</t>
  </si>
  <si>
    <t>=M209-O209</t>
  </si>
  <si>
    <t>=AND($B$5&gt;=J210,$B$5&lt;OFFSET(J210,1,0))</t>
  </si>
  <si>
    <t>=D209+1</t>
  </si>
  <si>
    <t>=NL(,"Date","Period Name","Period Start",E210,"Period Type","Date")</t>
  </si>
  <si>
    <t>=-GL(,GLAccount,J239,J239)</t>
  </si>
  <si>
    <t>=-GL(,GLAccount,"1/1/"&amp;CY,J239,,,,,,,,,,TRUE)</t>
  </si>
  <si>
    <t>=M239/$O$6</t>
  </si>
  <si>
    <t>=H239*$O$6</t>
  </si>
  <si>
    <t>=M239-O239</t>
  </si>
  <si>
    <t>=AND($B$5&gt;=J240,$B$5&lt;OFFSET(J240,1,0))</t>
  </si>
  <si>
    <t>=D239+1</t>
  </si>
  <si>
    <t>=NL(,"Date","Period Name","Period Start",E240,"Period Type","Date")</t>
  </si>
  <si>
    <t>=-GL(,GLAccount,"1/1/"&amp;Year,E240,,,,,,,,,,TRUE)</t>
  </si>
  <si>
    <t>=G240/$H$6</t>
  </si>
  <si>
    <t>=NL(D240,"Date","Period Start","Period Type","Date","Period Start",CYExclude&amp;"&amp;1/1/"&amp;CY&amp;"..12/31/"&amp;CY,"Period Name","&lt;&gt;Saturday&amp;&lt;&gt;Sunday")</t>
  </si>
  <si>
    <t>=IF(J240="","",NL(,"Date","Period Name","Period Start",J240,"Period Type","Date"))</t>
  </si>
  <si>
    <t>=-GL(,GLAccount,J240,J240)</t>
  </si>
  <si>
    <t>=-GL(,GLAccount,"1/1/"&amp;CY,J240,,,,,,,,,,TRUE)</t>
  </si>
  <si>
    <t>=M240/$O$6</t>
  </si>
  <si>
    <t>=H240*$O$6</t>
  </si>
  <si>
    <t>=M240-O240</t>
  </si>
  <si>
    <t>=AND($B$5&gt;=J241,$B$5&lt;OFFSET(J241,1,0))</t>
  </si>
  <si>
    <t>=NL(,"Date","Period Name","Period Start",E140,"Period Type","Date")</t>
  </si>
  <si>
    <t>=-GL(,GLAccount,"1/1/"&amp;Year,E140,,,,,,,,,,TRUE)</t>
  </si>
  <si>
    <t>=G140/$H$6</t>
  </si>
  <si>
    <t>=IF(J163="","",NL(,"Date","Period Name","Period Start",J163,"Period Type","Date"))</t>
  </si>
  <si>
    <t>=-GL(,GLAccount,J163,J163)</t>
  </si>
  <si>
    <t>=-GL(,GLAccount,"1/1/"&amp;CY,J163,,,,,,,,,,TRUE)</t>
  </si>
  <si>
    <t>=M163/$O$6</t>
  </si>
  <si>
    <t>=NL(D30,"Date","Period Start","Period Type","Date","Period Start",CYExclude&amp;"&amp;1/1/"&amp;CY&amp;"..12/31/"&amp;CY,"Period Name","&lt;&gt;Saturday&amp;&lt;&gt;Sunday")</t>
  </si>
  <si>
    <t>=-GL(,GLAccount,"1/1/"&amp;Year,E187,,,,,,,,,,TRUE)</t>
  </si>
  <si>
    <t>=G187/$H$6</t>
  </si>
  <si>
    <t>=NL(D187,"Date","Period Start","Period Type","Date","Period Start",CYExclude&amp;"&amp;1/1/"&amp;CY&amp;"..12/31/"&amp;CY,"Period Name","&lt;&gt;Saturday&amp;&lt;&gt;Sunday")</t>
  </si>
  <si>
    <t>=IF(J187="","",NL(,"Date","Period Name","Period Start",J187,"Period Type","Date"))</t>
  </si>
  <si>
    <t>=-GL(,GLAccount,J187,J187)</t>
  </si>
  <si>
    <t>=-GL(,GLAccount,"1/1/"&amp;CY,J187,,,,,,,,,,TRUE)</t>
  </si>
  <si>
    <t>=NL(D131,"Date","Period Start","Period Type","Date","Period Start",CYExclude&amp;"&amp;1/1/"&amp;CY&amp;"..12/31/"&amp;CY,"Period Name","&lt;&gt;Saturday&amp;&lt;&gt;Sunday")</t>
  </si>
  <si>
    <t>=AND($B$5&gt;=J203,$B$5&lt;OFFSET(J203,1,0))</t>
  </si>
  <si>
    <t>=D202+1</t>
  </si>
  <si>
    <t>=NL(,"Date","Period Name","Period Start",E203,"Period Type","Date")</t>
  </si>
  <si>
    <t>=-GL(,GLAccount,"1/1/"&amp;Year,E203,,,,,,,,,,TRUE)</t>
  </si>
  <si>
    <t>=G203/$H$6</t>
  </si>
  <si>
    <t>=NL(D203,"Date","Period Start","Period Type","Date","Period Start",CYExclude&amp;"&amp;1/1/"&amp;CY&amp;"..12/31/"&amp;CY,"Period Name","&lt;&gt;Saturday&amp;&lt;&gt;Sunday")</t>
  </si>
  <si>
    <t>=IF(J203="","",NL(,"Date","Period Name","Period Start",J203,"Period Type","Date"))</t>
  </si>
  <si>
    <t>=-GL(,GLAccount,J203,J203)</t>
  </si>
  <si>
    <t>=-GL(,GLAccount,"1/1/"&amp;CY,J203,,,,,,,,,,TRUE)</t>
  </si>
  <si>
    <t>=M203/$O$6</t>
  </si>
  <si>
    <t>=H203*$O$6</t>
  </si>
  <si>
    <t>=M203-O203</t>
  </si>
  <si>
    <t>=AND($B$5&gt;=J204,$B$5&lt;OFFSET(J204,1,0))</t>
  </si>
  <si>
    <t>=D203+1</t>
  </si>
  <si>
    <t>=NL(,"Date","Period Name","Period Start",E204,"Period Type","Date")</t>
  </si>
  <si>
    <t>=-GL(,GLAccount,"1/1/"&amp;Year,E204,,,,,,,,,,TRUE)</t>
  </si>
  <si>
    <t>=G204/$H$6</t>
  </si>
  <si>
    <t>=NL(D204,"Date","Period Start","Period Type","Date","Period Start",CYExclude&amp;"&amp;1/1/"&amp;CY&amp;"..12/31/"&amp;CY,"Period Name","&lt;&gt;Saturday&amp;&lt;&gt;Sunday")</t>
  </si>
  <si>
    <t>=NL(D27,"Date","Period Start","Period Type","Date","Period Start",CYExclude&amp;"&amp;1/1/"&amp;CY&amp;"..12/31/"&amp;CY,"Period Name","&lt;&gt;Saturday&amp;&lt;&gt;Sunday")</t>
  </si>
  <si>
    <t>=IF(J27="","",NL(,"Date","Period Name","Period Start",J27,"Period Type","Date"))</t>
  </si>
  <si>
    <t>=-GL(,GLAccount,J27,J27)</t>
  </si>
  <si>
    <t>=-GL(,GLAccount,"1/1/"&amp;CY,J27,,,,,,,,,,TRUE)</t>
  </si>
  <si>
    <t>=M27/$O$6</t>
  </si>
  <si>
    <t>=H27*$O$6</t>
  </si>
  <si>
    <t>=M27-O27</t>
  </si>
  <si>
    <t>=AND($B$5&gt;=J28,$B$5&lt;OFFSET(J28,1,0))</t>
  </si>
  <si>
    <t>=D27+1</t>
  </si>
  <si>
    <t>=AND($B$5&gt;=J147,$B$5&lt;OFFSET(J147,1,0))</t>
  </si>
  <si>
    <t>=D146+1</t>
  </si>
  <si>
    <t>=NL(,"Date","Period Name","Period Start",E147,"Period Type","Date")</t>
  </si>
  <si>
    <t>=NL(D213,"Date","Period Start","Period Type","Date","Period Start",CYExclude&amp;"&amp;1/1/"&amp;CY&amp;"..12/31/"&amp;CY,"Period Name","&lt;&gt;Saturday&amp;&lt;&gt;Sunday")</t>
  </si>
  <si>
    <t>=IF(J213="","",NL(,"Date","Period Name","Period Start",J213,"Period Type","Date"))</t>
  </si>
  <si>
    <t>=-GL(,GLAccount,J213,J213)</t>
  </si>
  <si>
    <t>=-GL(,GLAccount,"1/1/"&amp;CY,J213,,,,,,,,,,TRUE)</t>
  </si>
  <si>
    <t>=M213/$O$6</t>
  </si>
  <si>
    <t>=H213*$O$6</t>
  </si>
  <si>
    <t>=M213-O213</t>
  </si>
  <si>
    <t>=AND($B$5&gt;=J214,$B$5&lt;OFFSET(J214,1,0))</t>
  </si>
  <si>
    <t>=D213+1</t>
  </si>
  <si>
    <t>=NL(,"Date","Period Name","Period Start",E214,"Period Type","Date")</t>
  </si>
  <si>
    <t>=-GL(,GLAccount,"1/1/"&amp;Year,E214,,,,,,,,,,TRUE)</t>
  </si>
  <si>
    <t>=G214/$H$6</t>
  </si>
  <si>
    <t>=NL(D214,"Date","Period Start","Period Type","Date","Period Start",CYExclude&amp;"&amp;1/1/"&amp;CY&amp;"..12/31/"&amp;CY,"Period Name","&lt;&gt;Saturday&amp;&lt;&gt;Sunday")</t>
  </si>
  <si>
    <t>=IF(J214="","",NL(,"Date","Period Name","Period Start",J214,"Period Type","Date"))</t>
  </si>
  <si>
    <t>=-GL(,GLAccount,J214,J214)</t>
  </si>
  <si>
    <t>=-GL(,GLAccount,"1/1/"&amp;CY,J214,,,,,,,,,,TRUE)</t>
  </si>
  <si>
    <t>=M214/$O$6</t>
  </si>
  <si>
    <t>=H214*$O$6</t>
  </si>
  <si>
    <t>=M214-O214</t>
  </si>
  <si>
    <t>=NL(D58,"Date","Period Start","Period Type","Date","Period Start",CYExclude&amp;"&amp;1/1/"&amp;CY&amp;"..12/31/"&amp;CY,"Period Name","&lt;&gt;Saturday&amp;&lt;&gt;Sunday")</t>
  </si>
  <si>
    <t>=NL(D20,"Date","Period Start","Period Type","Date","Period Start",CYExclude&amp;"&amp;1/1/"&amp;CY&amp;"..12/31/"&amp;CY,"Period Name","&lt;&gt;Saturday&amp;&lt;&gt;Sunday")</t>
  </si>
  <si>
    <t>=IF(J20="","",NL(,"Date","Period Name","Period Start",J20,"Period Type","Date"))</t>
  </si>
  <si>
    <t>=-GL(,GLAccount,J20,J20)</t>
  </si>
  <si>
    <t>=-GL(,GLAccount,"1/1/"&amp;CY,J20,,,,,,,,,,TRUE)</t>
  </si>
  <si>
    <t>=M20/$O$6</t>
  </si>
  <si>
    <t>=H20*$O$6</t>
  </si>
  <si>
    <t>=M20-O20</t>
  </si>
  <si>
    <t>=AND($B$5&gt;=J21,$B$5&lt;OFFSET(J21,1,0))</t>
  </si>
  <si>
    <t>=D20+1</t>
  </si>
  <si>
    <t>=-GL(,GLAccount,"1/1/"&amp;Year,E206,,,,,,,,,,TRUE)</t>
  </si>
  <si>
    <t>=G206/$H$6</t>
  </si>
  <si>
    <t>=NL(D206,"Date","Period Start","Period Type","Date","Period Start",CYExclude&amp;"&amp;1/1/"&amp;CY&amp;"..12/31/"&amp;CY,"Period Name","&lt;&gt;Saturday&amp;&lt;&gt;Sunday")</t>
  </si>
  <si>
    <t>=IF(J206="","",NL(,"Date","Period Name","Period Start",J206,"Period Type","Date"))</t>
  </si>
  <si>
    <t>=-GL(,GLAccount,J206,J206)</t>
  </si>
  <si>
    <t>=-GL(,GLAccount,"1/1/"&amp;CY,J206,,,,,,,,,,TRUE)</t>
  </si>
  <si>
    <t>=M206/$O$6</t>
  </si>
  <si>
    <t>=H206*$O$6</t>
  </si>
  <si>
    <t>=M206-O206</t>
  </si>
  <si>
    <t>=AND($B$5&gt;=J207,$B$5&lt;OFFSET(J207,1,0))</t>
  </si>
  <si>
    <t>=D206+1</t>
  </si>
  <si>
    <t>=NL(,"Date","Period Name","Period Start",E207,"Period Type","Date")</t>
  </si>
  <si>
    <t>=-GL(,GLAccount,"1/1/"&amp;Year,E207,,,,,,,,,,TRUE)</t>
  </si>
  <si>
    <t>=G207/$H$6</t>
  </si>
  <si>
    <t>=NL(,"Date","Period Name","Period Start",E126,"Period Type","Date")</t>
  </si>
  <si>
    <t>=NL(D102,"Date","Period Start","Period Type","Date","Period Start",CYExclude&amp;"&amp;1/1/"&amp;CY&amp;"..12/31/"&amp;CY,"Period Name","&lt;&gt;Saturday&amp;&lt;&gt;Sunday")</t>
  </si>
  <si>
    <t>=IF(J102="","",NL(,"Date","Period Name","Period Start",J102,"Period Type","Date"))</t>
  </si>
  <si>
    <t>=-GL(,GLAccount,J102,J102)</t>
  </si>
  <si>
    <t>=-GL(,GLAccount,"1/1/"&amp;CY,J102,,,,,,,,,,TRUE)</t>
  </si>
  <si>
    <t>=M102/$O$6</t>
  </si>
  <si>
    <t>=H102*$O$6</t>
  </si>
  <si>
    <t>=M102-O102</t>
  </si>
  <si>
    <t>=-GL(,GLAccount,"1/1/"&amp;CY,J212,,,,,,,,,,TRUE)</t>
  </si>
  <si>
    <t>=M212/$O$6</t>
  </si>
  <si>
    <t>=H212*$O$6</t>
  </si>
  <si>
    <t>=M212-O212</t>
  </si>
  <si>
    <t>=AND($B$5&gt;=J213,$B$5&lt;OFFSET(J213,1,0))</t>
  </si>
  <si>
    <t>=D212+1</t>
  </si>
  <si>
    <t>=NL(,"Date","Period Name","Period Start",E20,"Period Type","Date")</t>
  </si>
  <si>
    <t>=-GL(,GLAccount,"1/1/"&amp;Year,E20,,,,,,,,,,TRUE)</t>
  </si>
  <si>
    <t>=G20/$H$6</t>
  </si>
  <si>
    <t>=NL(D49,"Date","Period Start","Period Type","Date","Period Start",CYExclude&amp;"&amp;1/1/"&amp;CY&amp;"..12/31/"&amp;CY,"Period Name","&lt;&gt;Saturday&amp;&lt;&gt;Sunday")</t>
  </si>
  <si>
    <t>=IF(J49="","",NL(,"Date","Period Name","Period Start",J49,"Period Type","Date"))</t>
  </si>
  <si>
    <t>=-GL(,GLAccount,J49,J49)</t>
  </si>
  <si>
    <t>=-GL(,GLAccount,"1/1/"&amp;CY,J49,,,,,,,,,,TRUE)</t>
  </si>
  <si>
    <t>=M49/$O$6</t>
  </si>
  <si>
    <t>=H49*$O$6</t>
  </si>
  <si>
    <t>=M49-O49</t>
  </si>
  <si>
    <t>=-GL(,GLAccount,"1/1/"&amp;CY,J73,,,,,,,,,,TRUE)</t>
  </si>
  <si>
    <t>=M73/$O$6</t>
  </si>
  <si>
    <t>=H73*$O$6</t>
  </si>
  <si>
    <t>=M73-O73</t>
  </si>
  <si>
    <t>=AND($B$5&gt;=J74,$B$5&lt;OFFSET(J74,1,0))</t>
  </si>
  <si>
    <t>=D73+1</t>
  </si>
  <si>
    <t>=NL(,"Date","Period Name","Period Start",E74,"Period Type","Date")</t>
  </si>
  <si>
    <t>=-GL(,GLAccount,"1/1/"&amp;Year,E74,,,,,,,,,,TRUE)</t>
  </si>
  <si>
    <t>=G74/$H$6</t>
  </si>
  <si>
    <t>=NL(D74,"Date","Period Start","Period Type","Date","Period Start",CYExclude&amp;"&amp;1/1/"&amp;CY&amp;"..12/31/"&amp;CY,"Period Name","&lt;&gt;Saturday&amp;&lt;&gt;Sunday")</t>
  </si>
  <si>
    <t>=NL(D84,"Date","Period Start","Period Type","Date","Period Start",CYExclude&amp;"&amp;1/1/"&amp;CY&amp;"..12/31/"&amp;CY,"Period Name","&lt;&gt;Saturday&amp;&lt;&gt;Sunday")</t>
  </si>
  <si>
    <t>=IF(J84="","",NL(,"Date","Period Name","Period Start",J84,"Period Type","Date"))</t>
  </si>
  <si>
    <t>=-GL(,GLAccount,J84,J84)</t>
  </si>
  <si>
    <t>=-GL(,GLAccount,"1/1/"&amp;CY,J84,,,,,,,,,,TRUE)</t>
  </si>
  <si>
    <t>=M84/$O$6</t>
  </si>
  <si>
    <t>=H84*$O$6</t>
  </si>
  <si>
    <t>=M84-O84</t>
  </si>
  <si>
    <t>=AND($B$5&gt;=J85,$B$5&lt;OFFSET(J85,1,0))</t>
  </si>
  <si>
    <t>=D84+1</t>
  </si>
  <si>
    <t>=NL(,"Date","Period Name","Period Start",E85,"Period Type","Date")</t>
  </si>
  <si>
    <t>=-GL(,GLAccount,"1/1/"&amp;Year,E85,,,,,,,,,,TRUE)</t>
  </si>
  <si>
    <t>=G85/$H$6</t>
  </si>
  <si>
    <t>=NL(D85,"Date","Period Start","Period Type","Date","Period Start",CYExclude&amp;"&amp;1/1/"&amp;CY&amp;"..12/31/"&amp;CY,"Period Name","&lt;&gt;Saturday&amp;&lt;&gt;Sunday")</t>
  </si>
  <si>
    <t>=IF(J85="","",NL(,"Date","Period Name","Period Start",J85,"Period Type","Date"))</t>
  </si>
  <si>
    <t>=-GL(,GLAccount,J85,J85)</t>
  </si>
  <si>
    <t>=-GL(,GLAccount,"1/1/"&amp;CY,J85,,,,,,,,,,TRUE)</t>
  </si>
  <si>
    <t>=M85/$O$6</t>
  </si>
  <si>
    <t>=H85*$O$6</t>
  </si>
  <si>
    <t>=M85-O85</t>
  </si>
  <si>
    <t>=AND($B$5&gt;=J86,$B$5&lt;OFFSET(J86,1,0))</t>
  </si>
  <si>
    <t>=D85+1</t>
  </si>
  <si>
    <t>=NL(,"Date","Period Name","Period Start",E86,"Period Type","Date")</t>
  </si>
  <si>
    <t>=-GL(,GLAccount,"1/1/"&amp;Year,E86,,,,,,,,,,TRUE)</t>
  </si>
  <si>
    <t>=G86/$H$6</t>
  </si>
  <si>
    <t>=NL(D86,"Date","Period Start","Period Type","Date","Period Start",CYExclude&amp;"&amp;1/1/"&amp;CY&amp;"..12/31/"&amp;CY,"Period Name","&lt;&gt;Saturday&amp;&lt;&gt;Sunday")</t>
  </si>
  <si>
    <t>=IF(J86="","",NL(,"Date","Period Name","Period Start",J86,"Period Type","Date"))</t>
  </si>
  <si>
    <t>=-GL(,GLAccount,J86,J86)</t>
  </si>
  <si>
    <t>=-GL(,GLAccount,"1/1/"&amp;Year,E12,,,,,,,,,,TRUE)</t>
  </si>
  <si>
    <t>=G12/$H$6</t>
  </si>
  <si>
    <t>=NL(,"Date","Period Name","Period Start",E49,"Period Type","Date")</t>
  </si>
  <si>
    <t>=-GL(,GLAccount,"1/1/"&amp;Year,E49,,,,,,,,,,TRUE)</t>
  </si>
  <si>
    <t>=G49/$H$6</t>
  </si>
  <si>
    <t>=NL(D111,"Date","Period Start","Period Type","Date","Period Start",CYExclude&amp;"&amp;1/1/"&amp;CY&amp;"..12/31/"&amp;CY,"Period Name","&lt;&gt;Saturday&amp;&lt;&gt;Sunday")</t>
  </si>
  <si>
    <t>=NL(,"Date","Period Name","Period Start",E64,"Period Type","Date")</t>
  </si>
  <si>
    <t>=-GL(,GLAccount,"1/1/"&amp;Year,E64,,,,,,,,,,TRUE)</t>
  </si>
  <si>
    <t>=G64/$H$6</t>
  </si>
  <si>
    <t>=NL(,"Date","Period Name","Period Start",E255,"Period Type","Date")</t>
  </si>
  <si>
    <t>=NL(D144,"Date","Period Start","Period Type","Date","Period Start",CYExclude&amp;"&amp;1/1/"&amp;CY&amp;"..12/31/"&amp;CY,"Period Name","&lt;&gt;Saturday&amp;&lt;&gt;Sunday")</t>
  </si>
  <si>
    <t>=IF(J144="","",NL(,"Date","Period Name","Period Start",J144,"Period Type","Date"))</t>
  </si>
  <si>
    <t>=-GL(,GLAccount,J144,J144)</t>
  </si>
  <si>
    <t>=NL(D94,"Date","Period Start","Period Type","Date","Period Start",CYExclude&amp;"&amp;1/1/"&amp;CY&amp;"..12/31/"&amp;CY,"Period Name","&lt;&gt;Saturday&amp;&lt;&gt;Sunday")</t>
  </si>
  <si>
    <t>=NL(,"Date","Period Name","Period Start",E132,"Period Type","Date")</t>
  </si>
  <si>
    <t>=-GL(,GLAccount,"1/1/"&amp;Year,E132,,,,,,,,,,TRUE)</t>
  </si>
  <si>
    <t>=G132/$H$6</t>
  </si>
  <si>
    <t>=NL(D132,"Date","Period Start","Period Type","Date","Period Start",CYExclude&amp;"&amp;1/1/"&amp;CY&amp;"..12/31/"&amp;CY,"Period Name","&lt;&gt;Saturday&amp;&lt;&gt;Sunday")</t>
  </si>
  <si>
    <t>=-GL(,GLAccount,"1/1/"&amp;Year,E250,,,,,,,,,,TRUE)</t>
  </si>
  <si>
    <t>=G250/$H$6</t>
  </si>
  <si>
    <t>=NL(D250,"Date","Period Start","Period Type","Date","Period Start",CYExclude&amp;"&amp;1/1/"&amp;CY&amp;"..12/31/"&amp;CY,"Period Name","&lt;&gt;Saturday&amp;&lt;&gt;Sunday")</t>
  </si>
  <si>
    <t>=IF(J250="","",NL(,"Date","Period Name","Period Start",J250,"Period Type","Date"))</t>
  </si>
  <si>
    <t>=-GL(,GLAccount,J250,J250)</t>
  </si>
  <si>
    <t>=-GL(,GLAccount,"1/1/"&amp;CY,J250,,,,,,,,,,TRUE)</t>
  </si>
  <si>
    <t>=M250/$O$6</t>
  </si>
  <si>
    <t>=H250*$O$6</t>
  </si>
  <si>
    <t>=M250-O250</t>
  </si>
  <si>
    <t>=D83+1</t>
  </si>
  <si>
    <t>=NL(,"Date","Period Name","Period Start",E84,"Period Type","Date")</t>
  </si>
  <si>
    <t>=-GL(,GLAccount,"1/1/"&amp;Year,E58,,,,,,,,,,TRUE)</t>
  </si>
  <si>
    <t>=G58/$H$6</t>
  </si>
  <si>
    <t>=IF(J123="","",NL(,"Date","Period Name","Period Start",J123,"Period Type","Date"))</t>
  </si>
  <si>
    <t>=-GL(,GLAccount,J123,J123)</t>
  </si>
  <si>
    <t>=AND($B$5&gt;=J131,$B$5&lt;OFFSET(J131,1,0))</t>
  </si>
  <si>
    <t>=D130+1</t>
  </si>
  <si>
    <t>=NL(,"Date","Period Name","Period Start",E131,"Period Type","Date")</t>
  </si>
  <si>
    <t>=-GL(,GLAccount,"1/1/"&amp;Year,E131,,,,,,,,,,TRUE)</t>
  </si>
  <si>
    <t>=G131/$H$6</t>
  </si>
  <si>
    <t>=IF(J227="","",NL(,"Date","Period Name","Period Start",J227,"Period Type","Date"))</t>
  </si>
  <si>
    <t>=-GL(,GLAccount,J227,J227)</t>
  </si>
  <si>
    <t>=-GL(,GLAccount,"1/1/"&amp;CY,J227,,,,,,,,,,TRUE)</t>
  </si>
  <si>
    <t>=M227/$O$6</t>
  </si>
  <si>
    <t>=H227*$O$6</t>
  </si>
  <si>
    <t>=M227-O227</t>
  </si>
  <si>
    <t>=AND($B$5&gt;=J228,$B$5&lt;OFFSET(J228,1,0))</t>
  </si>
  <si>
    <t>=D227+1</t>
  </si>
  <si>
    <t>=NL(,"Date","Period Name","Period Start",E228,"Period Type","Date")</t>
  </si>
  <si>
    <t>=-GL(,GLAccount,"1/1/"&amp;Year,E228,,,,,,,,,,TRUE)</t>
  </si>
  <si>
    <t>=G228/$H$6</t>
  </si>
  <si>
    <t>=NL(D264,"Date","Period Start","Period Type","Date","Period Start",CYExclude&amp;"&amp;1/1/"&amp;CY&amp;"..12/31/"&amp;CY,"Period Name","&lt;&gt;Saturday&amp;&lt;&gt;Sunday")</t>
  </si>
  <si>
    <t>=IF(J264="","",NL(,"Date","Period Name","Period Start",J264,"Period Type","Date"))</t>
  </si>
  <si>
    <t>=-GL(,GLAccount,J264,J264)</t>
  </si>
  <si>
    <t>=-GL(,GLAccount,"1/1/"&amp;CY,J264,,,,,,,,,,TRUE)</t>
  </si>
  <si>
    <t>=M264/$O$6</t>
  </si>
  <si>
    <t>=H264*$O$6</t>
  </si>
  <si>
    <t>=M264-O264</t>
  </si>
  <si>
    <t>Amount</t>
  </si>
  <si>
    <t>FormulasOnly+Auto+Hide+Values+Formulas=Sheet183,Sheet182,Sheet181</t>
  </si>
  <si>
    <t>=IF(J199="","",NL(,"Date","Period Name","Period Start",J199,"Period Type","Date"))</t>
  </si>
  <si>
    <t>=-GL(,GLAccount,J199,J199)</t>
  </si>
  <si>
    <t>=-GL(,GLAccount,"1/1/"&amp;CY,J199,,,,,,,,,,TRUE)</t>
  </si>
  <si>
    <t>=M199/$O$6</t>
  </si>
  <si>
    <t>=H199*$O$6</t>
  </si>
  <si>
    <t>=M199-O199</t>
  </si>
  <si>
    <t>=AND($B$5&gt;=J200,$B$5&lt;OFFSET(J200,1,0))</t>
  </si>
  <si>
    <t>=D199+1</t>
  </si>
  <si>
    <t>=NL(D212,"Date","Period Start","Period Type","Date","Period Start",CYExclude&amp;"&amp;1/1/"&amp;CY&amp;"..12/31/"&amp;CY,"Period Name","&lt;&gt;Saturday&amp;&lt;&gt;Sunday")</t>
  </si>
  <si>
    <t>=IF(J212="","",NL(,"Date","Period Name","Period Start",J212,"Period Type","Date"))</t>
  </si>
  <si>
    <t>=-GL(,GLAccount,J212,J212)</t>
  </si>
  <si>
    <t>=AND($B$5&gt;=J109,$B$5&lt;OFFSET(J109,1,0))</t>
  </si>
  <si>
    <t>=D108+1</t>
  </si>
  <si>
    <t>=IF(J116="","",NL(,"Date","Period Name","Period Start",J116,"Period Type","Date"))</t>
  </si>
  <si>
    <t>=-GL(,GLAccount,J116,J116)</t>
  </si>
  <si>
    <t>=H134*$O$6</t>
  </si>
  <si>
    <t>=M134-O134</t>
  </si>
  <si>
    <t>=AND($B$5&gt;=J135,$B$5&lt;OFFSET(J135,1,0))</t>
  </si>
  <si>
    <t>=D134+1</t>
  </si>
  <si>
    <t>=NL(,"Date","Period Name","Period Start",E135,"Period Type","Date")</t>
  </si>
  <si>
    <t>=-GL(,GLAccount,"1/1/"&amp;Year,E135,,,,,,,,,,TRUE)</t>
  </si>
  <si>
    <t>=M126-O126</t>
  </si>
  <si>
    <t>=H179*$O$6</t>
  </si>
  <si>
    <t>=M179-O179</t>
  </si>
  <si>
    <t>=AND($B$5&gt;=J180,$B$5&lt;OFFSET(J180,1,0))</t>
  </si>
  <si>
    <t>=D179+1</t>
  </si>
  <si>
    <t>=NL(,"Date","Period Name","Period Start",E180,"Period Type","Date")</t>
  </si>
  <si>
    <t>=-GL(,GLAccount,"1/1/"&amp;Year,E255,,,,,,,,,,TRUE)</t>
  </si>
  <si>
    <t>=G255/$H$6</t>
  </si>
  <si>
    <t>=NL(D255,"Date","Period Start","Period Type","Date","Period Start",CYExclude&amp;"&amp;1/1/"&amp;CY&amp;"..12/31/"&amp;CY,"Period Name","&lt;&gt;Saturday&amp;&lt;&gt;Sunday")</t>
  </si>
  <si>
    <t>=IF(J255="","",NL(,"Date","Period Name","Period Start",J255,"Period Type","Date"))</t>
  </si>
  <si>
    <t>=-GL(,GLAccount,J255,J255)</t>
  </si>
  <si>
    <t>=-GL(,GLAccount,"1/1/"&amp;CY,J255,,,,,,,,,,TRUE)</t>
  </si>
  <si>
    <t>=M255/$O$6</t>
  </si>
  <si>
    <t>=H255*$O$6</t>
  </si>
  <si>
    <t>=M255-O255</t>
  </si>
  <si>
    <t>=AND($B$5&gt;=J256,$B$5&lt;OFFSET(J256,1,0))</t>
  </si>
  <si>
    <t>=D255+1</t>
  </si>
  <si>
    <t>=NL(,"Date","Period Name","Period Start",E256,"Period Type","Date")</t>
  </si>
  <si>
    <t>=-GL(,GLAccount,"1/1/"&amp;Year,E256,,,,,,,,,,TRUE)</t>
  </si>
  <si>
    <t>=G256/$H$6</t>
  </si>
  <si>
    <t>=NL(D256,"Date","Period Start","Period Type","Date","Period Start",CYExclude&amp;"&amp;1/1/"&amp;CY&amp;"..12/31/"&amp;CY,"Period Name","&lt;&gt;Saturday&amp;&lt;&gt;Sunday")</t>
  </si>
  <si>
    <t>=IF(J256="","",NL(,"Date","Period Name","Period Start",J256,"Period Type","Date"))</t>
  </si>
  <si>
    <t>=-GL(,GLAccount,J256,J256)</t>
  </si>
  <si>
    <t>=-GL(,GLAccount,"1/1/"&amp;CY,J256,,,,,,,,,,TRUE)</t>
  </si>
  <si>
    <t>=M256/$O$6</t>
  </si>
  <si>
    <t>=H256*$O$6</t>
  </si>
  <si>
    <t>=M256-O256</t>
  </si>
  <si>
    <t>=AND($B$5&gt;=J257,$B$5&lt;OFFSET(J257,1,0))</t>
  </si>
  <si>
    <t>=D256+1</t>
  </si>
  <si>
    <t>=NL(,"Date","Period Name","Period Start",E257,"Period Type","Date")</t>
  </si>
  <si>
    <t>=-GL(,GLAccount,"1/1/"&amp;Year,E257,,,,,,,,,,TRUE)</t>
  </si>
  <si>
    <t>=G257/$H$6</t>
  </si>
  <si>
    <t>=NL(D257,"Date","Period Start","Period Type","Date","Period Start",CYExclude&amp;"&amp;1/1/"&amp;CY&amp;"..12/31/"&amp;CY,"Period Name","&lt;&gt;Saturday&amp;&lt;&gt;Sunday")</t>
  </si>
  <si>
    <t>=NL(,"Date","Period Name","Period Start",E36,"Period Type","Date")</t>
  </si>
  <si>
    <t>=-GL(,GLAccount,"1/1/"&amp;Year,E36,,,,,,,,,,TRUE)</t>
  </si>
  <si>
    <t>=G36/$H$6</t>
  </si>
  <si>
    <t>=-GL(,GLAccount,"1/1/"&amp;Year,E180,,,,,,,,,,TRUE)</t>
  </si>
  <si>
    <t>=-GL(,GLAccount,"1/1/"&amp;CY,J80,,,,,,,,,,TRUE)</t>
  </si>
  <si>
    <t>=M80/$O$6</t>
  </si>
  <si>
    <t>=H80*$O$6</t>
  </si>
  <si>
    <t>=M80-O80</t>
  </si>
  <si>
    <t>=AND($B$5&gt;=J81,$B$5&lt;OFFSET(J81,1,0))</t>
  </si>
  <si>
    <t>=D80+1</t>
  </si>
  <si>
    <t>=NL(,"Date","Period Name","Period Start",E81,"Period Type","Date")</t>
  </si>
  <si>
    <t>=-GL(,GLAccount,"1/1/"&amp;Year,E81,,,,,,,,,,TRUE)</t>
  </si>
  <si>
    <t>=G81/$H$6</t>
  </si>
  <si>
    <t>=-GL(,GLAccount,J66,J66)</t>
  </si>
  <si>
    <t>=NL(D228,"Date","Period Start","Period Type","Date","Period Start",CYExclude&amp;"&amp;1/1/"&amp;CY&amp;"..12/31/"&amp;CY,"Period Name","&lt;&gt;Saturday&amp;&lt;&gt;Sunday")</t>
  </si>
  <si>
    <t>=-GL(,GLAccount,"1/1/"&amp;Year,E236,,,,,,,,,,TRUE)</t>
  </si>
  <si>
    <t>=G236/$H$6</t>
  </si>
  <si>
    <t>=NL(D236,"Date","Period Start","Period Type","Date","Period Start",CYExclude&amp;"&amp;1/1/"&amp;CY&amp;"..12/31/"&amp;CY,"Period Name","&lt;&gt;Saturday&amp;&lt;&gt;Sunday")</t>
  </si>
  <si>
    <t>=IF(J68="","",NL(,"Date","Period Name","Period Start",J68,"Period Type","Date"))</t>
  </si>
  <si>
    <t>=-GL(,GLAccount,J68,J68)</t>
  </si>
  <si>
    <t>=-GL(,GLAccount,"1/1/"&amp;CY,J68,,,,,,,,,,TRUE)</t>
  </si>
  <si>
    <t>=M68/$O$6</t>
  </si>
  <si>
    <t>=H68*$O$6</t>
  </si>
  <si>
    <t>=M68-O68</t>
  </si>
  <si>
    <t>=AND($B$5&gt;=J69,$B$5&lt;OFFSET(J69,1,0))</t>
  </si>
  <si>
    <t>=D68+1</t>
  </si>
  <si>
    <t>=NL(,"Date","Period Name","Period Start",E264,"Period Type","Date")</t>
  </si>
  <si>
    <t>=-GL(,GLAccount,"1/1/"&amp;Year,E264,,,,,,,,,,TRUE)</t>
  </si>
  <si>
    <t>=G264/$H$6</t>
  </si>
  <si>
    <t>=IF(J216="","",NL(,"Date","Period Name","Period Start",J216,"Period Type","Date"))</t>
  </si>
  <si>
    <t>=-GL(,GLAccount,J216,J216)</t>
  </si>
  <si>
    <t>=NL(D128,"Date","Period Start","Period Type","Date","Period Start",CYExclude&amp;"&amp;1/1/"&amp;CY&amp;"..12/31/"&amp;CY,"Period Name","&lt;&gt;Saturday&amp;&lt;&gt;Sunday")</t>
  </si>
  <si>
    <t>=IF(J128="","",NL(,"Date","Period Name","Period Start",J128,"Period Type","Date"))</t>
  </si>
  <si>
    <t>=-GL(,GLAccount,J128,J128)</t>
  </si>
  <si>
    <t>=-GL(,GLAccount,"1/1/"&amp;CY,J128,,,,,,,,,,TRUE)</t>
  </si>
  <si>
    <t>=M128/$O$6</t>
  </si>
  <si>
    <t>=H128*$O$6</t>
  </si>
  <si>
    <t>=-GL(,GLAccount,"1/1/"&amp;CY,J104,,,,,,,,,,TRUE)</t>
  </si>
  <si>
    <t>=M104/$O$6</t>
  </si>
  <si>
    <t>=H104*$O$6</t>
  </si>
  <si>
    <t>=M104-O104</t>
  </si>
  <si>
    <t>=AND($B$5&gt;=J105,$B$5&lt;OFFSET(J105,1,0))</t>
  </si>
  <si>
    <t>=D104+1</t>
  </si>
  <si>
    <t>=NL(,"Date","Period Name","Period Start",E105,"Period Type","Date")</t>
  </si>
  <si>
    <t>=-GL(,GLAccount,"1/1/"&amp;Year,E105,,,,,,,,,,TRUE)</t>
  </si>
  <si>
    <t>=G105/$H$6</t>
  </si>
  <si>
    <t>=NL(D105,"Date","Period Start","Period Type","Date","Period Start",CYExclude&amp;"&amp;1/1/"&amp;CY&amp;"..12/31/"&amp;CY,"Period Name","&lt;&gt;Saturday&amp;&lt;&gt;Sunday")</t>
  </si>
  <si>
    <t>=IF(J105="","",NL(,"Date","Period Name","Period Start",J105,"Period Type","Date"))</t>
  </si>
  <si>
    <t>=-GL(,GLAccount,J105,J105)</t>
  </si>
  <si>
    <t>=-GL(,GLAccount,"1/1/"&amp;CY,J105,,,,,,,,,,TRUE)</t>
  </si>
  <si>
    <t>=M105/$O$6</t>
  </si>
  <si>
    <t>=H105*$O$6</t>
  </si>
  <si>
    <t>=M105-O105</t>
  </si>
  <si>
    <t>=AND($B$5&gt;=J106,$B$5&lt;OFFSET(J106,1,0))</t>
  </si>
  <si>
    <t>=D105+1</t>
  </si>
  <si>
    <t>=NL(,"Date","Period Name","Period Start",E106,"Period Type","Date")</t>
  </si>
  <si>
    <t>=-GL(,GLAccount,"1/1/"&amp;Year,E106,,,,,,,,,,TRUE)</t>
  </si>
  <si>
    <t>=G106/$H$6</t>
  </si>
  <si>
    <t>=NL(D106,"Date","Period Start","Period Type","Date","Period Start",CYExclude&amp;"&amp;1/1/"&amp;CY&amp;"..12/31/"&amp;CY,"Period Name","&lt;&gt;Saturday&amp;&lt;&gt;Sunday")</t>
  </si>
  <si>
    <t>=IF(J106="","",NL(,"Date","Period Name","Period Start",J106,"Period Type","Date"))</t>
  </si>
  <si>
    <t>=-GL(,GLAccount,J106,J106)</t>
  </si>
  <si>
    <t>=-GL(,GLAccount,"1/1/"&amp;CY,J106,,,,,,,,,,TRUE)</t>
  </si>
  <si>
    <t>=AND($B$5&gt;=J225,$B$5&lt;OFFSET(J225,1,0))</t>
  </si>
  <si>
    <t>=D224+1</t>
  </si>
  <si>
    <t>=NL(D72,"Date","Period Start","Period Type","Date","Period Start",CYExclude&amp;"&amp;1/1/"&amp;CY&amp;"..12/31/"&amp;CY,"Period Name","&lt;&gt;Saturday&amp;&lt;&gt;Sunday")</t>
  </si>
  <si>
    <t>=IF(J72="","",NL(,"Date","Period Name","Period Start",J72,"Period Type","Date"))</t>
  </si>
  <si>
    <t>=NL(,"Date","Period Name","Period Start",E21,"Period Type","Date")</t>
  </si>
  <si>
    <t>=-GL(,GLAccount,"1/1/"&amp;Year,E21,,,,,,,,,,TRUE)</t>
  </si>
  <si>
    <t>=G21/$H$6</t>
  </si>
  <si>
    <t>=NL(,"Date","Period Name","Period Start",E155,"Period Type","Date")</t>
  </si>
  <si>
    <t>=-GL(,GLAccount,"1/1/"&amp;Year,E155,,,,,,,,,,TRUE)</t>
  </si>
  <si>
    <t>=G155/$H$6</t>
  </si>
  <si>
    <t>=NL(D155,"Date","Period Start","Period Type","Date","Period Start",CYExclude&amp;"&amp;1/1/"&amp;CY&amp;"..12/31/"&amp;CY,"Period Name","&lt;&gt;Saturday&amp;&lt;&gt;Sunday")</t>
  </si>
  <si>
    <t>=IF(J155="","",NL(,"Date","Period Name","Period Start",J155,"Period Type","Date"))</t>
  </si>
  <si>
    <t>=-GL(,GLAccount,J155,J155)</t>
  </si>
  <si>
    <t>=-GL(,GLAccount,"1/1/"&amp;CY,J155,,,,,,,,,,TRUE)</t>
  </si>
  <si>
    <t>=-GL(,GLAccount,"1/1/"&amp;CY,J37,,,,,,,,,,TRUE)</t>
  </si>
  <si>
    <t>=M37/$O$6</t>
  </si>
  <si>
    <t>=-GL(,GLAccount,"1/1/"&amp;CY,J173,,,,,,,,,,TRUE)</t>
  </si>
  <si>
    <t>=M173/$O$6</t>
  </si>
  <si>
    <t>=H173*$O$6</t>
  </si>
  <si>
    <t>=M173-O173</t>
  </si>
  <si>
    <t>=AND($B$5&gt;=J174,$B$5&lt;OFFSET(J174,1,0))</t>
  </si>
  <si>
    <t>=D173+1</t>
  </si>
  <si>
    <t>=NL(,"Date","Period Name","Period Start",E174,"Period Type","Date")</t>
  </si>
  <si>
    <t>=-GL(,GLAccount,"1/1/"&amp;Year,E174,,,,,,,,,,TRUE)</t>
  </si>
  <si>
    <t>=G174/$H$6</t>
  </si>
  <si>
    <t>=NL(D174,"Date","Period Start","Period Type","Date","Period Start",CYExclude&amp;"&amp;1/1/"&amp;CY&amp;"..12/31/"&amp;CY,"Period Name","&lt;&gt;Saturday&amp;&lt;&gt;Sunday")</t>
  </si>
  <si>
    <t>=IF(J174="","",NL(,"Date","Period Name","Period Start",J174,"Period Type","Date"))</t>
  </si>
  <si>
    <t>=-GL(,GLAccount,J174,J174)</t>
  </si>
  <si>
    <t>=-GL(,GLAccount,"1/1/"&amp;CY,J148,,,,,,,,,,TRUE)</t>
  </si>
  <si>
    <t>=M148/$O$6</t>
  </si>
  <si>
    <t>=H148*$O$6</t>
  </si>
  <si>
    <t>=M148-O148</t>
  </si>
  <si>
    <t>=AND($B$5&gt;=J149,$B$5&lt;OFFSET(J149,1,0))</t>
  </si>
  <si>
    <t>=D148+1</t>
  </si>
  <si>
    <t>=NL(,"Date","Period Name","Period Start",E149,"Period Type","Date")</t>
  </si>
  <si>
    <t>=-GL(,GLAccount,"1/1/"&amp;Year,E149,,,,,,,,,,TRUE)</t>
  </si>
  <si>
    <t>=G149/$H$6</t>
  </si>
  <si>
    <t>=NL(D149,"Date","Period Start","Period Type","Date","Period Start",CYExclude&amp;"&amp;1/1/"&amp;CY&amp;"..12/31/"&amp;CY,"Period Name","&lt;&gt;Saturday&amp;&lt;&gt;Sunday")</t>
  </si>
  <si>
    <t>=IF(J149="","",NL(,"Date","Period Name","Period Start",J149,"Period Type","Date"))</t>
  </si>
  <si>
    <t>=-GL(,GLAccount,J149,J149)</t>
  </si>
  <si>
    <t>=-GL(,GLAccount,"1/1/"&amp;CY,J149,,,,,,,,,,TRUE)</t>
  </si>
  <si>
    <t>=M149/$O$6</t>
  </si>
  <si>
    <t>=H149*$O$6</t>
  </si>
  <si>
    <t>=M149-O149</t>
  </si>
  <si>
    <t>=AND($B$5&gt;=J150,$B$5&lt;OFFSET(J150,1,0))</t>
  </si>
  <si>
    <t>=D149+1</t>
  </si>
  <si>
    <t>=NL(,"Date","Period Name","Period Start",E150,"Period Type","Date")</t>
  </si>
  <si>
    <t>=-GL(,GLAccount,"1/1/"&amp;Year,E150,,,,,,,,,,TRUE)</t>
  </si>
  <si>
    <t>=NL(,"Date","Period Name","Period Start",E71,"Period Type","Date")</t>
  </si>
  <si>
    <t>=-GL(,GLAccount,"1/1/"&amp;Year,E71,,,,,,,,,,TRUE)</t>
  </si>
  <si>
    <t>=G71/$H$6</t>
  </si>
  <si>
    <t>=NL(D71,"Date","Period Start","Period Type","Date","Period Start",CYExclude&amp;"&amp;1/1/"&amp;CY&amp;"..12/31/"&amp;CY,"Period Name","&lt;&gt;Saturday&amp;&lt;&gt;Sunday")</t>
  </si>
  <si>
    <t>=-GL(,GLAccount,J39,J39)</t>
  </si>
  <si>
    <t>=IF(J88="","",NL(,"Date","Period Name","Period Start",J88,"Period Type","Date"))</t>
  </si>
  <si>
    <t>=-GL(,GLAccount,J88,J88)</t>
  </si>
  <si>
    <t>=-GL(,GLAccount,"1/1/"&amp;CY,J88,,,,,,,,,,TRUE)</t>
  </si>
  <si>
    <t>=M88/$O$6</t>
  </si>
  <si>
    <t>=H88*$O$6</t>
  </si>
  <si>
    <t>=M88-O88</t>
  </si>
  <si>
    <t>=AND($B$5&gt;=J62,$B$5&lt;OFFSET(J62,1,0))</t>
  </si>
  <si>
    <t>=D61+1</t>
  </si>
  <si>
    <t>=NL(,"Date","Period Name","Period Start",E62,"Period Type","Date")</t>
  </si>
  <si>
    <t>=-GL(,GLAccount,"1/1/"&amp;Year,E62,,,,,,,,,,TRUE)</t>
  </si>
  <si>
    <t>=G62/$H$6</t>
  </si>
  <si>
    <t>=AND($B$5&gt;=J242,$B$5&lt;OFFSET(J242,1,0))</t>
  </si>
  <si>
    <t>=D241+1</t>
  </si>
  <si>
    <t>=NL(,"Date","Period Name","Period Start",E242,"Period Type","Date")</t>
  </si>
  <si>
    <t>=IF(J94="","",NL(,"Date","Period Name","Period Start",J94,"Period Type","Date"))</t>
  </si>
  <si>
    <t>=-GL(,GLAccount,J94,J94)</t>
  </si>
  <si>
    <t>=-GL(,GLAccount,"1/1/"&amp;CY,J94,,,,,,,,,,TRUE)</t>
  </si>
  <si>
    <t>=M94/$O$6</t>
  </si>
  <si>
    <t>=H94*$O$6</t>
  </si>
  <si>
    <t>=M94-O94</t>
  </si>
  <si>
    <t>=AND($B$5&gt;=J95,$B$5&lt;OFFSET(J95,1,0))</t>
  </si>
  <si>
    <t>=D94+1</t>
  </si>
  <si>
    <t>=NL(,"Date","Period Name","Period Start",E95,"Period Type","Date")</t>
  </si>
  <si>
    <t>=NL(D110,"Date","Period Start","Period Type","Date","Period Start",CYExclude&amp;"&amp;1/1/"&amp;CY&amp;"..12/31/"&amp;CY,"Period Name","&lt;&gt;Saturday&amp;&lt;&gt;Sunday")</t>
  </si>
  <si>
    <t>=IF(J110="","",NL(,"Date","Period Name","Period Start",J110,"Period Type","Date"))</t>
  </si>
  <si>
    <t>=NL(,"Date","Period Name","Period Start",E168,"Period Type","Date")</t>
  </si>
  <si>
    <t>=-GL(,GLAccount,"1/1/"&amp;Year,E168,,,,,,,,,,TRUE)</t>
  </si>
  <si>
    <t>=G168/$H$6</t>
  </si>
  <si>
    <t>=NL(D168,"Date","Period Start","Period Type","Date","Period Start",CYExclude&amp;"&amp;1/1/"&amp;CY&amp;"..12/31/"&amp;CY,"Period Name","&lt;&gt;Saturday&amp;&lt;&gt;Sunday")</t>
  </si>
  <si>
    <t>=IF(J168="","",NL(,"Date","Period Name","Period Start",J168,"Period Type","Date"))</t>
  </si>
  <si>
    <t>=-GL(,GLAccount,J168,J168)</t>
  </si>
  <si>
    <t>=-GL(,GLAccount,"1/1/"&amp;CY,J168,,,,,,,,,,TRUE)</t>
  </si>
  <si>
    <t>=M168/$O$6</t>
  </si>
  <si>
    <t>=H168*$O$6</t>
  </si>
  <si>
    <t>=M168-O168</t>
  </si>
  <si>
    <t>=AND($B$5&gt;=J169,$B$5&lt;OFFSET(J169,1,0))</t>
  </si>
  <si>
    <t>=D168+1</t>
  </si>
  <si>
    <t>=NL(,"Date","Period Name","Period Start",E169,"Period Type","Date")</t>
  </si>
  <si>
    <t>=-GL(,GLAccount,"1/1/"&amp;Year,E169,,,,,,,,,,TRUE)</t>
  </si>
  <si>
    <t>=G169/$H$6</t>
  </si>
  <si>
    <t>=NL(D17,"Date","Period Start","Period Type","Date","Period Start",CYExclude&amp;"&amp;1/1/"&amp;CY&amp;"..12/31/"&amp;CY,"Period Name","&lt;&gt;Saturday&amp;&lt;&gt;Sunday")</t>
  </si>
  <si>
    <t>=IF(J17="","",NL(,"Date","Period Name","Period Start",J17,"Period Type","Date"))</t>
  </si>
  <si>
    <t>=-GL(,GLAccount,J17,J17)</t>
  </si>
  <si>
    <t>=-GL(,GLAccount,"1/1/"&amp;CY,J17,,,,,,,,,,TRUE)</t>
  </si>
  <si>
    <t>=M17/$O$6</t>
  </si>
  <si>
    <t>=H17*$O$6</t>
  </si>
  <si>
    <t>=M17-O17</t>
  </si>
  <si>
    <t>=AND($B$5&gt;=J18,$B$5&lt;OFFSET(J18,1,0))</t>
  </si>
  <si>
    <t>=D17+1</t>
  </si>
  <si>
    <t>=NL(,"Date","Period Name","Period Start",E18,"Period Type","Date")</t>
  </si>
  <si>
    <t>=-GL(,GLAccount,"1/1/"&amp;Year,E18,,,,,,,,,,TRUE)</t>
  </si>
  <si>
    <t>=NL(D104,"Date","Period Start","Period Type","Date","Period Start",CYExclude&amp;"&amp;1/1/"&amp;CY&amp;"..12/31/"&amp;CY,"Period Name","&lt;&gt;Saturday&amp;&lt;&gt;Sunday")</t>
  </si>
  <si>
    <t>=IF(J104="","",NL(,"Date","Period Name","Period Start",J104,"Period Type","Date"))</t>
  </si>
  <si>
    <t>=-GL(,GLAccount,J104,J104)</t>
  </si>
  <si>
    <t>=IF(J181="","",NL(,"Date","Period Name","Period Start",J181,"Period Type","Date"))</t>
  </si>
  <si>
    <t>=-GL(,GLAccount,J181,J181)</t>
  </si>
  <si>
    <t>=-GL(,GLAccount,"1/1/"&amp;CY,J181,,,,,,,,,,TRUE)</t>
  </si>
  <si>
    <t>=M181/$O$6</t>
  </si>
  <si>
    <t>=H181*$O$6</t>
  </si>
  <si>
    <t>=M181-O181</t>
  </si>
  <si>
    <t>=AND($B$5&gt;=J182,$B$5&lt;OFFSET(J182,1,0))</t>
  </si>
  <si>
    <t>=D181+1</t>
  </si>
  <si>
    <t>=NL(,"Date","Period Name","Period Start",E182,"Period Type","Date")</t>
  </si>
  <si>
    <t>=NL(,"Date","Period Name","Period Start",E97,"Period Type","Date")</t>
  </si>
  <si>
    <t>=-GL(,GLAccount,"1/1/"&amp;Year,E97,,,,,,,,,,TRUE)</t>
  </si>
  <si>
    <t>=G97/$H$6</t>
  </si>
  <si>
    <t>=NL(D97,"Date","Period Start","Period Type","Date","Period Start",CYExclude&amp;"&amp;1/1/"&amp;CY&amp;"..12/31/"&amp;CY,"Period Name","&lt;&gt;Saturday&amp;&lt;&gt;Sunday")</t>
  </si>
  <si>
    <t>=IF(J97="","",NL(,"Date","Period Name","Period Start",J97,"Period Type","Date"))</t>
  </si>
  <si>
    <t>=-GL(,GLAccount,J97,J97)</t>
  </si>
  <si>
    <t>=NL(D78,"Date","Period Start","Period Type","Date","Period Start",CYExclude&amp;"&amp;1/1/"&amp;CY&amp;"..12/31/"&amp;CY,"Period Name","&lt;&gt;Saturday&amp;&lt;&gt;Sunday")</t>
  </si>
  <si>
    <t>=IF(J78="","",NL(,"Date","Period Name","Period Start",J78,"Period Type","Date"))</t>
  </si>
  <si>
    <t>=-GL(,GLAccount,J78,J78)</t>
  </si>
  <si>
    <t>=-GL(,GLAccount,"1/1/"&amp;CY,J78,,,,,,,,,,TRUE)</t>
  </si>
  <si>
    <t>=M78/$O$6</t>
  </si>
  <si>
    <t>=H78*$O$6</t>
  </si>
  <si>
    <t>=-GL(,GLAccount,"1/1/"&amp;CY,J174,,,,,,,,,,TRUE)</t>
  </si>
  <si>
    <t>=IF(J54="","",NL(,"Date","Period Name","Period Start",J54,"Period Type","Date"))</t>
  </si>
  <si>
    <t>=-GL(,GLAccount,J54,J54)</t>
  </si>
  <si>
    <t>=-GL(,GLAccount,"1/1/"&amp;CY,J54,,,,,,,,,,TRUE)</t>
  </si>
  <si>
    <t>=M54/$O$6</t>
  </si>
  <si>
    <t>=H54*$O$6</t>
  </si>
  <si>
    <t>=M54-O54</t>
  </si>
  <si>
    <t>=AND($B$5&gt;=J55,$B$5&lt;OFFSET(J55,1,0))</t>
  </si>
  <si>
    <t>=D54+1</t>
  </si>
  <si>
    <t>=NL(,"Date","Period Name","Period Start",E55,"Period Type","Date")</t>
  </si>
  <si>
    <t>=-GL(,GLAccount,"1/1/"&amp;Year,E55,,,,,,,,,,TRUE)</t>
  </si>
  <si>
    <t>=G55/$H$6</t>
  </si>
  <si>
    <t>=NL(D55,"Date","Period Start","Period Type","Date","Period Start",CYExclude&amp;"&amp;1/1/"&amp;CY&amp;"..12/31/"&amp;CY,"Period Name","&lt;&gt;Saturday&amp;&lt;&gt;Sunday")</t>
  </si>
  <si>
    <t>=AND($B$5&gt;=J248,$B$5&lt;OFFSET(J248,1,0))</t>
  </si>
  <si>
    <t>=D247+1</t>
  </si>
  <si>
    <t>=NL(,"Date","Period Name","Period Start",E248,"Period Type","Date")</t>
  </si>
  <si>
    <t>=AND($B$5&gt;=J119,$B$5&lt;OFFSET(J119,1,0))</t>
  </si>
  <si>
    <t>=D118+1</t>
  </si>
  <si>
    <t>=NL(,"Date","Period Name","Period Start",E119,"Period Type","Date")</t>
  </si>
  <si>
    <t>=-GL(,GLAccount,"1/1/"&amp;Year,E119,,,,,,,,,,TRUE)</t>
  </si>
  <si>
    <t>=G119/$H$6</t>
  </si>
  <si>
    <t>=NL(D119,"Date","Period Start","Period Type","Date","Period Start",CYExclude&amp;"&amp;1/1/"&amp;CY&amp;"..12/31/"&amp;CY,"Period Name","&lt;&gt;Saturday&amp;&lt;&gt;Sunday")</t>
  </si>
  <si>
    <t>=IF(J119="","",NL(,"Date","Period Name","Period Start",J119,"Period Type","Date"))</t>
  </si>
  <si>
    <t>=-GL(,GLAccount,J119,J119)</t>
  </si>
  <si>
    <t>=-GL(,GLAccount,"1/1/"&amp;CY,J119,,,,,,,,,,TRUE)</t>
  </si>
  <si>
    <t>=NL(D169,"Date","Period Start","Period Type","Date","Period Start",CYExclude&amp;"&amp;1/1/"&amp;CY&amp;"..12/31/"&amp;CY,"Period Name","&lt;&gt;Saturday&amp;&lt;&gt;Sunday")</t>
  </si>
  <si>
    <t>=IF(J96="","",NL(,"Date","Period Name","Period Start",J96,"Period Type","Date"))</t>
  </si>
  <si>
    <t>=-GL(,GLAccount,J96,J96)</t>
  </si>
  <si>
    <t>=-GL(,GLAccount,"1/1/"&amp;CY,J96,,,,,,,,,,TRUE)</t>
  </si>
  <si>
    <t>=M96/$O$6</t>
  </si>
  <si>
    <t>=H96*$O$6</t>
  </si>
  <si>
    <t>=M96-O96</t>
  </si>
  <si>
    <t>=AND($B$5&gt;=J97,$B$5&lt;OFFSET(J97,1,0))</t>
  </si>
  <si>
    <t>=D96+1</t>
  </si>
  <si>
    <t>=IF(J126="","",NL(,"Date","Period Name","Period Start",J126,"Period Type","Date"))</t>
  </si>
  <si>
    <t>=-GL(,GLAccount,J126,J126)</t>
  </si>
  <si>
    <t>=-GL(,GLAccount,"1/1/"&amp;CY,J126,,,,,,,,,,TRUE)</t>
  </si>
  <si>
    <t>=M126/$O$6</t>
  </si>
  <si>
    <t>=H126*$O$6</t>
  </si>
  <si>
    <t>=-GL(,GLAccount,"1/1/"&amp;Year,E93,,,,,,,,,,TRUE)</t>
  </si>
  <si>
    <t>=G93/$H$6</t>
  </si>
  <si>
    <t>=NL(D93,"Date","Period Start","Period Type","Date","Period Start",CYExclude&amp;"&amp;1/1/"&amp;CY&amp;"..12/31/"&amp;CY,"Period Name","&lt;&gt;Saturday&amp;&lt;&gt;Sunday")</t>
  </si>
  <si>
    <t>=IF(J93="","",NL(,"Date","Period Name","Period Start",J93,"Period Type","Date"))</t>
  </si>
  <si>
    <t>=-GL(,GLAccount,J93,J93)</t>
  </si>
  <si>
    <t>=-GL(,GLAccount,"1/1/"&amp;CY,J93,,,,,,,,,,TRUE)</t>
  </si>
  <si>
    <t>=M93/$O$6</t>
  </si>
  <si>
    <t>=H93*$O$6</t>
  </si>
  <si>
    <t>=M93-O93</t>
  </si>
  <si>
    <t>=AND($B$5&gt;=J94,$B$5&lt;OFFSET(J94,1,0))</t>
  </si>
  <si>
    <t>=D93+1</t>
  </si>
  <si>
    <t>=NL(,"Date","Period Name","Period Start",E94,"Period Type","Date")</t>
  </si>
  <si>
    <t>=-GL(,GLAccount,"1/1/"&amp;Year,E94,,,,,,,,,,TRUE)</t>
  </si>
  <si>
    <t>=G94/$H$6</t>
  </si>
  <si>
    <t>=NL(D237,"Date","Period Start","Period Type","Date","Period Start",CYExclude&amp;"&amp;1/1/"&amp;CY&amp;"..12/31/"&amp;CY,"Period Name","&lt;&gt;Saturday&amp;&lt;&gt;Sunday")</t>
  </si>
  <si>
    <t>=IF(J237="","",NL(,"Date","Period Name","Period Start",J237,"Period Type","Date"))</t>
  </si>
  <si>
    <t>=-GL(,GLAccount,J237,J237)</t>
  </si>
  <si>
    <t>=-GL(,GLAccount,"1/1/"&amp;CY,J237,,,,,,,,,,TRUE)</t>
  </si>
  <si>
    <t>=M237/$O$6</t>
  </si>
  <si>
    <t>=H237*$O$6</t>
  </si>
  <si>
    <t>=M237-O237</t>
  </si>
  <si>
    <t>=AND($B$5&gt;=J238,$B$5&lt;OFFSET(J238,1,0))</t>
  </si>
  <si>
    <t>=D237+1</t>
  </si>
  <si>
    <t>=NL(,"Date","Period Name","Period Start",E238,"Period Type","Date")</t>
  </si>
  <si>
    <t>=-GL(,GLAccount,"1/1/"&amp;Year,E238,,,,,,,,,,TRUE)</t>
  </si>
  <si>
    <t>=G238/$H$6</t>
  </si>
  <si>
    <t>=M187/$O$6</t>
  </si>
  <si>
    <t>=H187*$O$6</t>
  </si>
  <si>
    <t>=M187-O187</t>
  </si>
  <si>
    <t>=AND($B$5&gt;=J188,$B$5&lt;OFFSET(J188,1,0))</t>
  </si>
  <si>
    <t>=H163*$O$6</t>
  </si>
  <si>
    <t>=M163-O163</t>
  </si>
  <si>
    <t>=IF(J131="","",NL(,"Date","Period Name","Period Start",J131,"Period Type","Date"))</t>
  </si>
  <si>
    <t>=NL(D16,"Date","Period Start","Period Type","Date","Period Start",CYExclude&amp;"&amp;1/1/"&amp;CY&amp;"..12/31/"&amp;CY,"Period Name","&lt;&gt;Saturday&amp;&lt;&gt;Sunday")</t>
  </si>
  <si>
    <t>=IF(J16="","",NL(,"Date","Period Name","Period Start",J16,"Period Type","Date"))</t>
  </si>
  <si>
    <t>=-GL(,GLAccount,J16,J16)</t>
  </si>
  <si>
    <t>=-GL(,GLAccount,"1/1/"&amp;CY,J16,,,,,,,,,,TRUE)</t>
  </si>
  <si>
    <t>=M16/$O$6</t>
  </si>
  <si>
    <t>=H16*$O$6</t>
  </si>
  <si>
    <t>=M16-O16</t>
  </si>
  <si>
    <t>=AND($B$5&gt;=J17,$B$5&lt;OFFSET(J17,1,0))</t>
  </si>
  <si>
    <t>=D16+1</t>
  </si>
  <si>
    <t>=-GL(,GLAccount,"1/1/"&amp;Year,E126,,,,,,,,,,TRUE)</t>
  </si>
  <si>
    <t>=G126/$H$6</t>
  </si>
  <si>
    <t>=NL(D126,"Date","Period Start","Period Type","Date","Period Start",CYExclude&amp;"&amp;1/1/"&amp;CY&amp;"..12/31/"&amp;CY,"Period Name","&lt;&gt;Saturday&amp;&lt;&gt;Sunday")</t>
  </si>
  <si>
    <t>=NL(,"Date","Period Name","Period Start",E230,"Period Type","Date")</t>
  </si>
  <si>
    <t>=-GL(,GLAccount,"1/1/"&amp;Year,E230,,,,,,,,,,TRUE)</t>
  </si>
  <si>
    <t>=G230/$H$6</t>
  </si>
  <si>
    <t>=D240+1</t>
  </si>
  <si>
    <t>=NL(,"Date","Period Name","Period Start",E241,"Period Type","Date")</t>
  </si>
  <si>
    <t>=-GL(,GLAccount,"1/1/"&amp;Year,E241,,,,,,,,,,TRUE)</t>
  </si>
  <si>
    <t>=G241/$H$6</t>
  </si>
  <si>
    <t>=NL("Eval","=NL(""Format"",Now(),""mmm dd, yyyy - hh:mm AM/PM"")")</t>
  </si>
  <si>
    <t>=NL("Eval","=Now()")</t>
  </si>
  <si>
    <t>="Balance End of "&amp;Year&amp;":"</t>
  </si>
  <si>
    <t>=-GL(,GLAccount,"1/1/2005","12/31/2005",,,,,,,,,,TRUE)</t>
  </si>
  <si>
    <t>=CYGoal</t>
  </si>
  <si>
    <t>=Year</t>
  </si>
  <si>
    <t>=Year+1</t>
  </si>
  <si>
    <t>=AND($B$5&gt;=J11,$B$5&lt;OFFSET(J11,1,0))</t>
  </si>
  <si>
    <t>=D10+1</t>
  </si>
  <si>
    <t>=NL(,"Date","Period Name","Period Start",E15,"Period Type","Date")</t>
  </si>
  <si>
    <t>=-GL(,GLAccount,"1/1/"&amp;Year,E15,,,,,,,,,,TRUE)</t>
  </si>
  <si>
    <t>=G15/$H$6</t>
  </si>
  <si>
    <t>=NL(D15,"Date","Period Start","Period Type","Date","Period Start",CYExclude&amp;"&amp;1/1/"&amp;CY&amp;"..12/31/"&amp;CY,"Period Name","&lt;&gt;Saturday&amp;&lt;&gt;Sunday")</t>
  </si>
  <si>
    <t>=IF(J15="","",NL(,"Date","Period Name","Period Start",J15,"Period Type","Date"))</t>
  </si>
  <si>
    <t>=-GL(,GLAccount,J15,J15)</t>
  </si>
  <si>
    <t>=G103/$H$6</t>
  </si>
  <si>
    <t>=NL(D103,"Date","Period Start","Period Type","Date","Period Start",CYExclude&amp;"&amp;1/1/"&amp;CY&amp;"..12/31/"&amp;CY,"Period Name","&lt;&gt;Saturday&amp;&lt;&gt;Sunday")</t>
  </si>
  <si>
    <t>=IF(J103="","",NL(,"Date","Period Name","Period Start",J103,"Period Type","Date"))</t>
  </si>
  <si>
    <t>=-GL(,GLAccount,J103,J103)</t>
  </si>
  <si>
    <t>=-GL(,GLAccount,"1/1/"&amp;CY,J103,,,,,,,,,,TRUE)</t>
  </si>
  <si>
    <t>=M103/$O$6</t>
  </si>
  <si>
    <t>=H103*$O$6</t>
  </si>
  <si>
    <t>=M103-O103</t>
  </si>
  <si>
    <t>=AND($B$5&gt;=J104,$B$5&lt;OFFSET(J104,1,0))</t>
  </si>
  <si>
    <t>=D103+1</t>
  </si>
  <si>
    <t>=NL(,"Date","Period Name","Period Start",E104,"Period Type","Date")</t>
  </si>
  <si>
    <t>=-GL(,GLAccount,"1/1/"&amp;Year,E104,,,,,,,,,,TRUE)</t>
  </si>
  <si>
    <t>=NL(D33,"Date","Period Start","Period Type","Date","Period Start",CYExclude&amp;"&amp;1/1/"&amp;CY&amp;"..12/31/"&amp;CY,"Period Name","&lt;&gt;Saturday&amp;&lt;&gt;Sunday")</t>
  </si>
  <si>
    <t>=IF(J33="","",NL(,"Date","Period Name","Period Start",J33,"Period Type","Date"))</t>
  </si>
  <si>
    <t>=NL(D12,"Date","Period Start","Period Type","Date","Period Start",CYExclude&amp;"&amp;1/1/"&amp;CY&amp;"..12/31/"&amp;CY,"Period Name","&lt;&gt;Saturday&amp;&lt;&gt;Sunday")</t>
  </si>
  <si>
    <t>=IF(J12="","",NL(,"Date","Period Name","Period Start",J12,"Period Type","Date"))</t>
  </si>
  <si>
    <t>=-GL(,GLAccount,J12,J12)</t>
  </si>
  <si>
    <t>=-GL(,GLAccount,"1/1/"&amp;CY,J12,,,,,,,,,,TRUE)</t>
  </si>
  <si>
    <t>=M12/$O$6</t>
  </si>
  <si>
    <t>=H12*$O$6</t>
  </si>
  <si>
    <t>=M12-O12</t>
  </si>
  <si>
    <t>=AND($B$5&gt;=J13,$B$5&lt;OFFSET(J13,1,0))</t>
  </si>
  <si>
    <t>=D12+1</t>
  </si>
  <si>
    <t>=NL(D162,"Date","Period Start","Period Type","Date","Period Start",CYExclude&amp;"&amp;1/1/"&amp;CY&amp;"..12/31/"&amp;CY,"Period Name","&lt;&gt;Saturday&amp;&lt;&gt;Sunday")</t>
  </si>
  <si>
    <t>=IF(J162="","",NL(,"Date","Period Name","Period Start",J162,"Period Type","Date"))</t>
  </si>
  <si>
    <t>=-GL(,GLAccount,J162,J162)</t>
  </si>
  <si>
    <t>=-GL(,GLAccount,"1/1/"&amp;CY,J162,,,,,,,,,,TRUE)</t>
  </si>
  <si>
    <t>=-GL(,GLAccount,"1/1/"&amp;Year,E229,,,,,,,,,,TRUE)</t>
  </si>
  <si>
    <t>=G229/$H$6</t>
  </si>
  <si>
    <t>=NL(,"Date","Period Name","Period Start",E217,"Period Type","Date")</t>
  </si>
  <si>
    <t>=-GL(,GLAccount,"1/1/"&amp;Year,E217,,,,,,,,,,TRUE)</t>
  </si>
  <si>
    <t>=G217/$H$6</t>
  </si>
  <si>
    <t>=NL(D217,"Date","Period Start","Period Type","Date","Period Start",CYExclude&amp;"&amp;1/1/"&amp;CY&amp;"..12/31/"&amp;CY,"Period Name","&lt;&gt;Saturday&amp;&lt;&gt;Sunday")</t>
  </si>
  <si>
    <t>=AND($B$5&gt;=J193,$B$5&lt;OFFSET(J193,1,0))</t>
  </si>
  <si>
    <t>=D192+1</t>
  </si>
  <si>
    <t>=NL(,"Date","Period Name","Period Start",E193,"Period Type","Date")</t>
  </si>
  <si>
    <t>=G113/$H$6</t>
  </si>
  <si>
    <t>=NL(D113,"Date","Period Start","Period Type","Date","Period Start",CYExclude&amp;"&amp;1/1/"&amp;CY&amp;"..12/31/"&amp;CY,"Period Name","&lt;&gt;Saturday&amp;&lt;&gt;Sunday")</t>
  </si>
  <si>
    <t>=IF(J113="","",NL(,"Date","Period Name","Period Start",J113,"Period Type","Date"))</t>
  </si>
  <si>
    <t>=-GL(,GLAccount,J113,J113)</t>
  </si>
  <si>
    <t>=-GL(,GLAccount,"1/1/"&amp;CY,J113,,,,,,,,,,TRUE)</t>
  </si>
  <si>
    <t>=M113/$O$6</t>
  </si>
  <si>
    <t>=H113*$O$6</t>
  </si>
  <si>
    <t>=M113-O113</t>
  </si>
  <si>
    <t>=AND($B$5&gt;=J114,$B$5&lt;OFFSET(J114,1,0))</t>
  </si>
  <si>
    <t>=D113+1</t>
  </si>
  <si>
    <t>=NL(,"Date","Period Name","Period Start",E114,"Period Type","Date")</t>
  </si>
  <si>
    <t>=-GL(,GLAccount,"1/1/"&amp;Year,E114,,,,,,,,,,TRUE)</t>
  </si>
  <si>
    <t>=G114/$H$6</t>
  </si>
  <si>
    <t>=M118/$O$6</t>
  </si>
  <si>
    <t>=H118*$O$6</t>
  </si>
  <si>
    <t>=M118-O118</t>
  </si>
  <si>
    <t>=IF(J217="","",NL(,"Date","Period Name","Period Start",J217,"Period Type","Date"))</t>
  </si>
  <si>
    <t>=-GL(,GLAccount,J217,J217)</t>
  </si>
  <si>
    <t>=-GL(,GLAccount,"1/1/"&amp;CY,J217,,,,,,,,,,TRUE)</t>
  </si>
  <si>
    <t>=M217/$O$6</t>
  </si>
  <si>
    <t>=H217*$O$6</t>
  </si>
  <si>
    <t>=M172-O172</t>
  </si>
  <si>
    <t>=AND($B$5&gt;=J173,$B$5&lt;OFFSET(J173,1,0))</t>
  </si>
  <si>
    <t>=D172+1</t>
  </si>
  <si>
    <t>=NL(,"Date","Period Name","Period Start",E173,"Period Type","Date")</t>
  </si>
  <si>
    <t>=-GL(,GLAccount,"1/1/"&amp;Year,E68,,,,,,,,,,TRUE)</t>
  </si>
  <si>
    <t>=G68/$H$6</t>
  </si>
  <si>
    <t>=NL(D68,"Date","Period Start","Period Type","Date","Period Start",CYExclude&amp;"&amp;1/1/"&amp;CY&amp;"..12/31/"&amp;CY,"Period Name","&lt;&gt;Saturday&amp;&lt;&gt;Sunday")</t>
  </si>
  <si>
    <t>=-GL(,GLAccount,J112,J112)</t>
  </si>
  <si>
    <t>=-GL(,GLAccount,"1/1/"&amp;CY,J112,,,,,,,,,,TRUE)</t>
  </si>
  <si>
    <t>=M112/$O$6</t>
  </si>
  <si>
    <t>=H112*$O$6</t>
  </si>
  <si>
    <t>=M112-O112</t>
  </si>
  <si>
    <t>=AND($B$5&gt;=J113,$B$5&lt;OFFSET(J113,1,0))</t>
  </si>
  <si>
    <t>=D112+1</t>
  </si>
  <si>
    <t>=NL(,"Date","Period Name","Period Start",E113,"Period Type","Date")</t>
  </si>
  <si>
    <t>=-GL(,GLAccount,"1/1/"&amp;Year,E113,,,,,,,,,,TRUE)</t>
  </si>
  <si>
    <t>=IF(J148="","",NL(,"Date","Period Name","Period Start",J148,"Period Type","Date"))</t>
  </si>
  <si>
    <t>=-GL(,GLAccount,J148,J148)</t>
  </si>
  <si>
    <t>=NL(D52,"Date","Period Start","Period Type","Date","Period Start",CYExclude&amp;"&amp;1/1/"&amp;CY&amp;"..12/31/"&amp;CY,"Period Name","&lt;&gt;Saturday&amp;&lt;&gt;Sunday")</t>
  </si>
  <si>
    <t>=IF(J45="","",NL(,"Date","Period Name","Period Start",J45,"Period Type","Date"))</t>
  </si>
  <si>
    <t>=-GL(,GLAccount,J45,J45)</t>
  </si>
  <si>
    <t>=-GL(,GLAccount,"1/1/"&amp;CY,J45,,,,,,,,,,TRUE)</t>
  </si>
  <si>
    <t>=M45/$O$6</t>
  </si>
  <si>
    <t>=H45*$O$6</t>
  </si>
  <si>
    <t>=M45-O45</t>
  </si>
  <si>
    <t>=AND($B$5&gt;=J46,$B$5&lt;OFFSET(J46,1,0))</t>
  </si>
  <si>
    <t>=D45+1</t>
  </si>
  <si>
    <t>=NL(,"Date","Period Name","Period Start",E46,"Period Type","Date")</t>
  </si>
  <si>
    <t>=-GL(,GLAccount,"1/1/"&amp;Year,E46,,,,,,,,,,TRUE)</t>
  </si>
  <si>
    <t>=G46/$H$6</t>
  </si>
  <si>
    <t>=NL(D46,"Date","Period Start","Period Type","Date","Period Start",CYExclude&amp;"&amp;1/1/"&amp;CY&amp;"..12/31/"&amp;CY,"Period Name","&lt;&gt;Saturday&amp;&lt;&gt;Sunday")</t>
  </si>
  <si>
    <t>=IF(J46="","",NL(,"Date","Period Name","Period Start",J46,"Period Type","Date"))</t>
  </si>
  <si>
    <t>=-GL(,GLAccount,J46,J46)</t>
  </si>
  <si>
    <t>=AND($B$5&gt;=J27,$B$5&lt;OFFSET(J27,1,0))</t>
  </si>
  <si>
    <t>=D26+1</t>
  </si>
  <si>
    <t>=NL(,"Date","Period Name","Period Start",E27,"Period Type","Date")</t>
  </si>
  <si>
    <t>=-GL(,GLAccount,"1/1/"&amp;Year,E27,,,,,,,,,,TRUE)</t>
  </si>
  <si>
    <t>=G27/$H$6</t>
  </si>
  <si>
    <t>=M52-O52</t>
  </si>
  <si>
    <t>=-GL(,GLAccount,"1/1/"&amp;Year,E158,,,,,,,,,,TRUE)</t>
  </si>
  <si>
    <t>=G158/$H$6</t>
  </si>
  <si>
    <t>=NL(D158,"Date","Period Start","Period Type","Date","Period Start",CYExclude&amp;"&amp;1/1/"&amp;CY&amp;"..12/31/"&amp;CY,"Period Name","&lt;&gt;Saturday&amp;&lt;&gt;Sunday")</t>
  </si>
  <si>
    <t>=-GL(,GLAccount,J247,J247)</t>
  </si>
  <si>
    <t>=-GL(,GLAccount,"1/1/"&amp;CY,J247,,,,,,,,,,TRUE)</t>
  </si>
  <si>
    <t>=M247/$O$6</t>
  </si>
  <si>
    <t>=H247*$O$6</t>
  </si>
  <si>
    <t>=M247-O247</t>
  </si>
  <si>
    <t>=NL(D199,"Date","Period Start","Period Type","Date","Period Start",CYExclude&amp;"&amp;1/1/"&amp;CY&amp;"..12/31/"&amp;CY,"Period Name","&lt;&gt;Saturday&amp;&lt;&gt;Sunday")</t>
  </si>
  <si>
    <t>=-GL(,GLAccount,"1/1/"&amp;CY,J81,,,,,,,,,,TRUE)</t>
  </si>
  <si>
    <t>=M81/$O$6</t>
  </si>
  <si>
    <t>=H81*$O$6</t>
  </si>
  <si>
    <t>=M81-O81</t>
  </si>
  <si>
    <t>=AND($B$5&gt;=J82,$B$5&lt;OFFSET(J82,1,0))</t>
  </si>
  <si>
    <t>=D81+1</t>
  </si>
  <si>
    <t>=NL(,"Date","Period Name","Period Start",E82,"Period Type","Date")</t>
  </si>
  <si>
    <t>=-GL(,GLAccount,"1/1/"&amp;Year,E82,,,,,,,,,,TRUE)</t>
  </si>
  <si>
    <t>=G82/$H$6</t>
  </si>
  <si>
    <t>=NL(D82,"Date","Period Start","Period Type","Date","Period Start",CYExclude&amp;"&amp;1/1/"&amp;CY&amp;"..12/31/"&amp;CY,"Period Name","&lt;&gt;Saturday&amp;&lt;&gt;Sunday")</t>
  </si>
  <si>
    <t>=-GL(,GLAccount,"1/1/"&amp;Year,E123,,,,,,,,,,TRUE)</t>
  </si>
  <si>
    <t>=G123/$H$6</t>
  </si>
  <si>
    <t>=NL(D123,"Date","Period Start","Period Type","Date","Period Start",CYExclude&amp;"&amp;1/1/"&amp;CY&amp;"..12/31/"&amp;CY,"Period Name","&lt;&gt;Saturday&amp;&lt;&gt;Sunday")</t>
  </si>
  <si>
    <t>=M46/$O$6</t>
  </si>
  <si>
    <t>=H46*$O$6</t>
  </si>
  <si>
    <t>=M46-O46</t>
  </si>
  <si>
    <t>=AND($B$5&gt;=J47,$B$5&lt;OFFSET(J47,1,0))</t>
  </si>
  <si>
    <t>=D46+1</t>
  </si>
  <si>
    <t>=NL(,"Date","Period Name","Period Start",E47,"Period Type","Date")</t>
  </si>
  <si>
    <t>=-GL(,GLAccount,"1/1/"&amp;Year,E47,,,,,,,,,,TRUE)</t>
  </si>
  <si>
    <t>=G47/$H$6</t>
  </si>
  <si>
    <t>=NL(D79,"Date","Period Start","Period Type","Date","Period Start",CYExclude&amp;"&amp;1/1/"&amp;CY&amp;"..12/31/"&amp;CY,"Period Name","&lt;&gt;Saturday&amp;&lt;&gt;Sunday")</t>
  </si>
  <si>
    <t>=IF(J79="","",NL(,"Date","Period Name","Period Start",J79,"Period Type","Date"))</t>
  </si>
  <si>
    <t>=-GL(,GLAccount,J79,J79)</t>
  </si>
  <si>
    <t>=-GL(,GLAccount,"1/1/"&amp;CY,J79,,,,,,,,,,TRUE)</t>
  </si>
  <si>
    <t>=M79/$O$6</t>
  </si>
  <si>
    <t>=H79*$O$6</t>
  </si>
  <si>
    <t>=M79-O79</t>
  </si>
  <si>
    <t>=AND($B$5&gt;=J80,$B$5&lt;OFFSET(J80,1,0))</t>
  </si>
  <si>
    <t>=D79+1</t>
  </si>
  <si>
    <t>=NL(,"Date","Period Name","Period Start",E80,"Period Type","Date")</t>
  </si>
  <si>
    <t>=-GL(,GLAccount,"1/1/"&amp;Year,E80,,,,,,,,,,TRUE)</t>
  </si>
  <si>
    <t>=G80/$H$6</t>
  </si>
  <si>
    <t>=NL(D80,"Date","Period Start","Period Type","Date","Period Start",CYExclude&amp;"&amp;1/1/"&amp;CY&amp;"..12/31/"&amp;CY,"Period Name","&lt;&gt;Saturday&amp;&lt;&gt;Sunday")</t>
  </si>
  <si>
    <t>=NL(D181,"Date","Period Start","Period Type","Date","Period Start",CYExclude&amp;"&amp;1/1/"&amp;CY&amp;"..12/31/"&amp;CY,"Period Name","&lt;&gt;Saturday&amp;&lt;&gt;Sunday")</t>
  </si>
  <si>
    <t>=IF(J254="","",NL(,"Date","Period Name","Period Start",J254,"Period Type","Date"))</t>
  </si>
  <si>
    <t>=-GL(,GLAccount,"1/1/"&amp;CY,J236,,,,,,,,,,TRUE)</t>
  </si>
  <si>
    <t>=M236/$O$6</t>
  </si>
  <si>
    <t>=H236*$O$6</t>
  </si>
  <si>
    <t>=M236-O236</t>
  </si>
  <si>
    <t>=M41-O41</t>
  </si>
  <si>
    <t>=NL(D34,"Date","Period Start","Period Type","Date","Period Start",CYExclude&amp;"&amp;1/1/"&amp;CY&amp;"..12/31/"&amp;CY,"Period Name","&lt;&gt;Saturday&amp;&lt;&gt;Sunday")</t>
  </si>
  <si>
    <t>=IF(J34="","",NL(,"Date","Period Name","Period Start",J34,"Period Type","Date"))</t>
  </si>
  <si>
    <t>=IF(J74="","",NL(,"Date","Period Name","Period Start",J74,"Period Type","Date"))</t>
  </si>
  <si>
    <t>=-GL(,GLAccount,J74,J74)</t>
  </si>
  <si>
    <t>=-GL(,GLAccount,"1/1/"&amp;CY,J74,,,,,,,,,,TRUE)</t>
  </si>
  <si>
    <t>=M74/$O$6</t>
  </si>
  <si>
    <t>=H74*$O$6</t>
  </si>
  <si>
    <t>=-GL(,GLAccount,J254,J254)</t>
  </si>
  <si>
    <t>=-GL(,GLAccount,"1/1/"&amp;CY,J254,,,,,,,,,,TRUE)</t>
  </si>
  <si>
    <t>=M254/$O$6</t>
  </si>
  <si>
    <t>=H254*$O$6</t>
  </si>
  <si>
    <t>=M254-O254</t>
  </si>
  <si>
    <t>=AND($B$5&gt;=J255,$B$5&lt;OFFSET(J255,1,0))</t>
  </si>
  <si>
    <t>=D254+1</t>
  </si>
  <si>
    <t>=-GL(,GLAccount,"1/1/"&amp;Year,E147,,,,,,,,,,TRUE)</t>
  </si>
  <si>
    <t>=G147/$H$6</t>
  </si>
  <si>
    <t>=NL(D147,"Date","Period Start","Period Type","Date","Period Start",CYExclude&amp;"&amp;1/1/"&amp;CY&amp;"..12/31/"&amp;CY,"Period Name","&lt;&gt;Saturday&amp;&lt;&gt;Sunday")</t>
  </si>
  <si>
    <t>=NL(,"Date","Period Name","Period Start",E225,"Period Type","Date")</t>
  </si>
  <si>
    <t>=-GL(,GLAccount,"1/1/"&amp;CY,J86,,,,,,,,,,TRUE)</t>
  </si>
  <si>
    <t>=M86/$O$6</t>
  </si>
  <si>
    <t>=H86*$O$6</t>
  </si>
  <si>
    <t>=M86-O86</t>
  </si>
  <si>
    <t>=AND($B$5&gt;=J87,$B$5&lt;OFFSET(J87,1,0))</t>
  </si>
  <si>
    <t>=D86+1</t>
  </si>
  <si>
    <t>=NL(,"Date","Period Name","Period Start",E87,"Period Type","Date")</t>
  </si>
  <si>
    <t>=-GL(,GLAccount,"1/1/"&amp;Year,E87,,,,,,,,,,TRUE)</t>
  </si>
  <si>
    <t>=G87/$H$6</t>
  </si>
  <si>
    <t>=NL(D87,"Date","Period Start","Period Type","Date","Period Start",CYExclude&amp;"&amp;1/1/"&amp;CY&amp;"..12/31/"&amp;CY,"Period Name","&lt;&gt;Saturday&amp;&lt;&gt;Sunday")</t>
  </si>
  <si>
    <t>=IF(J87="","",NL(,"Date","Period Name","Period Start",J87,"Period Type","Date"))</t>
  </si>
  <si>
    <t>=-GL(,GLAccount,J87,J87)</t>
  </si>
  <si>
    <t>=-GL(,GLAccount,"1/1/"&amp;CY,J87,,,,,,,,,,TRUE)</t>
  </si>
  <si>
    <t>=M87/$O$6</t>
  </si>
  <si>
    <t>=H87*$O$6</t>
  </si>
  <si>
    <t>=M87-O87</t>
  </si>
  <si>
    <t>=AND($B$5&gt;=J88,$B$5&lt;OFFSET(J88,1,0))</t>
  </si>
  <si>
    <t>=D87+1</t>
  </si>
  <si>
    <t>=NL(,"Date","Period Name","Period Start",E88,"Period Type","Date")</t>
  </si>
  <si>
    <t>=-GL(,GLAccount,"1/1/"&amp;Year,E88,,,,,,,,,,TRUE)</t>
  </si>
  <si>
    <t>=G88/$H$6</t>
  </si>
  <si>
    <t>=NL(D173,"Date","Period Start","Period Type","Date","Period Start",CYExclude&amp;"&amp;1/1/"&amp;CY&amp;"..12/31/"&amp;CY,"Period Name","&lt;&gt;Saturday&amp;&lt;&gt;Sunday")</t>
  </si>
  <si>
    <t>=IF(J173="","",NL(,"Date","Period Name","Period Start",J173,"Period Type","Date"))</t>
  </si>
  <si>
    <t>=-GL(,GLAccount,J173,J173)</t>
  </si>
  <si>
    <t>=-GL(,GLAccount,J205,J205)</t>
  </si>
  <si>
    <t>=-GL(,GLAccount,"1/1/"&amp;CY,J205,,,,,,,,,,TRUE)</t>
  </si>
  <si>
    <t>=M205/$O$6</t>
  </si>
  <si>
    <t>=H205*$O$6</t>
  </si>
  <si>
    <t>=M205-O205</t>
  </si>
  <si>
    <t>=AND($B$5&gt;=J206,$B$5&lt;OFFSET(J206,1,0))</t>
  </si>
  <si>
    <t>=D205+1</t>
  </si>
  <si>
    <t>=NL(,"Date","Period Name","Period Start",E206,"Period Type","Date")</t>
  </si>
  <si>
    <t>=D228+1</t>
  </si>
  <si>
    <t>=NL(,"Date","Period Name","Period Start",E229,"Period Type","Date")</t>
  </si>
  <si>
    <t>=NL(D95,"Date","Period Start","Period Type","Date","Period Start",CYExclude&amp;"&amp;1/1/"&amp;CY&amp;"..12/31/"&amp;CY,"Period Name","&lt;&gt;Saturday&amp;&lt;&gt;Sunday")</t>
  </si>
  <si>
    <t>=IF(J95="","",NL(,"Date","Period Name","Period Start",J95,"Period Type","Date"))</t>
  </si>
  <si>
    <t>=-GL(,GLAccount,J95,J95)</t>
  </si>
  <si>
    <t>=NL(,"Date","Period Name","Period Start",E122,"Period Type","Date")</t>
  </si>
  <si>
    <t>=D187+1</t>
  </si>
  <si>
    <t>=NL(,"Date","Period Name","Period Start",E188,"Period Type","Date")</t>
  </si>
  <si>
    <t>=NL(D238,"Date","Period Start","Period Type","Date","Period Start",CYExclude&amp;"&amp;1/1/"&amp;CY&amp;"..12/31/"&amp;CY,"Period Name","&lt;&gt;Saturday&amp;&lt;&gt;Sunday")</t>
  </si>
  <si>
    <t>=NL(D221,"Date","Period Start","Period Type","Date","Period Start",CYExclude&amp;"&amp;1/1/"&amp;CY&amp;"..12/31/"&amp;CY,"Period Name","&lt;&gt;Saturday&amp;&lt;&gt;Sunday")</t>
  </si>
  <si>
    <t>=IF(J221="","",NL(,"Date","Period Name","Period Start",J221,"Period Type","Date"))</t>
  </si>
  <si>
    <t>=-GL(,GLAccount,J221,J221)</t>
  </si>
  <si>
    <t>=-GL(,GLAccount,"1/1/"&amp;CY,J221,,,,,,,,,,TRUE)</t>
  </si>
  <si>
    <t>=M155/$O$6</t>
  </si>
  <si>
    <t>=H155*$O$6</t>
  </si>
  <si>
    <t>=M155-O155</t>
  </si>
  <si>
    <t>=AND($B$5&gt;=J156,$B$5&lt;OFFSET(J156,1,0))</t>
  </si>
  <si>
    <t>=D155+1</t>
  </si>
  <si>
    <t>=M201/$O$6</t>
  </si>
  <si>
    <t>=H201*$O$6</t>
  </si>
  <si>
    <t>=M201-O201</t>
  </si>
  <si>
    <t>=AND($B$5&gt;=J202,$B$5&lt;OFFSET(J202,1,0))</t>
  </si>
  <si>
    <t>=-GL(,GLAccount,"1/1/"&amp;CY,J82,,,,,,,,,,TRUE)</t>
  </si>
  <si>
    <t>=M82/$O$6</t>
  </si>
  <si>
    <t>=NL(,"Date","Period Name","Period Start",E219,"Period Type","Date")</t>
  </si>
  <si>
    <t>=-GL(,GLAccount,"1/1/"&amp;Year,E219,,,,,,,,,,TRUE)</t>
  </si>
  <si>
    <t>=G219/$H$6</t>
  </si>
  <si>
    <t>=NL(D219,"Date","Period Start","Period Type","Date","Period Start",CYExclude&amp;"&amp;1/1/"&amp;CY&amp;"..12/31/"&amp;CY,"Period Name","&lt;&gt;Saturday&amp;&lt;&gt;Sunday")</t>
  </si>
  <si>
    <t>=NL(D262,"Date","Period Start","Period Type","Date","Period Start",CYExclude&amp;"&amp;1/1/"&amp;CY&amp;"..12/31/"&amp;CY,"Period Name","&lt;&gt;Saturday&amp;&lt;&gt;Sunday")</t>
  </si>
  <si>
    <t>=IF(J262="","",NL(,"Date","Period Name","Period Start",J262,"Period Type","Date"))</t>
  </si>
  <si>
    <t>=-GL(,GLAccount,J262,J262)</t>
  </si>
  <si>
    <t>=IF(J55="","",NL(,"Date","Period Name","Period Start",J55,"Period Type","Date"))</t>
  </si>
  <si>
    <t>=M78-O78</t>
  </si>
  <si>
    <t>=AND($B$5&gt;=J79,$B$5&lt;OFFSET(J79,1,0))</t>
  </si>
  <si>
    <t>=D78+1</t>
  </si>
  <si>
    <t>=NL(,"Date","Period Name","Period Start",E79,"Period Type","Date")</t>
  </si>
  <si>
    <t>=-GL(,GLAccount,"1/1/"&amp;Year,E79,,,,,,,,,,TRUE)</t>
  </si>
  <si>
    <t>=G79/$H$6</t>
  </si>
  <si>
    <t>=NL(,"Date","Period Name","Period Start",E156,"Period Type","Date")</t>
  </si>
  <si>
    <t>=-GL(,GLAccount,"1/1/"&amp;Year,E156,,,,,,,,,,TRUE)</t>
  </si>
  <si>
    <t>=G156/$H$6</t>
  </si>
  <si>
    <t>=NL(D156,"Date","Period Start","Period Type","Date","Period Start",CYExclude&amp;"&amp;1/1/"&amp;CY&amp;"..12/31/"&amp;CY,"Period Name","&lt;&gt;Saturday&amp;&lt;&gt;Sunday")</t>
  </si>
  <si>
    <t>=NL(D170,"Date","Period Start","Period Type","Date","Period Start",CYExclude&amp;"&amp;1/1/"&amp;CY&amp;"..12/31/"&amp;CY,"Period Name","&lt;&gt;Saturday&amp;&lt;&gt;Sunday")</t>
  </si>
  <si>
    <t>=IF(J170="","",NL(,"Date","Period Name","Period Start",J170,"Period Type","Date"))</t>
  </si>
  <si>
    <t>=-GL(,GLAccount,J170,J170)</t>
  </si>
  <si>
    <t>=-GL(,GLAccount,"1/1/"&amp;CY,J170,,,,,,,,,,TRUE)</t>
  </si>
  <si>
    <t>=M170/$O$6</t>
  </si>
  <si>
    <t>=H170*$O$6</t>
  </si>
  <si>
    <t>=M170-O170</t>
  </si>
  <si>
    <t>=AND($B$5&gt;=J171,$B$5&lt;OFFSET(J171,1,0))</t>
  </si>
  <si>
    <t>=D170+1</t>
  </si>
  <si>
    <t>=-GL(,GLAccount,"1/1/"&amp;CY,J253,,,,,,,,,,TRUE)</t>
  </si>
  <si>
    <t>=M253/$O$6</t>
  </si>
  <si>
    <t>=H253*$O$6</t>
  </si>
  <si>
    <t>=M253-O253</t>
  </si>
  <si>
    <t>=AND($B$5&gt;=J254,$B$5&lt;OFFSET(J254,1,0))</t>
  </si>
  <si>
    <t>=D253+1</t>
  </si>
  <si>
    <t>=-GL(,GLAccount,J110,J110)</t>
  </si>
  <si>
    <t>=-GL(,GLAccount,"1/1/"&amp;CY,J110,,,,,,,,,,TRUE)</t>
  </si>
  <si>
    <t>=M110/$O$6</t>
  </si>
  <si>
    <t>=H110*$O$6</t>
  </si>
  <si>
    <t>=M110-O110</t>
  </si>
  <si>
    <t>=AND($B$5&gt;=J111,$B$5&lt;OFFSET(J111,1,0))</t>
  </si>
  <si>
    <t>=D110+1</t>
  </si>
  <si>
    <t>=NL(,"Date","Period Name","Period Start",E111,"Period Type","Date")</t>
  </si>
  <si>
    <t>=-GL(,GLAccount,"1/1/"&amp;Year,E111,,,,,,,,,,TRUE)</t>
  </si>
  <si>
    <t>=G111/$H$6</t>
  </si>
  <si>
    <t>=-GL(,GLAccount,"1/1/"&amp;CY,J190,,,,,,,,,,TRUE)</t>
  </si>
  <si>
    <t>=M190/$O$6</t>
  </si>
  <si>
    <t>=H190*$O$6</t>
  </si>
  <si>
    <t>=M190-O190</t>
  </si>
  <si>
    <t>=AND($B$5&gt;=J191,$B$5&lt;OFFSET(J191,1,0))</t>
  </si>
  <si>
    <t>=D190+1</t>
  </si>
  <si>
    <t>=NL(,"Date","Period Name","Period Start",E191,"Period Type","Date")</t>
  </si>
  <si>
    <t>=-GL(,GLAccount,"1/1/"&amp;Year,E191,,,,,,,,,,TRUE)</t>
  </si>
  <si>
    <t>=G191/$H$6</t>
  </si>
  <si>
    <t>=NL(D191,"Date","Period Start","Period Type","Date","Period Start",CYExclude&amp;"&amp;1/1/"&amp;CY&amp;"..12/31/"&amp;CY,"Period Name","&lt;&gt;Saturday&amp;&lt;&gt;Sunday")</t>
  </si>
  <si>
    <t>=-GL(,GLAccount,"1/1/"&amp;Year,E258,,,,,,,,,,TRUE)</t>
  </si>
  <si>
    <t>=G258/$H$6</t>
  </si>
  <si>
    <t>=NL(D138,"Date","Period Start","Period Type","Date","Period Start",CYExclude&amp;"&amp;1/1/"&amp;CY&amp;"..12/31/"&amp;CY,"Period Name","&lt;&gt;Saturday&amp;&lt;&gt;Sunday")</t>
  </si>
  <si>
    <t>=IF(J138="","",NL(,"Date","Period Name","Period Start",J138,"Period Type","Date"))</t>
  </si>
  <si>
    <t>=-GL(,GLAccount,J138,J138)</t>
  </si>
  <si>
    <t>=-GL(,GLAccount,"1/1/"&amp;CY,J138,,,,,,,,,,TRUE)</t>
  </si>
  <si>
    <t>=M138/$O$6</t>
  </si>
  <si>
    <t>=H138*$O$6</t>
  </si>
  <si>
    <t>=M138-O138</t>
  </si>
  <si>
    <t>=AND($B$5&gt;=J139,$B$5&lt;OFFSET(J139,1,0))</t>
  </si>
  <si>
    <t>=D138+1</t>
  </si>
  <si>
    <t>=NL(,"Date","Period Name","Period Start",E139,"Period Type","Date")</t>
  </si>
  <si>
    <t>=-GL(,GLAccount,"1/1/"&amp;Year,E176,,,,,,,,,,TRUE)</t>
  </si>
  <si>
    <t>=G176/$H$6</t>
  </si>
  <si>
    <t>=NL(D176,"Date","Period Start","Period Type","Date","Period Start",CYExclude&amp;"&amp;1/1/"&amp;CY&amp;"..12/31/"&amp;CY,"Period Name","&lt;&gt;Saturday&amp;&lt;&gt;Sunday")</t>
  </si>
  <si>
    <t>=IF(J176="","",NL(,"Date","Period Name","Period Start",J176,"Period Type","Date"))</t>
  </si>
  <si>
    <t>=-GL(,GLAccount,J176,J176)</t>
  </si>
  <si>
    <t>=-GL(,GLAccount,"1/1/"&amp;CY,J176,,,,,,,,,,TRUE)</t>
  </si>
  <si>
    <t>=M176/$O$6</t>
  </si>
  <si>
    <t>=IF(J80="","",NL(,"Date","Period Name","Period Start",J80,"Period Type","Date"))</t>
  </si>
  <si>
    <t>=-GL(,GLAccount,J80,J80)</t>
  </si>
  <si>
    <t>=-GL(,GLAccount,J131,J131)</t>
  </si>
  <si>
    <t>=-GL(,GLAccount,"1/1/"&amp;CY,J131,,,,,,,,,,TRUE)</t>
  </si>
  <si>
    <t>=M131/$O$6</t>
  </si>
  <si>
    <t>=H131*$O$6</t>
  </si>
  <si>
    <t>=M131-O131</t>
  </si>
  <si>
    <t>=AND($B$5&gt;=J132,$B$5&lt;OFFSET(J132,1,0))</t>
  </si>
  <si>
    <t>=D131+1</t>
  </si>
  <si>
    <t>=-GL(,GLAccount,"1/1/"&amp;Year,E210,,,,,,,,,,TRUE)</t>
  </si>
  <si>
    <t>=G210/$H$6</t>
  </si>
  <si>
    <t>=NL(D210,"Date","Period Start","Period Type","Date","Period Start",CYExclude&amp;"&amp;1/1/"&amp;CY&amp;"..12/31/"&amp;CY,"Period Name","&lt;&gt;Saturday&amp;&lt;&gt;Sunday")</t>
  </si>
  <si>
    <t>=IF(J210="","",NL(,"Date","Period Name","Period Start",J210,"Period Type","Date"))</t>
  </si>
  <si>
    <t>=-GL(,GLAccount,J210,J210)</t>
  </si>
  <si>
    <t>=IF(J160="","",NL(,"Date","Period Name","Period Start",J160,"Period Type","Date"))</t>
  </si>
  <si>
    <t>=-GL(,GLAccount,J160,J160)</t>
  </si>
  <si>
    <t>=-GL(,GLAccount,"1/1/"&amp;CY,J160,,,,,,,,,,TRUE)</t>
  </si>
  <si>
    <t>=M160/$O$6</t>
  </si>
  <si>
    <t>=H160*$O$6</t>
  </si>
  <si>
    <t>=M160-O160</t>
  </si>
  <si>
    <t>=AND($B$5&gt;=J161,$B$5&lt;OFFSET(J161,1,0))</t>
  </si>
  <si>
    <t>=D160+1</t>
  </si>
  <si>
    <t>=NL(,"Date","Period Name","Period Start",E161,"Period Type","Date")</t>
  </si>
  <si>
    <t>=-GL(,GLAccount,"1/1/"&amp;Year,E161,,,,,,,,,,TRUE)</t>
  </si>
  <si>
    <t>=G161/$H$6</t>
  </si>
  <si>
    <t>=-GL(,GLAccount,"1/1/"&amp;Year,E242,,,,,,,,,,TRUE)</t>
  </si>
  <si>
    <t>=G242/$H$6</t>
  </si>
  <si>
    <t>=NL(D242,"Date","Period Start","Period Type","Date","Period Start",CYExclude&amp;"&amp;1/1/"&amp;CY&amp;"..12/31/"&amp;CY,"Period Name","&lt;&gt;Saturday&amp;&lt;&gt;Sunday")</t>
  </si>
  <si>
    <t>=IF(J242="","",NL(,"Date","Period Name","Period Start",J242,"Period Type","Date"))</t>
  </si>
  <si>
    <t>=-GL(,GLAccount,J242,J242)</t>
  </si>
  <si>
    <t>=-GL(,GLAccount,"1/1/"&amp;CY,J242,,,,,,,,,,TRUE)</t>
  </si>
  <si>
    <t>=IF(J125="","",NL(,"Date","Period Name","Period Start",J125,"Period Type","Date"))</t>
  </si>
  <si>
    <t>=-GL(,GLAccount,J125,J125)</t>
  </si>
  <si>
    <t>=-GL(,GLAccount,"1/1/"&amp;CY,J125,,,,,,,,,,TRUE)</t>
  </si>
  <si>
    <t>=M125/$O$6</t>
  </si>
  <si>
    <t>=H125*$O$6</t>
  </si>
  <si>
    <t>=M125-O125</t>
  </si>
  <si>
    <t>=AND($B$5&gt;=J126,$B$5&lt;OFFSET(J126,1,0))</t>
  </si>
  <si>
    <t>=D125+1</t>
  </si>
  <si>
    <t>=M111-O111</t>
  </si>
  <si>
    <t>=AND($B$5&gt;=J112,$B$5&lt;OFFSET(J112,1,0))</t>
  </si>
  <si>
    <t>=D111+1</t>
  </si>
  <si>
    <t>=NL(,"Date","Period Name","Period Start",E112,"Period Type","Date")</t>
  </si>
  <si>
    <t>=-GL(,GLAccount,"1/1/"&amp;Year,E112,,,,,,,,,,TRUE)</t>
  </si>
  <si>
    <t>=G112/$H$6</t>
  </si>
  <si>
    <t>=-GL(,GLAccount,"1/1/"&amp;Year,E173,,,,,,,,,,TRUE)</t>
  </si>
  <si>
    <t>=G173/$H$6</t>
  </si>
  <si>
    <t>=NL(D73,"Date","Period Start","Period Type","Date","Period Start",CYExclude&amp;"&amp;1/1/"&amp;CY&amp;"..12/31/"&amp;CY,"Period Name","&lt;&gt;Saturday&amp;&lt;&gt;Sunday")</t>
  </si>
  <si>
    <t>=IF(J73="","",NL(,"Date","Period Name","Period Start",J73,"Period Type","Date"))</t>
  </si>
  <si>
    <t>=-GL(,GLAccount,J73,J73)</t>
  </si>
  <si>
    <t>=-GL(,GLAccount,J137,J137)</t>
  </si>
  <si>
    <t>=-GL(,GLAccount,"1/1/"&amp;CY,J137,,,,,,,,,,TRUE)</t>
  </si>
  <si>
    <t>=M137/$O$6</t>
  </si>
  <si>
    <t>=H137*$O$6</t>
  </si>
  <si>
    <t>=M137-O137</t>
  </si>
  <si>
    <t>=AND($B$5&gt;=J138,$B$5&lt;OFFSET(J138,1,0))</t>
  </si>
  <si>
    <t>=D137+1</t>
  </si>
  <si>
    <t>=NL(,"Date","Period Name","Period Start",E138,"Period Type","Date")</t>
  </si>
  <si>
    <t>=-GL(,GLAccount,"1/1/"&amp;Year,E138,,,,,,,,,,TRUE)</t>
  </si>
  <si>
    <t>=G138/$H$6</t>
  </si>
  <si>
    <t>=-GL(,GLAccount,J34,J34)</t>
  </si>
  <si>
    <t>=-GL(,GLAccount,"1/1/"&amp;CY,J34,,,,,,,,,,TRUE)</t>
  </si>
  <si>
    <t>=M34/$O$6</t>
  </si>
  <si>
    <t>=H34*$O$6</t>
  </si>
  <si>
    <t>=M34-O34</t>
  </si>
  <si>
    <t>=AND($B$5&gt;=J35,$B$5&lt;OFFSET(J35,1,0))</t>
  </si>
  <si>
    <t>=D34+1</t>
  </si>
  <si>
    <t>=NL(,"Date","Period Name","Period Start",E35,"Period Type","Date")</t>
  </si>
  <si>
    <t>=-GL(,GLAccount,"1/1/"&amp;Year,E35,,,,,,,,,,TRUE)</t>
  </si>
  <si>
    <t>=G35/$H$6</t>
  </si>
  <si>
    <t>=G24/$H$6</t>
  </si>
  <si>
    <t>=NL(D24,"Date","Period Start","Period Type","Date","Period Start",CYExclude&amp;"&amp;1/1/"&amp;CY&amp;"..12/31/"&amp;CY,"Period Name","&lt;&gt;Saturday&amp;&lt;&gt;Sunday")</t>
  </si>
  <si>
    <t>=IF(J24="","",NL(,"Date","Period Name","Period Start",J24,"Period Type","Date"))</t>
  </si>
  <si>
    <t>=-GL(,GLAccount,J24,J24)</t>
  </si>
  <si>
    <t>=-GL(,GLAccount,"1/1/"&amp;Year,E208,,,,,,,,,,TRUE)</t>
  </si>
  <si>
    <t>=G208/$H$6</t>
  </si>
  <si>
    <t>=NL(,"Date","Period Name","Period Start",E130,"Period Type","Date")</t>
  </si>
  <si>
    <t>=-GL(,GLAccount,"1/1/"&amp;Year,E130,,,,,,,,,,TRUE)</t>
  </si>
  <si>
    <t>=G130/$H$6</t>
  </si>
  <si>
    <t>=-GL(,GLAccount,"1/1/"&amp;CY,J243,,,,,,,,,,TRUE)</t>
  </si>
  <si>
    <t>=M243/$O$6</t>
  </si>
  <si>
    <t>=H243*$O$6</t>
  </si>
  <si>
    <t>=M243-O243</t>
  </si>
  <si>
    <t>=AND($B$5&gt;=J244,$B$5&lt;OFFSET(J244,1,0))</t>
  </si>
  <si>
    <t>=D243+1</t>
  </si>
  <si>
    <t>=NL(,"Date","Period Name","Period Start",E244,"Period Type","Date")</t>
  </si>
  <si>
    <t>=-GL(,GLAccount,"1/1/"&amp;Year,E244,,,,,,,,,,TRUE)</t>
  </si>
  <si>
    <t>=G244/$H$6</t>
  </si>
  <si>
    <t>=M150-O150</t>
  </si>
  <si>
    <t>=AND($B$5&gt;=J151,$B$5&lt;OFFSET(J151,1,0))</t>
  </si>
  <si>
    <t>=D150+1</t>
  </si>
  <si>
    <t>=AND($B$5&gt;=J48,$B$5&lt;OFFSET(J48,1,0))</t>
  </si>
  <si>
    <t>=D47+1</t>
  </si>
  <si>
    <t>=NL(,"Date","Period Name","Period Start",E48,"Period Type","Date")</t>
  </si>
  <si>
    <t>=-GL(,GLAccount,"1/1/"&amp;Year,E48,,,,,,,,,,TRUE)</t>
  </si>
  <si>
    <t>=G48/$H$6</t>
  </si>
  <si>
    <t>=NL(D167,"Date","Period Start","Period Type","Date","Period Start",CYExclude&amp;"&amp;1/1/"&amp;CY&amp;"..12/31/"&amp;CY,"Period Name","&lt;&gt;Saturday&amp;&lt;&gt;Sunday")</t>
  </si>
  <si>
    <t>=IF(J167="","",NL(,"Date","Period Name","Period Start",J167,"Period Type","Date"))</t>
  </si>
  <si>
    <t>=-GL(,GLAccount,J167,J167)</t>
  </si>
  <si>
    <t>=-GL(,GLAccount,"1/1/"&amp;CY,J167,,,,,,,,,,TRUE)</t>
  </si>
  <si>
    <t>=M167/$O$6</t>
  </si>
  <si>
    <t>=H167*$O$6</t>
  </si>
  <si>
    <t>=M167-O167</t>
  </si>
  <si>
    <t>=AND($B$5&gt;=J168,$B$5&lt;OFFSET(J168,1,0))</t>
  </si>
  <si>
    <t>=D167+1</t>
  </si>
  <si>
    <t>=NL(,"Date","Period Name","Period Start",E56,"Period Type","Date")</t>
  </si>
  <si>
    <t>=-GL(,GLAccount,"1/1/"&amp;Year,E56,,,,,,,,,,TRUE)</t>
  </si>
  <si>
    <t>=G56/$H$6</t>
  </si>
  <si>
    <t>=NL(D56,"Date","Period Start","Period Type","Date","Period Start",CYExclude&amp;"&amp;1/1/"&amp;CY&amp;"..12/31/"&amp;CY,"Period Name","&lt;&gt;Saturday&amp;&lt;&gt;Sunday")</t>
  </si>
  <si>
    <t>=IF(J56="","",NL(,"Date","Period Name","Period Start",J56,"Period Type","Date"))</t>
  </si>
  <si>
    <t>=-GL(,GLAccount,"1/1/"&amp;Year,E172,,,,,,,,,,TRUE)</t>
  </si>
  <si>
    <t>=G172/$H$6</t>
  </si>
  <si>
    <t>=NL(D172,"Date","Period Start","Period Type","Date","Period Start",CYExclude&amp;"&amp;1/1/"&amp;CY&amp;"..12/31/"&amp;CY,"Period Name","&lt;&gt;Saturday&amp;&lt;&gt;Sunday")</t>
  </si>
  <si>
    <t>=IF(J172="","",NL(,"Date","Period Name","Period Start",J172,"Period Type","Date"))</t>
  </si>
  <si>
    <t>=-GL(,GLAccount,J172,J172)</t>
  </si>
  <si>
    <t>=-GL(,GLAccount,"1/1/"&amp;CY,J172,,,,,,,,,,TRUE)</t>
  </si>
  <si>
    <t>=M172/$O$6</t>
  </si>
  <si>
    <t>=H172*$O$6</t>
  </si>
  <si>
    <t>=H33*$O$6</t>
  </si>
  <si>
    <t>=M33-O33</t>
  </si>
  <si>
    <t>=AND($B$5&gt;=J34,$B$5&lt;OFFSET(J34,1,0))</t>
  </si>
  <si>
    <t>=D33+1</t>
  </si>
  <si>
    <t>=NL(,"Date","Period Name","Period Start",E34,"Period Type","Date")</t>
  </si>
  <si>
    <t>=-GL(,GLAccount,"1/1/"&amp;Year,E34,,,,,,,,,,TRUE)</t>
  </si>
  <si>
    <t>=G34/$H$6</t>
  </si>
  <si>
    <t>hide</t>
  </si>
  <si>
    <t>=AND($B$5&gt;=J89,$B$5&lt;OFFSET(J89,1,0))</t>
  </si>
  <si>
    <t>=D88+1</t>
  </si>
  <si>
    <t>=NL(,"Date","Period Name","Period Start",E89,"Period Type","Date")</t>
  </si>
  <si>
    <t>=-GL(,GLAccount,"1/1/"&amp;CY,J232,,,,,,,,,,TRUE)</t>
  </si>
  <si>
    <t>=M232/$O$6</t>
  </si>
  <si>
    <t>=H232*$O$6</t>
  </si>
  <si>
    <t>=M232-O232</t>
  </si>
  <si>
    <t>=AND($B$5&gt;=J233,$B$5&lt;OFFSET(J233,1,0))</t>
  </si>
  <si>
    <t>=D232+1</t>
  </si>
  <si>
    <t>=NL(,"Date","Period Name","Period Start",E233,"Period Type","Date")</t>
  </si>
  <si>
    <t>=-GL(,GLAccount,"1/1/"&amp;Year,E233,,,,,,,,,,TRUE)</t>
  </si>
  <si>
    <t>=G233/$H$6</t>
  </si>
  <si>
    <t>=-GL(,GLAccount,"1/1/"&amp;Year,E23,,,,,,,,,,TRUE)</t>
  </si>
  <si>
    <t>=G23/$H$6</t>
  </si>
  <si>
    <t>=NL(D23,"Date","Period Start","Period Type","Date","Period Start",CYExclude&amp;"&amp;1/1/"&amp;CY&amp;"..12/31/"&amp;CY,"Period Name","&lt;&gt;Saturday&amp;&lt;&gt;Sunday")</t>
  </si>
  <si>
    <t>=IF(J23="","",NL(,"Date","Period Name","Period Start",J23,"Period Type","Date"))</t>
  </si>
  <si>
    <t>=-GL(,GLAccount,J23,J23)</t>
  </si>
  <si>
    <t>=-GL(,GLAccount,"1/1/"&amp;CY,J23,,,,,,,,,,TRUE)</t>
  </si>
  <si>
    <t>=M23/$O$6</t>
  </si>
  <si>
    <t>=H23*$O$6</t>
  </si>
  <si>
    <t>=M23-O23</t>
  </si>
  <si>
    <t>=AND($B$5&gt;=J24,$B$5&lt;OFFSET(J24,1,0))</t>
  </si>
  <si>
    <t>=D23+1</t>
  </si>
  <si>
    <t>=NL(,"Date","Period Name","Period Start",E24,"Period Type","Date")</t>
  </si>
  <si>
    <t>=-GL(,GLAccount,"1/1/"&amp;Year,E24,,,,,,,,,,TRUE)</t>
  </si>
  <si>
    <t>=-GL(,GLAccount,"1/1/"&amp;Year,E95,,,,,,,,,,TRUE)</t>
  </si>
  <si>
    <t>=G95/$H$6</t>
  </si>
  <si>
    <t>=-GL(,GLAccount,"1/1/"&amp;CY,J75,,,,,,,,,,TRUE)</t>
  </si>
  <si>
    <t>=M75/$O$6</t>
  </si>
  <si>
    <t>=H75*$O$6</t>
  </si>
  <si>
    <t>=M75-O75</t>
  </si>
  <si>
    <t>=AND($B$5&gt;=J76,$B$5&lt;OFFSET(J76,1,0))</t>
  </si>
  <si>
    <t>=D75+1</t>
  </si>
  <si>
    <t>=NL(,"Date","Period Name","Period Start",E76,"Period Type","Date")</t>
  </si>
  <si>
    <t>=-GL(,GLAccount,"1/1/"&amp;Year,E76,,,,,,,,,,TRUE)</t>
  </si>
  <si>
    <t>=G76/$H$6</t>
  </si>
  <si>
    <t>=NL(D76,"Date","Period Start","Period Type","Date","Period Start",CYExclude&amp;"&amp;1/1/"&amp;CY&amp;"..12/31/"&amp;CY,"Period Name","&lt;&gt;Saturday&amp;&lt;&gt;Sunday")</t>
  </si>
  <si>
    <t>=IF(J76="","",NL(,"Date","Period Name","Period Start",J76,"Period Type","Date"))</t>
  </si>
  <si>
    <t>=-GL(,GLAccount,J76,J76)</t>
  </si>
  <si>
    <t>=-GL(,GLAccount,"1/1/"&amp;CY,J76,,,,,,,,,,TRUE)</t>
  </si>
  <si>
    <t>=M76/$O$6</t>
  </si>
  <si>
    <t>=H76*$O$6</t>
  </si>
  <si>
    <t>=M76-O76</t>
  </si>
  <si>
    <t>=AND($B$5&gt;=J77,$B$5&lt;OFFSET(J77,1,0))</t>
  </si>
  <si>
    <t>=D76+1</t>
  </si>
  <si>
    <t>=NL(,"Date","Period Name","Period Start",E77,"Period Type","Date")</t>
  </si>
  <si>
    <t>=-GL(,GLAccount,"1/1/"&amp;Year,E77,,,,,,,,,,TRUE)</t>
  </si>
  <si>
    <t>=G77/$H$6</t>
  </si>
  <si>
    <t>=AND($B$5&gt;=J237,$B$5&lt;OFFSET(J237,1,0))</t>
  </si>
  <si>
    <t>=D236+1</t>
  </si>
  <si>
    <t>=NL(,"Date","Period Name","Period Start",E237,"Period Type","Date")</t>
  </si>
  <si>
    <t>=-GL(,GLAccount,"1/1/"&amp;Year,E237,,,,,,,,,,TRUE)</t>
  </si>
  <si>
    <t>=G237/$H$6</t>
  </si>
  <si>
    <t>=NL(D235,"Date","Period Start","Period Type","Date","Period Start",CYExclude&amp;"&amp;1/1/"&amp;CY&amp;"..12/31/"&amp;CY,"Period Name","&lt;&gt;Saturday&amp;&lt;&gt;Sunday")</t>
  </si>
  <si>
    <t>=IF(J235="","",NL(,"Date","Period Name","Period Start",J235,"Period Type","Date"))</t>
  </si>
  <si>
    <t>=-GL(,GLAccount,J235,J235)</t>
  </si>
  <si>
    <t>=-GL(,GLAccount,"1/1/"&amp;CY,J235,,,,,,,,,,TRUE)</t>
  </si>
  <si>
    <t>=IF(J139="","",NL(,"Date","Period Name","Period Start",J139,"Period Type","Date"))</t>
  </si>
  <si>
    <t>=-GL(,GLAccount,J139,J139)</t>
  </si>
  <si>
    <t>=-GL(,GLAccount,"1/1/"&amp;CY,J139,,,,,,,,,,TRUE)</t>
  </si>
  <si>
    <t>=M139/$O$6</t>
  </si>
  <si>
    <t>=H139*$O$6</t>
  </si>
  <si>
    <t>=M139-O139</t>
  </si>
  <si>
    <t>=AND($B$5&gt;=J140,$B$5&lt;OFFSET(J140,1,0))</t>
  </si>
  <si>
    <t>=D139+1</t>
  </si>
  <si>
    <t>=-GL(,GLAccount,"1/1/"&amp;Year,E84,,,,,,,,,,TRUE)</t>
  </si>
  <si>
    <t>=G84/$H$6</t>
  </si>
  <si>
    <t>=NL(D258,"Date","Period Start","Period Type","Date","Period Start",CYExclude&amp;"&amp;1/1/"&amp;CY&amp;"..12/31/"&amp;CY,"Period Name","&lt;&gt;Saturday&amp;&lt;&gt;Sunday")</t>
  </si>
  <si>
    <t>=IF(J258="","",NL(,"Date","Period Name","Period Start",J258,"Period Type","Date"))</t>
  </si>
  <si>
    <t>=-GL(,GLAccount,J258,J258)</t>
  </si>
  <si>
    <t>=-GL(,GLAccount,"1/1/"&amp;CY,J258,,,,,,,,,,TRUE)</t>
  </si>
  <si>
    <t>=M258/$O$6</t>
  </si>
  <si>
    <t>=H258*$O$6</t>
  </si>
  <si>
    <t>=M258-O258</t>
  </si>
  <si>
    <t>=AND($B$5&gt;=J259,$B$5&lt;OFFSET(J259,1,0))</t>
  </si>
  <si>
    <t>=D258+1</t>
  </si>
  <si>
    <t>=NL(,"Date","Period Name","Period Start",E259,"Period Type","Date")</t>
  </si>
  <si>
    <t>=-GL(,GLAccount,"1/1/"&amp;Year,E259,,,,,,,,,,TRUE)</t>
  </si>
  <si>
    <t>=G259/$H$6</t>
  </si>
  <si>
    <t>=NL(D179,"Date","Period Start","Period Type","Date","Period Start",CYExclude&amp;"&amp;1/1/"&amp;CY&amp;"..12/31/"&amp;CY,"Period Name","&lt;&gt;Saturday&amp;&lt;&gt;Sunday")</t>
  </si>
  <si>
    <t>=IF(J179="","",NL(,"Date","Period Name","Period Start",J179,"Period Type","Date"))</t>
  </si>
  <si>
    <t>=-GL(,GLAccount,J179,J179)</t>
  </si>
  <si>
    <t>=-GL(,GLAccount,"1/1/"&amp;CY,J204,,,,,,,,,,TRUE)</t>
  </si>
  <si>
    <t>=M204/$O$6</t>
  </si>
  <si>
    <t>=H204*$O$6</t>
  </si>
  <si>
    <t>=M204-O204</t>
  </si>
  <si>
    <t>=AND($B$5&gt;=J205,$B$5&lt;OFFSET(J205,1,0))</t>
  </si>
  <si>
    <t>=D204+1</t>
  </si>
  <si>
    <t>=-GL(,GLAccount,"1/1/"&amp;Year,E89,,,,,,,,,,TRUE)</t>
  </si>
  <si>
    <t>=G89/$H$6</t>
  </si>
  <si>
    <t>=NL(D89,"Date","Period Start","Period Type","Date","Period Start",CYExclude&amp;"&amp;1/1/"&amp;CY&amp;"..12/31/"&amp;CY,"Period Name","&lt;&gt;Saturday&amp;&lt;&gt;Sunday")</t>
  </si>
  <si>
    <t>=IF(J89="","",NL(,"Date","Period Name","Period Start",J89,"Period Type","Date"))</t>
  </si>
  <si>
    <t>=-GL(,GLAccount,J89,J89)</t>
  </si>
  <si>
    <t>=NL(,"Date","Period Name","Period Start",E143,"Period Type","Date")</t>
  </si>
  <si>
    <t>=-GL(,GLAccount,"1/1/"&amp;Year,E143,,,,,,,,,,TRUE)</t>
  </si>
  <si>
    <t>=G143/$H$6</t>
  </si>
  <si>
    <t>=NL(D143,"Date","Period Start","Period Type","Date","Period Start",CYExclude&amp;"&amp;1/1/"&amp;CY&amp;"..12/31/"&amp;CY,"Period Name","&lt;&gt;Saturday&amp;&lt;&gt;Sunday")</t>
  </si>
  <si>
    <t>=IF(J143="","",NL(,"Date","Period Name","Period Start",J143,"Period Type","Date"))</t>
  </si>
  <si>
    <t>=-GL(,GLAccount,J143,J143)</t>
  </si>
  <si>
    <t>=-GL(,GLAccount,"1/1/"&amp;CY,J143,,,,,,,,,,TRUE)</t>
  </si>
  <si>
    <t>=M143/$O$6</t>
  </si>
  <si>
    <t>=H143*$O$6</t>
  </si>
  <si>
    <t>=M143-O143</t>
  </si>
  <si>
    <t>=AND($B$5&gt;=J144,$B$5&lt;OFFSET(J144,1,0))</t>
  </si>
  <si>
    <t>=D143+1</t>
  </si>
  <si>
    <t>=AND($B$5&gt;=J59,$B$5&lt;OFFSET(J59,1,0))</t>
  </si>
  <si>
    <t>=D58+1</t>
  </si>
  <si>
    <t>=IF(J177="","",NL(,"Date","Period Name","Period Start",J177,"Period Type","Date"))</t>
  </si>
  <si>
    <t>=-GL(,GLAccount,J177,J177)</t>
  </si>
  <si>
    <t>=-GL(,GLAccount,"1/1/"&amp;CY,J177,,,,,,,,,,TRUE)</t>
  </si>
  <si>
    <t>=M177/$O$6</t>
  </si>
  <si>
    <t>=NL(D151,"Date","Period Start","Period Type","Date","Period Start",CYExclude&amp;"&amp;1/1/"&amp;CY&amp;"..12/31/"&amp;CY,"Period Name","&lt;&gt;Saturday&amp;&lt;&gt;Sunday")</t>
  </si>
  <si>
    <t>=IF(J151="","",NL(,"Date","Period Name","Period Start",J151,"Period Type","Date"))</t>
  </si>
  <si>
    <t>=IF(J219="","",NL(,"Date","Period Name","Period Start",J219,"Period Type","Date"))</t>
  </si>
  <si>
    <t>=-GL(,GLAccount,J219,J219)</t>
  </si>
  <si>
    <t>=-GL(,GLAccount,"1/1/"&amp;CY,J219,,,,,,,,,,TRUE)</t>
  </si>
  <si>
    <t>=M219/$O$6</t>
  </si>
  <si>
    <t>=H219*$O$6</t>
  </si>
  <si>
    <t>=M219-O219</t>
  </si>
  <si>
    <t>=AND($B$5&gt;=J220,$B$5&lt;OFFSET(J220,1,0))</t>
  </si>
  <si>
    <t>=D219+1</t>
  </si>
  <si>
    <t>=NL(,"Date","Period Name","Period Start",E144,"Period Type","Date")</t>
  </si>
  <si>
    <t>=-GL(,GLAccount,"1/1/"&amp;Year,E144,,,,,,,,,,TRUE)</t>
  </si>
  <si>
    <t>=G144/$H$6</t>
  </si>
  <si>
    <t>=-GL(,GLAccount,"1/1/"&amp;Year,E225,,,,,,,,,,TRUE)</t>
  </si>
  <si>
    <t>=G225/$H$6</t>
  </si>
  <si>
    <t>=NL(D245,"Date","Period Start","Period Type","Date","Period Start",CYExclude&amp;"&amp;1/1/"&amp;CY&amp;"..12/31/"&amp;CY,"Period Name","&lt;&gt;Saturday&amp;&lt;&gt;Sunday")</t>
  </si>
  <si>
    <t>=IF(J245="","",NL(,"Date","Period Name","Period Start",J245,"Period Type","Date"))</t>
  </si>
  <si>
    <t>=-GL(,GLAccount,J245,J245)</t>
  </si>
  <si>
    <t>=-GL(,GLAccount,"1/1/"&amp;CY,J245,,,,,,,,,,TRUE)</t>
  </si>
  <si>
    <t>=M245/$O$6</t>
  </si>
  <si>
    <t>=H245*$O$6</t>
  </si>
  <si>
    <t>=M245-O245</t>
  </si>
  <si>
    <t>=AND($B$5&gt;=J246,$B$5&lt;OFFSET(J246,1,0))</t>
  </si>
  <si>
    <t>=D245+1</t>
  </si>
  <si>
    <t>=NL(,"Date","Period Name","Period Start",E246,"Period Type","Date")</t>
  </si>
  <si>
    <t>=-GL(,GLAccount,"1/1/"&amp;Year,E246,,,,,,,,,,TRUE)</t>
  </si>
  <si>
    <t>=G246/$H$6</t>
  </si>
  <si>
    <t>=NL(D246,"Date","Period Start","Period Type","Date","Period Start",CYExclude&amp;"&amp;1/1/"&amp;CY&amp;"..12/31/"&amp;CY,"Period Name","&lt;&gt;Saturday&amp;&lt;&gt;Sunday")</t>
  </si>
  <si>
    <t>=IF(J246="","",NL(,"Date","Period Name","Period Start",J246,"Period Type","Date"))</t>
  </si>
  <si>
    <t>=-GL(,GLAccount,J246,J246)</t>
  </si>
  <si>
    <t>=-GL(,GLAccount,"1/1/"&amp;CY,J246,,,,,,,,,,TRUE)</t>
  </si>
  <si>
    <t>=NL(D114,"Date","Period Start","Period Type","Date","Period Start",CYExclude&amp;"&amp;1/1/"&amp;CY&amp;"..12/31/"&amp;CY,"Period Name","&lt;&gt;Saturday&amp;&lt;&gt;Sunday")</t>
  </si>
  <si>
    <t>=NL(D36,"Date","Period Start","Period Type","Date","Period Start",CYExclude&amp;"&amp;1/1/"&amp;CY&amp;"..12/31/"&amp;CY,"Period Name","&lt;&gt;Saturday&amp;&lt;&gt;Sunday")</t>
  </si>
  <si>
    <t>=NL(,"Date","Period Name","Period Start",E17,"Period Type","Date")</t>
  </si>
  <si>
    <t>=-GL(,GLAccount,"1/1/"&amp;Year,E17,,,,,,,,,,TRUE)</t>
  </si>
  <si>
    <t>=G17/$H$6</t>
  </si>
  <si>
    <t>=-GL(,GLAccount,J56,J56)</t>
  </si>
  <si>
    <t>=-GL(,GLAccount,"1/1/"&amp;CY,J56,,,,,,,,,,TRUE)</t>
  </si>
  <si>
    <t>=M56/$O$6</t>
  </si>
  <si>
    <t>=H56*$O$6</t>
  </si>
  <si>
    <t>=M56-O56</t>
  </si>
  <si>
    <t>=AND($B$5&gt;=J57,$B$5&lt;OFFSET(J57,1,0))</t>
  </si>
  <si>
    <t>=D56+1</t>
  </si>
  <si>
    <t>=NL(,"Date","Period Name","Period Start",E57,"Period Type","Date")</t>
  </si>
  <si>
    <t>=AND($B$5&gt;=J236,$B$5&lt;OFFSET(J236,1,0))</t>
  </si>
  <si>
    <t>=D235+1</t>
  </si>
  <si>
    <t>=NL(,"Date","Period Name","Period Start",E236,"Period Type","Date")</t>
  </si>
  <si>
    <t>=AND($B$5&gt;=J64,$B$5&lt;OFFSET(J64,1,0))</t>
  </si>
  <si>
    <t>=D63+1</t>
  </si>
  <si>
    <t>=NL(D180,"Date","Period Start","Period Type","Date","Period Start",CYExclude&amp;"&amp;1/1/"&amp;CY&amp;"..12/31/"&amp;CY,"Period Name","&lt;&gt;Saturday&amp;&lt;&gt;Sunday")</t>
  </si>
  <si>
    <t>=IF(J180="","",NL(,"Date","Period Name","Period Start",J180,"Period Type","Date"))</t>
  </si>
  <si>
    <t>=-GL(,GLAccount,J180,J180)</t>
  </si>
  <si>
    <t>=-GL(,GLAccount,"1/1/"&amp;Year,E170,,,,,,,,,,TRUE)</t>
  </si>
  <si>
    <t>=G170/$H$6</t>
  </si>
  <si>
    <t>=-GL(,GLAccount,J55,J55)</t>
  </si>
  <si>
    <t>=-GL(,GLAccount,"1/1/"&amp;CY,J55,,,,,,,,,,TRUE)</t>
  </si>
  <si>
    <t>=M55/$O$6</t>
  </si>
  <si>
    <t>=H55*$O$6</t>
  </si>
  <si>
    <t>=M55-O55</t>
  </si>
  <si>
    <t>=AND($B$5&gt;=J56,$B$5&lt;OFFSET(J56,1,0))</t>
  </si>
  <si>
    <t>=D55+1</t>
  </si>
  <si>
    <t>=D252+1</t>
  </si>
  <si>
    <t>=NL(,"Date","Period Name","Period Start",E253,"Period Type","Date")</t>
  </si>
  <si>
    <t>=-GL(,GLAccount,"1/1/"&amp;Year,E253,,,,,,,,,,TRUE)</t>
  </si>
  <si>
    <t>=G253/$H$6</t>
  </si>
  <si>
    <t>=IF(J157="","",NL(,"Date","Period Name","Period Start",J157,"Period Type","Date"))</t>
  </si>
  <si>
    <t>=-GL(,GLAccount,J157,J157)</t>
  </si>
  <si>
    <t>=-GL(,GLAccount,"1/1/"&amp;CY,J157,,,,,,,,,,TRUE)</t>
  </si>
  <si>
    <t>=M157/$O$6</t>
  </si>
  <si>
    <t>=H157*$O$6</t>
  </si>
  <si>
    <t>=M157-O157</t>
  </si>
  <si>
    <t>=AND($B$5&gt;=J158,$B$5&lt;OFFSET(J158,1,0))</t>
  </si>
  <si>
    <t>=D157+1</t>
  </si>
  <si>
    <t>=NL(,"Date","Period Name","Period Start",E158,"Period Type","Date")</t>
  </si>
  <si>
    <t>=AND($B$5&gt;=J42,$B$5&lt;OFFSET(J42,1,0))</t>
  </si>
  <si>
    <t>=D41+1</t>
  </si>
  <si>
    <t>=NL(,"Date","Period Name","Period Start",E42,"Period Type","Date")</t>
  </si>
  <si>
    <t>=-GL(,GLAccount,"1/1/"&amp;Year,E42,,,,,,,,,,TRUE)</t>
  </si>
  <si>
    <t>=G42/$H$6</t>
  </si>
  <si>
    <t>=D154+1</t>
  </si>
  <si>
    <t>=IF(J58="","",NL(,"Date","Period Name","Period Start",J58,"Period Type","Date"))</t>
  </si>
  <si>
    <t>=AND($B$5&gt;=J103,$B$5&lt;OFFSET(J103,1,0))</t>
  </si>
  <si>
    <t>=D102+1</t>
  </si>
  <si>
    <t>=NL(,"Date","Period Name","Period Start",E103,"Period Type","Date")</t>
  </si>
  <si>
    <t>=-GL(,GLAccount,"1/1/"&amp;Year,E103,,,,,,,,,,TRUE)</t>
  </si>
  <si>
    <t>=NL(,"Date","Period Name","Period Start",E220,"Period Type","Date")</t>
  </si>
  <si>
    <t>=-GL(,GLAccount,"1/1/"&amp;Year,E220,,,,,,,,,,TRUE)</t>
  </si>
  <si>
    <t>=G220/$H$6</t>
  </si>
  <si>
    <t>=NL(D220,"Date","Period Start","Period Type","Date","Period Start",CYExclude&amp;"&amp;1/1/"&amp;CY&amp;"..12/31/"&amp;CY,"Period Name","&lt;&gt;Saturday&amp;&lt;&gt;Sunday")</t>
  </si>
  <si>
    <t>=-GL(,GLAccount,"1/1/"&amp;CY,J43,,,,,,,,,,TRUE)</t>
  </si>
  <si>
    <t>=M43/$O$6</t>
  </si>
  <si>
    <t>=H43*$O$6</t>
  </si>
  <si>
    <t>=M43-O43</t>
  </si>
  <si>
    <t>=AND($B$5&gt;=J44,$B$5&lt;OFFSET(J44,1,0))</t>
  </si>
  <si>
    <t>=D43+1</t>
  </si>
  <si>
    <t>=NL(,"Date","Period Name","Period Start",E44,"Period Type","Date")</t>
  </si>
  <si>
    <t>=-GL(,GLAccount,"1/1/"&amp;Year,E44,,,,,,,,,,TRUE)</t>
  </si>
  <si>
    <t>=G44/$H$6</t>
  </si>
  <si>
    <t>=-GL(,GLAccount,"1/1/"&amp;Year,E146,,,,,,,,,,TRUE)</t>
  </si>
  <si>
    <t>=G146/$H$6</t>
  </si>
  <si>
    <t>=NL(D146,"Date","Period Start","Period Type","Date","Period Start",CYExclude&amp;"&amp;1/1/"&amp;CY&amp;"..12/31/"&amp;CY,"Period Name","&lt;&gt;Saturday&amp;&lt;&gt;Sunday")</t>
  </si>
  <si>
    <t>=IF(J146="","",NL(,"Date","Period Name","Period Start",J146,"Period Type","Date"))</t>
  </si>
  <si>
    <t>=-GL(,GLAccount,J146,J146)</t>
  </si>
  <si>
    <t>=-GL(,GLAccount,"1/1/"&amp;CY,J146,,,,,,,,,,TRUE)</t>
  </si>
  <si>
    <t>=M146/$O$6</t>
  </si>
  <si>
    <t>=H146*$O$6</t>
  </si>
  <si>
    <t>=M146-O146</t>
  </si>
  <si>
    <t>=IF(J69="","",NL(,"Date","Period Name","Period Start",J69,"Period Type","Date"))</t>
  </si>
  <si>
    <t>=-GL(,GLAccount,J69,J69)</t>
  </si>
  <si>
    <t>=-GL(,GLAccount,"1/1/"&amp;CY,J69,,,,,,,,,,TRUE)</t>
  </si>
  <si>
    <t>=M69/$O$6</t>
  </si>
  <si>
    <t>=H69*$O$6</t>
  </si>
  <si>
    <t>=M69-O69</t>
  </si>
  <si>
    <t>=AND($B$5&gt;=J70,$B$5&lt;OFFSET(J70,1,0))</t>
  </si>
  <si>
    <t>=D69+1</t>
  </si>
  <si>
    <t>=NL(,"Date","Period Name","Period Start",E70,"Period Type","Date")</t>
  </si>
  <si>
    <t>=-GL(,GLAccount,"1/1/"&amp;Year,E70,,,,,,,,,,TRUE)</t>
  </si>
  <si>
    <t>=G70/$H$6</t>
  </si>
  <si>
    <t>=NL(D70,"Date","Period Start","Period Type","Date","Period Start",CYExclude&amp;"&amp;1/1/"&amp;CY&amp;"..12/31/"&amp;CY,"Period Name","&lt;&gt;Saturday&amp;&lt;&gt;Sunday")</t>
  </si>
  <si>
    <t>=IF(J70="","",NL(,"Date","Period Name","Period Start",J70,"Period Type","Date"))</t>
  </si>
  <si>
    <t>=-GL(,GLAccount,J70,J70)</t>
  </si>
  <si>
    <t>=-GL(,GLAccount,"1/1/"&amp;CY,J70,,,,,,,,,,TRUE)</t>
  </si>
  <si>
    <t>=IF(J99="","",NL(,"Date","Period Name","Period Start",J99,"Period Type","Date"))</t>
  </si>
  <si>
    <t>=-GL(,GLAccount,J99,J99)</t>
  </si>
  <si>
    <t>=-GL(,GLAccount,"1/1/"&amp;CY,J99,,,,,,,,,,TRUE)</t>
  </si>
  <si>
    <t>=M99/$O$6</t>
  </si>
  <si>
    <t>=H99*$O$6</t>
  </si>
  <si>
    <t>=M99-O99</t>
  </si>
  <si>
    <t>=AND($B$5&gt;=J100,$B$5&lt;OFFSET(J100,1,0))</t>
  </si>
  <si>
    <t>=D99+1</t>
  </si>
  <si>
    <t>=IF(J38="","",NL(,"Date","Period Name","Period Start",J38,"Period Type","Date"))</t>
  </si>
  <si>
    <t>=-GL(,GLAccount,J38,J38)</t>
  </si>
  <si>
    <t>=-GL(,GLAccount,"1/1/"&amp;CY,J38,,,,,,,,,,TRUE)</t>
  </si>
  <si>
    <t>=M38/$O$6</t>
  </si>
  <si>
    <t>=H38*$O$6</t>
  </si>
  <si>
    <t>=M38-O38</t>
  </si>
  <si>
    <t>=AND($B$5&gt;=J39,$B$5&lt;OFFSET(J39,1,0))</t>
  </si>
  <si>
    <t>=D38+1</t>
  </si>
  <si>
    <t>=NL(,"Date","Period Name","Period Start",E39,"Period Type","Date")</t>
  </si>
  <si>
    <t>=-GL(,GLAccount,"1/1/"&amp;Year,E39,,,,,,,,,,TRUE)</t>
  </si>
  <si>
    <t>=G39/$H$6</t>
  </si>
  <si>
    <t>=NL(D39,"Date","Period Start","Period Type","Date","Period Start",CYExclude&amp;"&amp;1/1/"&amp;CY&amp;"..12/31/"&amp;CY,"Period Name","&lt;&gt;Saturday&amp;&lt;&gt;Sunday")</t>
  </si>
  <si>
    <t>=IF(J39="","",NL(,"Date","Period Name","Period Start",J39,"Period Type","Date"))</t>
  </si>
  <si>
    <t>=AND($B$5&gt;=J215,$B$5&lt;OFFSET(J215,1,0))</t>
  </si>
  <si>
    <t>=D214+1</t>
  </si>
  <si>
    <t>=NL(,"Date","Period Name","Period Start",E200,"Period Type","Date")</t>
  </si>
  <si>
    <t>=-GL(,GLAccount,"1/1/"&amp;Year,E200,,,,,,,,,,TRUE)</t>
  </si>
  <si>
    <t>=G200/$H$6</t>
  </si>
  <si>
    <t>=NL(D200,"Date","Period Start","Period Type","Date","Period Start",CYExclude&amp;"&amp;1/1/"&amp;CY&amp;"..12/31/"&amp;CY,"Period Name","&lt;&gt;Saturday&amp;&lt;&gt;Sunday")</t>
  </si>
  <si>
    <t>=IF(J200="","",NL(,"Date","Period Name","Period Start",J200,"Period Type","Date"))</t>
  </si>
  <si>
    <t>=-GL(,GLAccount,J200,J200)</t>
  </si>
  <si>
    <t>=-GL(,GLAccount,"1/1/"&amp;CY,J200,,,,,,,,,,TRUE)</t>
  </si>
  <si>
    <t>=M200/$O$6</t>
  </si>
  <si>
    <t>=H200*$O$6</t>
  </si>
  <si>
    <t>=M200-O200</t>
  </si>
  <si>
    <t>=AND($B$5&gt;=J201,$B$5&lt;OFFSET(J201,1,0))</t>
  </si>
  <si>
    <t>=D200+1</t>
  </si>
  <si>
    <t>=-GL(,GLAccount,J248,J248)</t>
  </si>
  <si>
    <t>=-GL(,GLAccount,"1/1/"&amp;CY,J248,,,,,,,,,,TRUE)</t>
  </si>
  <si>
    <t>=M248/$O$6</t>
  </si>
  <si>
    <t>=H248*$O$6</t>
  </si>
  <si>
    <t>=M248-O248</t>
  </si>
  <si>
    <t>=AND($B$5&gt;=J249,$B$5&lt;OFFSET(J249,1,0))</t>
  </si>
  <si>
    <t>=D248+1</t>
  </si>
  <si>
    <t>=NL(,"Date","Period Name","Period Start",E249,"Period Type","Date")</t>
  </si>
  <si>
    <t>=-GL(,GLAccount,"1/1/"&amp;Year,E249,,,,,,,,,,TRUE)</t>
  </si>
  <si>
    <t>=G249/$H$6</t>
  </si>
  <si>
    <t>=NL(D249,"Date","Period Start","Period Type","Date","Period Start",CYExclude&amp;"&amp;1/1/"&amp;CY&amp;"..12/31/"&amp;CY,"Period Name","&lt;&gt;Saturday&amp;&lt;&gt;Sunday")</t>
  </si>
  <si>
    <t>=H82*$O$6</t>
  </si>
  <si>
    <t>=M82-O82</t>
  </si>
  <si>
    <t>=AND($B$5&gt;=J83,$B$5&lt;OFFSET(J83,1,0))</t>
  </si>
  <si>
    <t>=D82+1</t>
  </si>
  <si>
    <t>=NL(,"Date","Period Name","Period Start",E83,"Period Type","Date")</t>
  </si>
  <si>
    <t>=-GL(,GLAccount,"1/1/"&amp;Year,E83,,,,,,,,,,TRUE)</t>
  </si>
  <si>
    <t>=G83/$H$6</t>
  </si>
  <si>
    <t>=NL(D83,"Date","Period Start","Period Type","Date","Period Start",CYExclude&amp;"&amp;1/1/"&amp;CY&amp;"..12/31/"&amp;CY,"Period Name","&lt;&gt;Saturday&amp;&lt;&gt;Sunday")</t>
  </si>
  <si>
    <t>=IF(J83="","",NL(,"Date","Period Name","Period Start",J83,"Period Type","Date"))</t>
  </si>
  <si>
    <t>=-GL(,GLAccount,J83,J83)</t>
  </si>
  <si>
    <t>=-GL(,GLAccount,"1/1/"&amp;CY,J83,,,,,,,,,,TRUE)</t>
  </si>
  <si>
    <t>=M83/$O$6</t>
  </si>
  <si>
    <t>=H83*$O$6</t>
  </si>
  <si>
    <t>=M83-O83</t>
  </si>
  <si>
    <t>=AND($B$5&gt;=J84,$B$5&lt;OFFSET(J84,1,0))</t>
  </si>
  <si>
    <t>=-GL(,GLAccount,"1/1/"&amp;CY,J184,,,,,,,,,,TRUE)</t>
  </si>
  <si>
    <t>=M184/$O$6</t>
  </si>
  <si>
    <t>=H184*$O$6</t>
  </si>
  <si>
    <t>=M184-O184</t>
  </si>
  <si>
    <t>=AND($B$5&gt;=J185,$B$5&lt;OFFSET(J185,1,0))</t>
  </si>
  <si>
    <t>=D184+1</t>
  </si>
  <si>
    <t>=NL(,"Date","Period Name","Period Start",E185,"Period Type","Date")</t>
  </si>
  <si>
    <t>=-GL(,GLAccount,"1/1/"&amp;Year,E185,,,,,,,,,,TRUE)</t>
  </si>
  <si>
    <t>=G185/$H$6</t>
  </si>
  <si>
    <t>=NL(D185,"Date","Period Start","Period Type","Date","Period Start",CYExclude&amp;"&amp;1/1/"&amp;CY&amp;"..12/31/"&amp;CY,"Period Name","&lt;&gt;Saturday&amp;&lt;&gt;Sunday")</t>
  </si>
  <si>
    <t>=IF(J185="","",NL(,"Date","Period Name","Period Start",J185,"Period Type","Date"))</t>
  </si>
  <si>
    <t>=-GL(,GLAccount,J185,J185)</t>
  </si>
  <si>
    <t>=-GL(,GLAccount,"1/1/"&amp;CY,J185,,,,,,,,,,TRUE)</t>
  </si>
  <si>
    <t>=M185/$O$6</t>
  </si>
  <si>
    <t>=H185*$O$6</t>
  </si>
  <si>
    <t>=M185-O185</t>
  </si>
  <si>
    <t>=AND($B$5&gt;=J186,$B$5&lt;OFFSET(J186,1,0))</t>
  </si>
  <si>
    <t>=D185+1</t>
  </si>
  <si>
    <t>=NL(,"Date","Period Name","Period Start",E186,"Period Type","Date")</t>
  </si>
  <si>
    <t>=-GL(,GLAccount,"1/1/"&amp;Year,E186,,,,,,,,,,TRUE)</t>
  </si>
  <si>
    <t>=G186/$H$6</t>
  </si>
  <si>
    <t>=AND($B$5&gt;=J102,$B$5&lt;OFFSET(J102,1,0))</t>
  </si>
  <si>
    <t>=D101+1</t>
  </si>
  <si>
    <t>=NL(,"Date","Period Name","Period Start",E102,"Period Type","Date")</t>
  </si>
  <si>
    <t>=-GL(,GLAccount,"1/1/"&amp;Year,E102,,,,,,,,,,TRUE)</t>
  </si>
  <si>
    <t>=G102/$H$6</t>
  </si>
  <si>
    <t>=IF(J132="","",NL(,"Date","Period Name","Period Start",J132,"Period Type","Date"))</t>
  </si>
  <si>
    <t>=-GL(,GLAccount,J132,J132)</t>
  </si>
  <si>
    <t>=-GL(,GLAccount,"1/1/"&amp;CY,J132,,,,,,,,,,TRUE)</t>
  </si>
  <si>
    <t>=M132/$O$6</t>
  </si>
  <si>
    <t>=H132*$O$6</t>
  </si>
  <si>
    <t>=M132-O132</t>
  </si>
  <si>
    <t>=AND($B$5&gt;=J133,$B$5&lt;OFFSET(J133,1,0))</t>
  </si>
  <si>
    <t>=D132+1</t>
  </si>
  <si>
    <t>=NL(,"Date","Period Name","Period Start",E66,"Period Type","Date")</t>
  </si>
  <si>
    <t>=-GL(,GLAccount,"1/1/"&amp;Year,E66,,,,,,,,,,TRUE)</t>
  </si>
  <si>
    <t>=G66/$H$6</t>
  </si>
  <si>
    <t>=NL(D66,"Date","Period Start","Period Type","Date","Period Start",CYExclude&amp;"&amp;1/1/"&amp;CY&amp;"..12/31/"&amp;CY,"Period Name","&lt;&gt;Saturday&amp;&lt;&gt;Sunday")</t>
  </si>
  <si>
    <t>=IF(J66="","",NL(,"Date","Period Name","Period Start",J66,"Period Type","Date"))</t>
  </si>
  <si>
    <t>=AND($B$5&gt;=J226,$B$5&lt;OFFSET(J226,1,0))</t>
  </si>
  <si>
    <t>=D225+1</t>
  </si>
  <si>
    <t>=NL(,"Date","Period Name","Period Start",E226,"Period Type","Date")</t>
  </si>
  <si>
    <t>=-GL(,GLAccount,"1/1/"&amp;Year,E226,,,,,,,,,,TRUE)</t>
  </si>
  <si>
    <t>=G226/$H$6</t>
  </si>
  <si>
    <t>=NL(D226,"Date","Period Start","Period Type","Date","Period Start",CYExclude&amp;"&amp;1/1/"&amp;CY&amp;"..12/31/"&amp;CY,"Period Name","&lt;&gt;Saturday&amp;&lt;&gt;Sunday")</t>
  </si>
  <si>
    <t>=G104/$H$6</t>
  </si>
  <si>
    <t>=M221/$O$6</t>
  </si>
  <si>
    <t>=H221*$O$6</t>
  </si>
  <si>
    <t>=M221-O221</t>
  </si>
  <si>
    <t>=AND($B$5&gt;=J222,$B$5&lt;OFFSET(J222,1,0))</t>
  </si>
  <si>
    <t>=D221+1</t>
  </si>
  <si>
    <t>=NL(,"Date","Period Name","Period Start",E222,"Period Type","Date")</t>
  </si>
  <si>
    <t>=-GL(,GLAccount,"1/1/"&amp;Year,E222,,,,,,,,,,TRUE)</t>
  </si>
  <si>
    <t>=G222/$H$6</t>
  </si>
  <si>
    <t>=G154/$H$6</t>
  </si>
  <si>
    <t>=NL(D154,"Date","Period Start","Period Type","Date","Period Start",CYExclude&amp;"&amp;1/1/"&amp;CY&amp;"..12/31/"&amp;CY,"Period Name","&lt;&gt;Saturday&amp;&lt;&gt;Sunday")</t>
  </si>
  <si>
    <t>=IF(J220="","",NL(,"Date","Period Name","Period Start",J220,"Period Type","Date"))</t>
  </si>
  <si>
    <t>=NL(D145,"Date","Period Start","Period Type","Date","Period Start",CYExclude&amp;"&amp;1/1/"&amp;CY&amp;"..12/31/"&amp;CY,"Period Name","&lt;&gt;Saturday&amp;&lt;&gt;Sunday")</t>
  </si>
  <si>
    <t>=IF(J145="","",NL(,"Date","Period Name","Period Start",J145,"Period Type","Date"))</t>
  </si>
  <si>
    <t>=-GL(,GLAccount,J145,J145)</t>
  </si>
  <si>
    <t>=-GL(,GLAccount,"1/1/"&amp;CY,J145,,,,,,,,,,TRUE)</t>
  </si>
  <si>
    <t>=M145/$O$6</t>
  </si>
  <si>
    <t>=H145*$O$6</t>
  </si>
  <si>
    <t>=M145-O145</t>
  </si>
  <si>
    <t>=AND($B$5&gt;=J146,$B$5&lt;OFFSET(J146,1,0))</t>
  </si>
  <si>
    <t>=D145+1</t>
  </si>
  <si>
    <t>=NL(,"Date","Period Name","Period Start",E146,"Period Type","Date")</t>
  </si>
  <si>
    <t>=NL(D222,"Date","Period Start","Period Type","Date","Period Start",CYExclude&amp;"&amp;1/1/"&amp;CY&amp;"..12/31/"&amp;CY,"Period Name","&lt;&gt;Saturday&amp;&lt;&gt;Sunday")</t>
  </si>
  <si>
    <t>=IF(J222="","",NL(,"Date","Period Name","Period Start",J222,"Period Type","Date"))</t>
  </si>
  <si>
    <t>=-GL(,GLAccount,J222,J222)</t>
  </si>
  <si>
    <t>=-GL(,GLAccount,"1/1/"&amp;CY,J222,,,,,,,,,,TRUE)</t>
  </si>
  <si>
    <t>=M222/$O$6</t>
  </si>
  <si>
    <t>=H222*$O$6</t>
  </si>
  <si>
    <t>=M222-O222</t>
  </si>
  <si>
    <t>=AND($B$5&gt;=J223,$B$5&lt;OFFSET(J223,1,0))</t>
  </si>
  <si>
    <t>=NL(D18,"Date","Period Start","Period Type","Date","Period Start",CYExclude&amp;"&amp;1/1/"&amp;CY&amp;"..12/31/"&amp;CY,"Period Name","&lt;&gt;Saturday&amp;&lt;&gt;Sunday")</t>
  </si>
  <si>
    <t>=IF(J18="","",NL(,"Date","Period Name","Period Start",J18,"Period Type","Date"))</t>
  </si>
  <si>
    <t>=-GL(,GLAccount,J18,J18)</t>
  </si>
  <si>
    <t>=-GL(,GLAccount,"1/1/"&amp;CY,J18,,,,,,,,,,TRUE)</t>
  </si>
  <si>
    <t>=M18/$O$6</t>
  </si>
  <si>
    <t>=H18*$O$6</t>
  </si>
  <si>
    <t>=M18-O18</t>
  </si>
  <si>
    <t>=AND($B$5&gt;=J19,$B$5&lt;OFFSET(J19,1,0))</t>
  </si>
  <si>
    <t>=D18+1</t>
  </si>
  <si>
    <t>=NL(,"Date","Period Name","Period Start",E19,"Period Type","Date")</t>
  </si>
  <si>
    <t>=-GL(,GLAccount,"1/1/"&amp;Year,E19,,,,,,,,,,TRUE)</t>
  </si>
  <si>
    <t>=G19/$H$6</t>
  </si>
  <si>
    <t>=NL(D19,"Date","Period Start","Period Type","Date","Period Start",CYExclude&amp;"&amp;1/1/"&amp;CY&amp;"..12/31/"&amp;CY,"Period Name","&lt;&gt;Saturday&amp;&lt;&gt;Sunday")</t>
  </si>
  <si>
    <t>=IF(J19="","",NL(,"Date","Period Name","Period Start",J19,"Period Type","Date"))</t>
  </si>
  <si>
    <t>=-GL(,GLAccount,J19,J19)</t>
  </si>
  <si>
    <t>=-GL(,GLAccount,"1/1/"&amp;Year,E122,,,,,,,,,,TRUE)</t>
  </si>
  <si>
    <t>=G122/$H$6</t>
  </si>
  <si>
    <t>=NL(D122,"Date","Period Start","Period Type","Date","Period Start",CYExclude&amp;"&amp;1/1/"&amp;CY&amp;"..12/31/"&amp;CY,"Period Name","&lt;&gt;Saturday&amp;&lt;&gt;Sunday")</t>
  </si>
  <si>
    <t>=IF(J238="","",NL(,"Date","Period Name","Period Start",J238,"Period Type","Date"))</t>
  </si>
  <si>
    <t>=-GL(,GLAccount,J238,J238)</t>
  </si>
  <si>
    <t>=-GL(,GLAccount,"1/1/"&amp;CY,J180,,,,,,,,,,TRUE)</t>
  </si>
  <si>
    <t>=M180/$O$6</t>
  </si>
  <si>
    <t>=H180*$O$6</t>
  </si>
  <si>
    <t>=M180-O180</t>
  </si>
  <si>
    <t>=AND($B$5&gt;=J181,$B$5&lt;OFFSET(J181,1,0))</t>
  </si>
  <si>
    <t>=D180+1</t>
  </si>
  <si>
    <t>=NL(,"Date","Period Name","Period Start",E181,"Period Type","Date")</t>
  </si>
  <si>
    <t>=-GL(,GLAccount,"1/1/"&amp;Year,E181,,,,,,,,,,TRUE)</t>
  </si>
  <si>
    <t>=G181/$H$6</t>
  </si>
  <si>
    <t>=IF(J156="","",NL(,"Date","Period Name","Period Start",J156,"Period Type","Date"))</t>
  </si>
  <si>
    <t>=-GL(,GLAccount,J156,J156)</t>
  </si>
  <si>
    <t>=IF(J62="","",NL(,"Date","Period Name","Period Start",J62,"Period Type","Date"))</t>
  </si>
  <si>
    <t>=-GL(,GLAccount,J62,J62)</t>
  </si>
  <si>
    <t>=-GL(,GLAccount,"1/1/"&amp;CY,J62,,,,,,,,,,TRUE)</t>
  </si>
  <si>
    <t>=M62/$O$6</t>
  </si>
  <si>
    <t>=H62*$O$6</t>
  </si>
  <si>
    <t>=M62-O62</t>
  </si>
  <si>
    <t>=AND($B$5&gt;=J63,$B$5&lt;OFFSET(J63,1,0))</t>
  </si>
  <si>
    <t>=D62+1</t>
  </si>
  <si>
    <t>=NL(,"Date","Period Name","Period Start",E63,"Period Type","Date")</t>
  </si>
  <si>
    <t>=-GL(,GLAccount,"1/1/"&amp;Year,E63,,,,,,,,,,TRUE)</t>
  </si>
  <si>
    <t>=G63/$H$6</t>
  </si>
  <si>
    <t>=NL(D63,"Date","Period Start","Period Type","Date","Period Start",CYExclude&amp;"&amp;1/1/"&amp;CY&amp;"..12/31/"&amp;CY,"Period Name","&lt;&gt;Saturday&amp;&lt;&gt;Sunday")</t>
  </si>
  <si>
    <t>=IF(J63="","",NL(,"Date","Period Name","Period Start",J63,"Period Type","Date"))</t>
  </si>
  <si>
    <t>=-GL(,GLAccount,J63,J63)</t>
  </si>
  <si>
    <t>=-GL(,GLAccount,"1/1/"&amp;CY,J63,,,,,,,,,,TRUE)</t>
  </si>
  <si>
    <t>=M63/$O$6</t>
  </si>
  <si>
    <t>=H63*$O$6</t>
  </si>
  <si>
    <t>=M63-O63</t>
  </si>
  <si>
    <t>=IF(J52="","",NL(,"Date","Period Name","Period Start",J52,"Period Type","Date"))</t>
  </si>
  <si>
    <t>=-GL(,GLAccount,J52,J52)</t>
  </si>
  <si>
    <t>=-GL(,GLAccount,"1/1/"&amp;CY,J52,,,,,,,,,,TRUE)</t>
  </si>
  <si>
    <t>=M52/$O$6</t>
  </si>
  <si>
    <t>=H52*$O$6</t>
  </si>
  <si>
    <t>=AND($B$5&gt;=J224,$B$5&lt;OFFSET(J224,1,0))</t>
  </si>
  <si>
    <t>=D223+1</t>
  </si>
  <si>
    <t>=NL(,"Date","Period Name","Period Start",E224,"Period Type","Date")</t>
  </si>
  <si>
    <t>=-GL(,GLAccount,"1/1/"&amp;Year,E224,,,,,,,,,,TRUE)</t>
  </si>
  <si>
    <t>=G224/$H$6</t>
  </si>
  <si>
    <t>=IF(J67="","",NL(,"Date","Period Name","Period Start",J67,"Period Type","Date"))</t>
  </si>
  <si>
    <t>=-GL(,GLAccount,J67,J67)</t>
  </si>
  <si>
    <t>=-GL(,GLAccount,"1/1/"&amp;CY,J67,,,,,,,,,,TRUE)</t>
  </si>
  <si>
    <t>=M128-O128</t>
  </si>
  <si>
    <t>=AND($B$5&gt;=J129,$B$5&lt;OFFSET(J129,1,0))</t>
  </si>
  <si>
    <t>=D128+1</t>
  </si>
  <si>
    <t>=NL(,"Date","Period Name","Period Start",E129,"Period Type","Date")</t>
  </si>
  <si>
    <t>=-GL(,GLAccount,"1/1/"&amp;Year,E129,,,,,,,,,,TRUE)</t>
  </si>
  <si>
    <t>=G129/$H$6</t>
  </si>
  <si>
    <t>=NL(D129,"Date","Period Start","Period Type","Date","Period Start",CYExclude&amp;"&amp;1/1/"&amp;CY&amp;"..12/31/"&amp;CY,"Period Name","&lt;&gt;Saturday&amp;&lt;&gt;Sunday")</t>
  </si>
  <si>
    <t>=IF(J129="","",NL(,"Date","Period Name","Period Start",J129,"Period Type","Date"))</t>
  </si>
  <si>
    <t>=-GL(,GLAccount,J129,J129)</t>
  </si>
  <si>
    <t>=-GL(,GLAccount,"1/1/"&amp;CY,J262,,,,,,,,,,TRUE)</t>
  </si>
  <si>
    <t>=M262/$O$6</t>
  </si>
  <si>
    <t>=H262*$O$6</t>
  </si>
  <si>
    <t>=M262-O262</t>
  </si>
  <si>
    <t>=AND($B$5&gt;=J263,$B$5&lt;OFFSET(J263,1,0))</t>
  </si>
  <si>
    <t>=D262+1</t>
  </si>
  <si>
    <t>=NL(,"Date","Period Name","Period Start",E263,"Period Type","Date")</t>
  </si>
  <si>
    <t>=-GL(,GLAccount,"1/1/"&amp;Year,E263,,,,,,,,,,TRUE)</t>
  </si>
  <si>
    <t>=G263/$H$6</t>
  </si>
  <si>
    <t>=NL(D263,"Date","Period Start","Period Type","Date","Period Start",CYExclude&amp;"&amp;1/1/"&amp;CY&amp;"..12/31/"&amp;CY,"Period Name","&lt;&gt;Saturday&amp;&lt;&gt;Sunday")</t>
  </si>
  <si>
    <t>=IF(J263="","",NL(,"Date","Period Name","Period Start",J263,"Period Type","Date"))</t>
  </si>
  <si>
    <t>=NL(,"Date","Period Name","Period Start",E151,"Period Type","Date")</t>
  </si>
  <si>
    <t>=-GL(,GLAccount,"1/1/"&amp;Year,E151,,,,,,,,,,TRUE)</t>
  </si>
  <si>
    <t>=G151/$H$6</t>
  </si>
  <si>
    <t>=IF(J247="","",NL(,"Date","Period Name","Period Start",J247,"Period Type","Date"))</t>
  </si>
  <si>
    <t>=-GL(,GLAccount,"1/1/"&amp;Year,E262,,,,,,,,,,TRUE)</t>
  </si>
  <si>
    <t>=G262/$H$6</t>
  </si>
  <si>
    <t>=NL(,"Date","Period Name","Period Start",E67,"Period Type","Date")</t>
  </si>
  <si>
    <t>=-GL(,GLAccount,"1/1/"&amp;Year,E67,,,,,,,,,,TRUE)</t>
  </si>
  <si>
    <t>=G67/$H$6</t>
  </si>
  <si>
    <t>=-GL(,GLAccount,"1/1/"&amp;CY,J144,,,,,,,,,,TRUE)</t>
  </si>
  <si>
    <t>=M144/$O$6</t>
  </si>
  <si>
    <t>=H144*$O$6</t>
  </si>
  <si>
    <t>=M144-O144</t>
  </si>
  <si>
    <t>=AND($B$5&gt;=J145,$B$5&lt;OFFSET(J145,1,0))</t>
  </si>
  <si>
    <t>=D144+1</t>
  </si>
  <si>
    <t>=NL(,"Date","Period Name","Period Start",E145,"Period Type","Date")</t>
  </si>
  <si>
    <t>=-GL(,GLAccount,"1/1/"&amp;Year,E145,,,,,,,,,,TRUE)</t>
  </si>
  <si>
    <t>=G145/$H$6</t>
  </si>
  <si>
    <t>Liquid Assets at or above Target</t>
  </si>
  <si>
    <t>Liquid Assets below Target</t>
  </si>
  <si>
    <t>About the report</t>
  </si>
  <si>
    <t>Modifying your report</t>
  </si>
  <si>
    <t>Version of Jet</t>
  </si>
  <si>
    <t>This report provides information about the balances of several accounting categories on the Balance Sheet for 15 days preceding a user specified date.  The user can select a 'target' amount for cash and cash equivalents.  The chart will indicate any days which are below the target.</t>
  </si>
  <si>
    <t>=NL("Lookup",NP("Companies"),"Please select a company:")</t>
  </si>
  <si>
    <t>="825000"</t>
  </si>
  <si>
    <t>="3/5/2016"</t>
  </si>
  <si>
    <t>=NP("Eval","IF(Company="""","""",Company)")</t>
  </si>
  <si>
    <t>=Start_Date</t>
  </si>
  <si>
    <t>=VALUE(Target)</t>
  </si>
  <si>
    <t>1</t>
  </si>
  <si>
    <t>2</t>
  </si>
  <si>
    <t>3</t>
  </si>
  <si>
    <t>4</t>
  </si>
  <si>
    <t>8</t>
  </si>
  <si>
    <t>13</t>
  </si>
  <si>
    <t>14</t>
  </si>
  <si>
    <t>15</t>
  </si>
  <si>
    <t>16</t>
  </si>
  <si>
    <t>17</t>
  </si>
  <si>
    <t>18</t>
  </si>
  <si>
    <t>19</t>
  </si>
  <si>
    <t>20</t>
  </si>
  <si>
    <t>21</t>
  </si>
  <si>
    <t>22</t>
  </si>
  <si>
    <t>=NP("Eval","=TODAY()")</t>
  </si>
  <si>
    <t>=TEXT(C14,"DDD")</t>
  </si>
  <si>
    <t>=SUM(E14:F14)</t>
  </si>
  <si>
    <t>=IF(G14&gt;=V14,G14,"")</t>
  </si>
  <si>
    <t>=IF(G14&lt;V14,G14,"")</t>
  </si>
  <si>
    <t>=C14-1</t>
  </si>
  <si>
    <t>=TEXT(C15,"DDD")</t>
  </si>
  <si>
    <t>=SUM(E15:F15)</t>
  </si>
  <si>
    <t>=V14</t>
  </si>
  <si>
    <t>=IF(G15&gt;=V15,G15,"")</t>
  </si>
  <si>
    <t>=IF(G15&lt;V15,G15,"")</t>
  </si>
  <si>
    <t>=C15-1</t>
  </si>
  <si>
    <t>=TEXT(C16,"DDD")</t>
  </si>
  <si>
    <t>=SUM(E16:F16)</t>
  </si>
  <si>
    <t>=V15</t>
  </si>
  <si>
    <t>=IF(G16&gt;=V16,G16,"")</t>
  </si>
  <si>
    <t>=IF(G16&lt;V16,G16,"")</t>
  </si>
  <si>
    <t>=C16-1</t>
  </si>
  <si>
    <t>=TEXT(C17,"DDD")</t>
  </si>
  <si>
    <t>=SUM(E17:F17)</t>
  </si>
  <si>
    <t>=V16</t>
  </si>
  <si>
    <t>=IF(G17&gt;=V17,G17,"")</t>
  </si>
  <si>
    <t>=IF(G17&lt;V17,G17,"")</t>
  </si>
  <si>
    <t>=C17-1</t>
  </si>
  <si>
    <t>=TEXT(C18,"DDD")</t>
  </si>
  <si>
    <t>=SUM(E18:F18)</t>
  </si>
  <si>
    <t>=V17</t>
  </si>
  <si>
    <t>=IF(G18&gt;=V18,G18,"")</t>
  </si>
  <si>
    <t>=IF(G18&lt;V18,G18,"")</t>
  </si>
  <si>
    <t>=C18-1</t>
  </si>
  <si>
    <t>=TEXT(C19,"DDD")</t>
  </si>
  <si>
    <t>=SUM(E19:F19)</t>
  </si>
  <si>
    <t>=V18</t>
  </si>
  <si>
    <t>=IF(G19&gt;=V19,G19,"")</t>
  </si>
  <si>
    <t>=IF(G19&lt;V19,G19,"")</t>
  </si>
  <si>
    <t>=C19-1</t>
  </si>
  <si>
    <t>=TEXT(C20,"DDD")</t>
  </si>
  <si>
    <t>=SUM(E20:F20)</t>
  </si>
  <si>
    <t>=V19</t>
  </si>
  <si>
    <t>=IF(G20&gt;=V20,G20,"")</t>
  </si>
  <si>
    <t>=IF(G20&lt;V20,G20,"")</t>
  </si>
  <si>
    <t>=C20-1</t>
  </si>
  <si>
    <t>=TEXT(C21,"DDD")</t>
  </si>
  <si>
    <t>=SUM(E21:F21)</t>
  </si>
  <si>
    <t>=V20</t>
  </si>
  <si>
    <t>=IF(G21&gt;=V21,G21,"")</t>
  </si>
  <si>
    <t>=IF(G21&lt;V21,G21,"")</t>
  </si>
  <si>
    <t>=C21-1</t>
  </si>
  <si>
    <t>=TEXT(C22,"DDD")</t>
  </si>
  <si>
    <t>=SUM(E22:F22)</t>
  </si>
  <si>
    <t>=V21</t>
  </si>
  <si>
    <t>=IF(G22&gt;=V22,G22,"")</t>
  </si>
  <si>
    <t>=IF(G22&lt;V22,G22,"")</t>
  </si>
  <si>
    <t>=C22-1</t>
  </si>
  <si>
    <t>=TEXT(C23,"DDD")</t>
  </si>
  <si>
    <t>=SUM(E23:F23)</t>
  </si>
  <si>
    <t>=V22</t>
  </si>
  <si>
    <t>=IF(G23&gt;=V23,G23,"")</t>
  </si>
  <si>
    <t>=IF(G23&lt;V23,G23,"")</t>
  </si>
  <si>
    <t>=C23-1</t>
  </si>
  <si>
    <t>=TEXT(C24,"DDD")</t>
  </si>
  <si>
    <t>=SUM(E24:F24)</t>
  </si>
  <si>
    <t>=V23</t>
  </si>
  <si>
    <t>=IF(G24&gt;=V24,G24,"")</t>
  </si>
  <si>
    <t>=IF(G24&lt;V24,G24,"")</t>
  </si>
  <si>
    <t>=C24-1</t>
  </si>
  <si>
    <t>=TEXT(C25,"DDD")</t>
  </si>
  <si>
    <t>=SUM(E25:F25)</t>
  </si>
  <si>
    <t>=V24</t>
  </si>
  <si>
    <t>=IF(G25&gt;=V25,G25,"")</t>
  </si>
  <si>
    <t>=IF(G25&lt;V25,G25,"")</t>
  </si>
  <si>
    <t>=C25-1</t>
  </si>
  <si>
    <t>=TEXT(C26,"DDD")</t>
  </si>
  <si>
    <t>=SUM(E26:F26)</t>
  </si>
  <si>
    <t>=V25</t>
  </si>
  <si>
    <t>=IF(G26&gt;=V26,G26,"")</t>
  </si>
  <si>
    <t>=IF(G26&lt;V26,G26,"")</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</si>
  <si>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</si>
  <si>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</si>
  <si>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</si>
  <si>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</si>
  <si>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</si>
  <si>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</si>
  <si>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</si>
  <si>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</si>
  <si>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</si>
  <si>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</si>
  <si>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</si>
  <si>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</si>
  <si>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</si>
  <si>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</si>
  <si>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</si>
  <si>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</si>
  <si>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</si>
  <si>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Note - The account categories in row 11 of the "CASH" worksheet may have to be modified to match your chart of accounts.</t>
  </si>
  <si>
    <t>�</t>
  </si>
  <si>
    <t>Auto+Hide+Hidesheet+Values+Formulas=Sheet8,Sheet9+FormulasOnly</t>
  </si>
  <si>
    <t>=D6+0</t>
  </si>
  <si>
    <t>=TEXT(C12,"DDD")</t>
  </si>
  <si>
    <t>=SUM(E12:F12)</t>
  </si>
  <si>
    <t>=D7</t>
  </si>
  <si>
    <t>=IF(G12&gt;=V12,G12,"")</t>
  </si>
  <si>
    <t>=IF(G12&lt;V12,G12,"")</t>
  </si>
  <si>
    <t>=C12-1</t>
  </si>
  <si>
    <t>=TEXT(C13,"DDD")</t>
  </si>
  <si>
    <t>=SUM(E13:F13)</t>
  </si>
  <si>
    <t>=V12</t>
  </si>
  <si>
    <t>=IF(G13&gt;=V13,G13,"")</t>
  </si>
  <si>
    <t>=IF(G13&lt;V13,G13,"")</t>
  </si>
  <si>
    <t>=C13-1</t>
  </si>
  <si>
    <t>=V13</t>
  </si>
  <si>
    <t>Auto+Hide+Values+Formulas=Sheet10,Sheet11+FormulasOnly</t>
  </si>
  <si>
    <t>=GL("Cell","CatName",,,,E$9)</t>
  </si>
  <si>
    <t>=GL("Cell","CatName",,,,F$9)</t>
  </si>
  <si>
    <t>=GL("Cell","CatName",,,,H$9)</t>
  </si>
  <si>
    <t>=GL("Cell","CatName",,,,I$9)</t>
  </si>
  <si>
    <t>=GL("Cell","CatName",,,,J$9)</t>
  </si>
  <si>
    <t>=GL("Cell","CatName",,,,K$9)</t>
  </si>
  <si>
    <t>=GL("Cell","CatName",,,,L$9)</t>
  </si>
  <si>
    <t>=GL("Cell","CatName",,,,M$9)</t>
  </si>
  <si>
    <t>=GL("Cell","CatName",,,,N$9)</t>
  </si>
  <si>
    <t>=GL("Cell","CatName",,,,O$9)</t>
  </si>
  <si>
    <t>=GL("Cell","CatName",,,,P$9)</t>
  </si>
  <si>
    <t>=GL("Cell","CatName",,,,Q$9)</t>
  </si>
  <si>
    <t>=GL("Cell","CatName",,,,R$9)</t>
  </si>
  <si>
    <t>=GL("Cell","CatName",,,,S$9)</t>
  </si>
  <si>
    <t>=GL("Cell","CatName",,,,T$9)</t>
  </si>
  <si>
    <t>=GL("Cell","Balance",,,$C12,E$9)</t>
  </si>
  <si>
    <t>=GL("Cell","Balance",,,$C12,F$9)</t>
  </si>
  <si>
    <t>=GL("Cell","Balance",,,$C12,H$9)</t>
  </si>
  <si>
    <t>=GL("Cell","Balance",,,$C12,I$9)</t>
  </si>
  <si>
    <t>=GL("Cell","Balance",,,$C12,J$9)</t>
  </si>
  <si>
    <t>=GL("Cell","Balance",,,$C12,K$9)</t>
  </si>
  <si>
    <t>=GL("Cell","Balance",,,$C12,L$9)</t>
  </si>
  <si>
    <t>=GL("Cell","Balance",,,$C12,M$9)</t>
  </si>
  <si>
    <t>=GL("Cell","Balance",,,$C12,N$9)</t>
  </si>
  <si>
    <t>=GL("Cell","Balance",,,$C12,O$9)</t>
  </si>
  <si>
    <t>=GL("Cell","Balance",,,$C12,P$9)</t>
  </si>
  <si>
    <t>=GL("Cell","Balance",,,$C12,Q$9)</t>
  </si>
  <si>
    <t>=GL("Cell","Balance",,,$C12,R$9)</t>
  </si>
  <si>
    <t>=GL("Cell","Balance",,,$C12,S$9)</t>
  </si>
  <si>
    <t>=GL("Cell","Balance",,,$C12,T$9)</t>
  </si>
  <si>
    <t>=GL("Cell","Balance",,,$C13,E$9)</t>
  </si>
  <si>
    <t>=GL("Cell","Balance",,,$C13,F$9)</t>
  </si>
  <si>
    <t>=GL("Cell","Balance",,,$C13,H$9)</t>
  </si>
  <si>
    <t>=GL("Cell","Balance",,,$C13,I$9)</t>
  </si>
  <si>
    <t>=GL("Cell","Balance",,,$C13,J$9)</t>
  </si>
  <si>
    <t>=GL("Cell","Balance",,,$C13,K$9)</t>
  </si>
  <si>
    <t>=GL("Cell","Balance",,,$C13,L$9)</t>
  </si>
  <si>
    <t>=GL("Cell","Balance",,,$C13,M$9)</t>
  </si>
  <si>
    <t>=GL("Cell","Balance",,,$C13,N$9)</t>
  </si>
  <si>
    <t>=GL("Cell","Balance",,,$C13,O$9)</t>
  </si>
  <si>
    <t>=GL("Cell","Balance",,,$C13,P$9)</t>
  </si>
  <si>
    <t>=GL("Cell","Balance",,,$C13,Q$9)</t>
  </si>
  <si>
    <t>=GL("Cell","Balance",,,$C13,R$9)</t>
  </si>
  <si>
    <t>=GL("Cell","Balance",,,$C13,S$9)</t>
  </si>
  <si>
    <t>=GL("Cell","Balance",,,$C13,T$9)</t>
  </si>
  <si>
    <t>=GL("Cell","Balance",,,$C14,E$9)</t>
  </si>
  <si>
    <t>=GL("Cell","Balance",,,$C14,F$9)</t>
  </si>
  <si>
    <t>=GL("Cell","Balance",,,$C14,H$9)</t>
  </si>
  <si>
    <t>=GL("Cell","Balance",,,$C14,I$9)</t>
  </si>
  <si>
    <t>=GL("Cell","Balance",,,$C14,J$9)</t>
  </si>
  <si>
    <t>=GL("Cell","Balance",,,$C14,K$9)</t>
  </si>
  <si>
    <t>=GL("Cell","Balance",,,$C14,L$9)</t>
  </si>
  <si>
    <t>=GL("Cell","Balance",,,$C14,M$9)</t>
  </si>
  <si>
    <t>=GL("Cell","Balance",,,$C14,N$9)</t>
  </si>
  <si>
    <t>=GL("Cell","Balance",,,$C14,O$9)</t>
  </si>
  <si>
    <t>=GL("Cell","Balance",,,$C14,P$9)</t>
  </si>
  <si>
    <t>=GL("Cell","Balance",,,$C14,Q$9)</t>
  </si>
  <si>
    <t>=GL("Cell","Balance",,,$C14,R$9)</t>
  </si>
  <si>
    <t>=GL("Cell","Balance",,,$C14,S$9)</t>
  </si>
  <si>
    <t>=GL("Cell","Balance",,,$C14,T$9)</t>
  </si>
  <si>
    <t>=GL("Cell","Balance",,,$C15,E$9)</t>
  </si>
  <si>
    <t>=GL("Cell","Balance",,,$C15,F$9)</t>
  </si>
  <si>
    <t>=GL("Cell","Balance",,,$C15,H$9)</t>
  </si>
  <si>
    <t>=GL("Cell","Balance",,,$C15,I$9)</t>
  </si>
  <si>
    <t>=GL("Cell","Balance",,,$C15,J$9)</t>
  </si>
  <si>
    <t>=GL("Cell","Balance",,,$C15,K$9)</t>
  </si>
  <si>
    <t>=GL("Cell","Balance",,,$C15,L$9)</t>
  </si>
  <si>
    <t>=GL("Cell","Balance",,,$C15,M$9)</t>
  </si>
  <si>
    <t>=GL("Cell","Balance",,,$C15,N$9)</t>
  </si>
  <si>
    <t>=GL("Cell","Balance",,,$C15,O$9)</t>
  </si>
  <si>
    <t>=GL("Cell","Balance",,,$C15,P$9)</t>
  </si>
  <si>
    <t>=GL("Cell","Balance",,,$C15,Q$9)</t>
  </si>
  <si>
    <t>=GL("Cell","Balance",,,$C15,R$9)</t>
  </si>
  <si>
    <t>=GL("Cell","Balance",,,$C15,S$9)</t>
  </si>
  <si>
    <t>=GL("Cell","Balance",,,$C15,T$9)</t>
  </si>
  <si>
    <t>=GL("Cell","Balance",,,$C16,E$9)</t>
  </si>
  <si>
    <t>=GL("Cell","Balance",,,$C16,F$9)</t>
  </si>
  <si>
    <t>=GL("Cell","Balance",,,$C16,H$9)</t>
  </si>
  <si>
    <t>=GL("Cell","Balance",,,$C16,I$9)</t>
  </si>
  <si>
    <t>=GL("Cell","Balance",,,$C16,J$9)</t>
  </si>
  <si>
    <t>=GL("Cell","Balance",,,$C16,K$9)</t>
  </si>
  <si>
    <t>=GL("Cell","Balance",,,$C16,L$9)</t>
  </si>
  <si>
    <t>=GL("Cell","Balance",,,$C16,M$9)</t>
  </si>
  <si>
    <t>=GL("Cell","Balance",,,$C16,N$9)</t>
  </si>
  <si>
    <t>=GL("Cell","Balance",,,$C16,O$9)</t>
  </si>
  <si>
    <t>=GL("Cell","Balance",,,$C16,P$9)</t>
  </si>
  <si>
    <t>=GL("Cell","Balance",,,$C16,Q$9)</t>
  </si>
  <si>
    <t>=GL("Cell","Balance",,,$C16,R$9)</t>
  </si>
  <si>
    <t>=GL("Cell","Balance",,,$C16,S$9)</t>
  </si>
  <si>
    <t>=GL("Cell","Balance",,,$C16,T$9)</t>
  </si>
  <si>
    <t>=GL("Cell","Balance",,,$C17,E$9)</t>
  </si>
  <si>
    <t>=GL("Cell","Balance",,,$C17,F$9)</t>
  </si>
  <si>
    <t>=GL("Cell","Balance",,,$C17,H$9)</t>
  </si>
  <si>
    <t>=GL("Cell","Balance",,,$C17,I$9)</t>
  </si>
  <si>
    <t>=GL("Cell","Balance",,,$C17,J$9)</t>
  </si>
  <si>
    <t>=GL("Cell","Balance",,,$C17,K$9)</t>
  </si>
  <si>
    <t>=GL("Cell","Balance",,,$C17,L$9)</t>
  </si>
  <si>
    <t>=GL("Cell","Balance",,,$C17,M$9)</t>
  </si>
  <si>
    <t>=GL("Cell","Balance",,,$C17,N$9)</t>
  </si>
  <si>
    <t>=GL("Cell","Balance",,,$C17,O$9)</t>
  </si>
  <si>
    <t>=GL("Cell","Balance",,,$C17,P$9)</t>
  </si>
  <si>
    <t>=GL("Cell","Balance",,,$C17,Q$9)</t>
  </si>
  <si>
    <t>=GL("Cell","Balance",,,$C17,R$9)</t>
  </si>
  <si>
    <t>=GL("Cell","Balance",,,$C17,S$9)</t>
  </si>
  <si>
    <t>=GL("Cell","Balance",,,$C17,T$9)</t>
  </si>
  <si>
    <t>=GL("Cell","Balance",,,$C18,E$9)</t>
  </si>
  <si>
    <t>=GL("Cell","Balance",,,$C18,F$9)</t>
  </si>
  <si>
    <t>=GL("Cell","Balance",,,$C18,H$9)</t>
  </si>
  <si>
    <t>=GL("Cell","Balance",,,$C18,I$9)</t>
  </si>
  <si>
    <t>=GL("Cell","Balance",,,$C18,J$9)</t>
  </si>
  <si>
    <t>=GL("Cell","Balance",,,$C18,K$9)</t>
  </si>
  <si>
    <t>=GL("Cell","Balance",,,$C18,L$9)</t>
  </si>
  <si>
    <t>=GL("Cell","Balance",,,$C18,M$9)</t>
  </si>
  <si>
    <t>=GL("Cell","Balance",,,$C18,N$9)</t>
  </si>
  <si>
    <t>=GL("Cell","Balance",,,$C18,O$9)</t>
  </si>
  <si>
    <t>=GL("Cell","Balance",,,$C18,P$9)</t>
  </si>
  <si>
    <t>=GL("Cell","Balance",,,$C18,Q$9)</t>
  </si>
  <si>
    <t>=GL("Cell","Balance",,,$C18,R$9)</t>
  </si>
  <si>
    <t>=GL("Cell","Balance",,,$C18,S$9)</t>
  </si>
  <si>
    <t>=GL("Cell","Balance",,,$C18,T$9)</t>
  </si>
  <si>
    <t>=GL("Cell","Balance",,,$C19,E$9)</t>
  </si>
  <si>
    <t>=GL("Cell","Balance",,,$C19,F$9)</t>
  </si>
  <si>
    <t>=GL("Cell","Balance",,,$C19,H$9)</t>
  </si>
  <si>
    <t>=GL("Cell","Balance",,,$C19,I$9)</t>
  </si>
  <si>
    <t>=GL("Cell","Balance",,,$C19,J$9)</t>
  </si>
  <si>
    <t>=GL("Cell","Balance",,,$C19,K$9)</t>
  </si>
  <si>
    <t>=GL("Cell","Balance",,,$C19,L$9)</t>
  </si>
  <si>
    <t>=GL("Cell","Balance",,,$C19,M$9)</t>
  </si>
  <si>
    <t>=GL("Cell","Balance",,,$C19,N$9)</t>
  </si>
  <si>
    <t>=GL("Cell","Balance",,,$C19,O$9)</t>
  </si>
  <si>
    <t>=GL("Cell","Balance",,,$C19,P$9)</t>
  </si>
  <si>
    <t>=GL("Cell","Balance",,,$C19,Q$9)</t>
  </si>
  <si>
    <t>=GL("Cell","Balance",,,$C19,R$9)</t>
  </si>
  <si>
    <t>=GL("Cell","Balance",,,$C19,S$9)</t>
  </si>
  <si>
    <t>=GL("Cell","Balance",,,$C19,T$9)</t>
  </si>
  <si>
    <t>=GL("Cell","Balance",,,$C20,E$9)</t>
  </si>
  <si>
    <t>=GL("Cell","Balance",,,$C20,F$9)</t>
  </si>
  <si>
    <t>=GL("Cell","Balance",,,$C20,H$9)</t>
  </si>
  <si>
    <t>=GL("Cell","Balance",,,$C20,I$9)</t>
  </si>
  <si>
    <t>=GL("Cell","Balance",,,$C20,J$9)</t>
  </si>
  <si>
    <t>=GL("Cell","Balance",,,$C20,K$9)</t>
  </si>
  <si>
    <t>=GL("Cell","Balance",,,$C20,L$9)</t>
  </si>
  <si>
    <t>=GL("Cell","Balance",,,$C20,M$9)</t>
  </si>
  <si>
    <t>=GL("Cell","Balance",,,$C20,N$9)</t>
  </si>
  <si>
    <t>=GL("Cell","Balance",,,$C20,O$9)</t>
  </si>
  <si>
    <t>=GL("Cell","Balance",,,$C20,P$9)</t>
  </si>
  <si>
    <t>=GL("Cell","Balance",,,$C20,Q$9)</t>
  </si>
  <si>
    <t>=GL("Cell","Balance",,,$C20,R$9)</t>
  </si>
  <si>
    <t>=GL("Cell","Balance",,,$C20,S$9)</t>
  </si>
  <si>
    <t>=GL("Cell","Balance",,,$C20,T$9)</t>
  </si>
  <si>
    <t>=GL("Cell","Balance",,,$C21,E$9)</t>
  </si>
  <si>
    <t>=GL("Cell","Balance",,,$C21,F$9)</t>
  </si>
  <si>
    <t>=GL("Cell","Balance",,,$C21,H$9)</t>
  </si>
  <si>
    <t>=GL("Cell","Balance",,,$C21,I$9)</t>
  </si>
  <si>
    <t>=GL("Cell","Balance",,,$C21,J$9)</t>
  </si>
  <si>
    <t>=GL("Cell","Balance",,,$C21,K$9)</t>
  </si>
  <si>
    <t>=GL("Cell","Balance",,,$C21,L$9)</t>
  </si>
  <si>
    <t>=GL("Cell","Balance",,,$C21,M$9)</t>
  </si>
  <si>
    <t>=GL("Cell","Balance",,,$C21,N$9)</t>
  </si>
  <si>
    <t>=GL("Cell","Balance",,,$C21,O$9)</t>
  </si>
  <si>
    <t>=GL("Cell","Balance",,,$C21,P$9)</t>
  </si>
  <si>
    <t>=GL("Cell","Balance",,,$C21,Q$9)</t>
  </si>
  <si>
    <t>=GL("Cell","Balance",,,$C21,R$9)</t>
  </si>
  <si>
    <t>=GL("Cell","Balance",,,$C21,S$9)</t>
  </si>
  <si>
    <t>=GL("Cell","Balance",,,$C21,T$9)</t>
  </si>
  <si>
    <t>=GL("Cell","Balance",,,$C22,E$9)</t>
  </si>
  <si>
    <t>=GL("Cell","Balance",,,$C22,F$9)</t>
  </si>
  <si>
    <t>=GL("Cell","Balance",,,$C22,H$9)</t>
  </si>
  <si>
    <t>=GL("Cell","Balance",,,$C22,I$9)</t>
  </si>
  <si>
    <t>=GL("Cell","Balance",,,$C22,J$9)</t>
  </si>
  <si>
    <t>=GL("Cell","Balance",,,$C22,K$9)</t>
  </si>
  <si>
    <t>=GL("Cell","Balance",,,$C22,L$9)</t>
  </si>
  <si>
    <t>=GL("Cell","Balance",,,$C22,M$9)</t>
  </si>
  <si>
    <t>=GL("Cell","Balance",,,$C22,N$9)</t>
  </si>
  <si>
    <t>=GL("Cell","Balance",,,$C22,O$9)</t>
  </si>
  <si>
    <t>=GL("Cell","Balance",,,$C22,P$9)</t>
  </si>
  <si>
    <t>=GL("Cell","Balance",,,$C22,Q$9)</t>
  </si>
  <si>
    <t>=GL("Cell","Balance",,,$C22,R$9)</t>
  </si>
  <si>
    <t>=GL("Cell","Balance",,,$C22,S$9)</t>
  </si>
  <si>
    <t>=GL("Cell","Balance",,,$C22,T$9)</t>
  </si>
  <si>
    <t>=GL("Cell","Balance",,,$C23,E$9)</t>
  </si>
  <si>
    <t>=GL("Cell","Balance",,,$C23,F$9)</t>
  </si>
  <si>
    <t>=GL("Cell","Balance",,,$C23,H$9)</t>
  </si>
  <si>
    <t>=GL("Cell","Balance",,,$C23,I$9)</t>
  </si>
  <si>
    <t>=GL("Cell","Balance",,,$C23,J$9)</t>
  </si>
  <si>
    <t>=GL("Cell","Balance",,,$C23,K$9)</t>
  </si>
  <si>
    <t>=GL("Cell","Balance",,,$C23,L$9)</t>
  </si>
  <si>
    <t>=GL("Cell","Balance",,,$C23,M$9)</t>
  </si>
  <si>
    <t>=GL("Cell","Balance",,,$C23,N$9)</t>
  </si>
  <si>
    <t>=GL("Cell","Balance",,,$C23,O$9)</t>
  </si>
  <si>
    <t>=GL("Cell","Balance",,,$C23,P$9)</t>
  </si>
  <si>
    <t>=GL("Cell","Balance",,,$C23,Q$9)</t>
  </si>
  <si>
    <t>=GL("Cell","Balance",,,$C23,R$9)</t>
  </si>
  <si>
    <t>=GL("Cell","Balance",,,$C23,S$9)</t>
  </si>
  <si>
    <t>=GL("Cell","Balance",,,$C23,T$9)</t>
  </si>
  <si>
    <t>=GL("Cell","Balance",,,$C24,E$9)</t>
  </si>
  <si>
    <t>=GL("Cell","Balance",,,$C24,F$9)</t>
  </si>
  <si>
    <t>=GL("Cell","Balance",,,$C24,H$9)</t>
  </si>
  <si>
    <t>=GL("Cell","Balance",,,$C24,I$9)</t>
  </si>
  <si>
    <t>=GL("Cell","Balance",,,$C24,J$9)</t>
  </si>
  <si>
    <t>=GL("Cell","Balance",,,$C24,K$9)</t>
  </si>
  <si>
    <t>=GL("Cell","Balance",,,$C24,L$9)</t>
  </si>
  <si>
    <t>=GL("Cell","Balance",,,$C24,M$9)</t>
  </si>
  <si>
    <t>=GL("Cell","Balance",,,$C24,N$9)</t>
  </si>
  <si>
    <t>=GL("Cell","Balance",,,$C24,O$9)</t>
  </si>
  <si>
    <t>=GL("Cell","Balance",,,$C24,P$9)</t>
  </si>
  <si>
    <t>=GL("Cell","Balance",,,$C24,Q$9)</t>
  </si>
  <si>
    <t>=GL("Cell","Balance",,,$C24,R$9)</t>
  </si>
  <si>
    <t>=GL("Cell","Balance",,,$C24,S$9)</t>
  </si>
  <si>
    <t>=GL("Cell","Balance",,,$C24,T$9)</t>
  </si>
  <si>
    <t>=GL("Cell","Balance",,,$C25,E$9)</t>
  </si>
  <si>
    <t>=GL("Cell","Balance",,,$C25,F$9)</t>
  </si>
  <si>
    <t>=GL("Cell","Balance",,,$C25,H$9)</t>
  </si>
  <si>
    <t>=GL("Cell","Balance",,,$C25,I$9)</t>
  </si>
  <si>
    <t>=GL("Cell","Balance",,,$C25,J$9)</t>
  </si>
  <si>
    <t>=GL("Cell","Balance",,,$C25,K$9)</t>
  </si>
  <si>
    <t>=GL("Cell","Balance",,,$C25,L$9)</t>
  </si>
  <si>
    <t>=GL("Cell","Balance",,,$C25,M$9)</t>
  </si>
  <si>
    <t>=GL("Cell","Balance",,,$C25,N$9)</t>
  </si>
  <si>
    <t>=GL("Cell","Balance",,,$C25,O$9)</t>
  </si>
  <si>
    <t>=GL("Cell","Balance",,,$C25,P$9)</t>
  </si>
  <si>
    <t>=GL("Cell","Balance",,,$C25,Q$9)</t>
  </si>
  <si>
    <t>=GL("Cell","Balance",,,$C25,R$9)</t>
  </si>
  <si>
    <t>=GL("Cell","Balance",,,$C25,S$9)</t>
  </si>
  <si>
    <t>=GL("Cell","Balance",,,$C25,T$9)</t>
  </si>
  <si>
    <t>=GL("Cell","Balance",,,$C26,E$9)</t>
  </si>
  <si>
    <t>=GL("Cell","Balance",,,$C26,F$9)</t>
  </si>
  <si>
    <t>=GL("Cell","Balance",,,$C26,H$9)</t>
  </si>
  <si>
    <t>=GL("Cell","Balance",,,$C26,I$9)</t>
  </si>
  <si>
    <t>=GL("Cell","Balance",,,$C26,J$9)</t>
  </si>
  <si>
    <t>=GL("Cell","Balance",,,$C26,K$9)</t>
  </si>
  <si>
    <t>=GL("Cell","Balance",,,$C26,L$9)</t>
  </si>
  <si>
    <t>=GL("Cell","Balance",,,$C26,M$9)</t>
  </si>
  <si>
    <t>=GL("Cell","Balance",,,$C26,N$9)</t>
  </si>
  <si>
    <t>=GL("Cell","Balance",,,$C26,O$9)</t>
  </si>
  <si>
    <t>=GL("Cell","Balance",,,$C26,P$9)</t>
  </si>
  <si>
    <t>=GL("Cell","Balance",,,$C26,Q$9)</t>
  </si>
  <si>
    <t>=GL("Cell","Balance",,,$C26,R$9)</t>
  </si>
  <si>
    <t>=GL("Cell","Balance",,,$C26,S$9)</t>
  </si>
  <si>
    <t>=GL("Cell","Balance",,,$C26,T$9)</t>
  </si>
  <si>
    <t>Auto+Hide+Hidesheet+Values+Formulas=Sheet12,Sheet8,Sheet9</t>
  </si>
  <si>
    <t>Auto+Hide+Hidesheet+Values+Formulas=Sheet12,Sheet8,Sheet9+FormulasOnly</t>
  </si>
  <si>
    <t>Auto+Hide+Values+Formulas=Sheet13,Sheet10,Sheet11</t>
  </si>
  <si>
    <t>Auto+Hide+Values+Formulas=Sheet13,Sheet10,Sheet11+FormulasOnly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</si>
</sst>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Red]#,##0"/>
    <numFmt numFmtId="165" formatCode="_(* #,##0_);_(* \(#,##0\);_(* &quot;-&quot;??_);_(@_)"/>
    <numFmt numFmtId="166" formatCode="[$-409]d\-mmm\-yy;@"/>
  </numFmts>
  <fonts count="29" x14ac:knownFonts="1">
    <font>
      <sz val="10"/>
      <name val="Arial"/>
    </font>
    <font>
      <sz val="11"/>
      <color theme="1"/>
      <name val="Calibri"/>
      <family val="2"/>
      <scheme val="minor"/>
    </font>
    <font>
      <sz val="11"/>
      <color theme="1"/>
      <name val="Calibri"/>
      <family val="2"/>
      <scheme val="minor"/>
    </font>
    <font>
      <sz val="10"/>
      <name val="Arial"/>
      <family val="2"/>
    </font>
    <font>
      <sz val="12"/>
      <name val="Arial"/>
      <family val="2"/>
    </font>
    <font>
      <sz val="12"/>
      <color indexed="8"/>
      <name val="Arial"/>
      <family val="2"/>
    </font>
    <font>
      <sz val="8"/>
      <name val="Arial"/>
      <family val="2"/>
    </font>
    <font>
      <sz val="10"/>
      <name val="Arial"/>
      <family val="2"/>
    </font>
    <font>
      <sz val="10"/>
      <name val="Arial"/>
      <family val="2"/>
    </font>
    <font>
      <b/>
      <sz val="12"/>
      <color indexed="56"/>
      <name val="Arial"/>
      <family val="2"/>
    </font>
    <font>
      <sz val="12"/>
      <color indexed="10"/>
      <name val="Arial"/>
      <family val="2"/>
    </font>
    <font>
      <sz val="12"/>
      <color indexed="22"/>
      <name val="Arial"/>
      <family val="2"/>
    </font>
    <font>
      <sz val="12"/>
      <color indexed="8"/>
      <name val="Arial"/>
      <family val="2"/>
    </font>
    <font>
      <sz val="10"/>
      <name val="Arial"/>
      <family val="2"/>
    </font>
    <font>
      <b/>
      <sz val="14"/>
      <color indexed="30"/>
      <name val="Arial"/>
      <family val="2"/>
    </font>
    <font>
      <b/>
      <sz val="10"/>
      <name val="Arial"/>
      <family val="2"/>
    </font>
    <font>
      <u/>
      <sz val="10"/>
      <color indexed="12"/>
      <name val="Arial"/>
      <family val="2"/>
    </font>
    <font>
      <sz val="10"/>
      <name val="Arial"/>
      <family val="2"/>
    </font>
    <font>
      <sz val="8"/>
      <name val="Arial"/>
      <family val="2"/>
    </font>
    <font>
      <sz val="11"/>
      <color theme="1"/>
      <name val="Calibri"/>
      <family val="2"/>
      <scheme val="minor"/>
    </font>
    <font>
      <sz val="12"/>
      <color theme="0" tint="-0.249977111117893"/>
      <name val="Arial"/>
      <family val="2"/>
    </font>
    <font>
      <b/>
      <sz val="12"/>
      <color indexed="8"/>
      <name val="Arial"/>
      <family val="2"/>
    </font>
    <font>
      <b/>
      <sz val="12"/>
      <color indexed="9"/>
      <name val="Segoe UI Semibold"/>
      <family val="2"/>
    </font>
    <font>
      <b/>
      <sz val="12"/>
      <name val="Segoe UI Semibold"/>
      <family val="2"/>
    </font>
    <font>
      <b/>
      <sz val="16"/>
      <color indexed="30"/>
      <name val="Segoe U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7">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39997558519241921"/>
        <bgColor indexed="64"/>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6">
    <xf numFmtId="0" fontId="0" fillId="0" borderId="0"/>
    <xf numFmtId="43" fontId="3" fillId="0" borderId="0" applyFont="0" applyFill="0" applyBorder="0" applyAlignment="0" applyProtection="0"/>
    <xf numFmtId="0" fontId="8" fillId="0" borderId="0"/>
    <xf numFmtId="0" fontId="7" fillId="0" borderId="0"/>
    <xf numFmtId="0" fontId="3" fillId="0" borderId="0"/>
    <xf numFmtId="0" fontId="13" fillId="0" borderId="0"/>
    <xf numFmtId="0" fontId="17" fillId="0" borderId="0"/>
    <xf numFmtId="0" fontId="3" fillId="0" borderId="0"/>
    <xf numFmtId="0" fontId="19" fillId="0" borderId="0"/>
    <xf numFmtId="0" fontId="19" fillId="0" borderId="0"/>
    <xf numFmtId="0" fontId="3" fillId="0" borderId="0"/>
    <xf numFmtId="0" fontId="3" fillId="0" borderId="0"/>
    <xf numFmtId="0" fontId="2" fillId="0" borderId="0"/>
    <xf numFmtId="0" fontId="1" fillId="0" borderId="0"/>
    <xf numFmtId="0" fontId="1" fillId="0" borderId="0"/>
    <xf numFmtId="0" fontId="16" fillId="0" borderId="0" applyNumberFormat="0" applyFill="0" applyBorder="0" applyAlignment="0" applyProtection="0">
      <alignment vertical="top"/>
      <protection locked="0"/>
    </xf>
  </cellStyleXfs>
  <cellXfs count="72">
    <xf numFmtId="0" fontId="0" fillId="0" borderId="0" xfId="0"/>
    <xf numFmtId="0" fontId="0" fillId="0" borderId="0" xfId="0" quotePrefix="1"/>
    <xf numFmtId="0" fontId="8" fillId="2" borderId="0" xfId="0" applyFont="1" applyFill="1"/>
    <xf numFmtId="0" fontId="8" fillId="2" borderId="0" xfId="0" applyFont="1" applyFill="1" applyBorder="1"/>
    <xf numFmtId="0" fontId="4" fillId="2" borderId="0" xfId="0" applyFont="1" applyFill="1"/>
    <xf numFmtId="164" fontId="5" fillId="2" borderId="0" xfId="1" applyNumberFormat="1" applyFont="1" applyFill="1" applyBorder="1" applyAlignment="1"/>
    <xf numFmtId="0" fontId="4" fillId="2" borderId="0" xfId="0" applyFont="1" applyFill="1" applyAlignment="1">
      <alignment wrapText="1"/>
    </xf>
    <xf numFmtId="0" fontId="4" fillId="2" borderId="0" xfId="0" applyFont="1" applyFill="1" applyAlignment="1">
      <alignment horizontal="center"/>
    </xf>
    <xf numFmtId="0" fontId="4" fillId="2" borderId="0" xfId="0" applyFont="1" applyFill="1" applyAlignment="1">
      <alignment horizontal="left"/>
    </xf>
    <xf numFmtId="0" fontId="10" fillId="2" borderId="0" xfId="0" applyFont="1" applyFill="1"/>
    <xf numFmtId="0" fontId="10" fillId="2" borderId="0" xfId="0" applyFont="1" applyFill="1" applyAlignment="1">
      <alignment wrapText="1"/>
    </xf>
    <xf numFmtId="0" fontId="11" fillId="2" borderId="0" xfId="0" applyFont="1" applyFill="1"/>
    <xf numFmtId="0" fontId="11" fillId="2" borderId="0" xfId="0" applyFont="1" applyFill="1" applyAlignment="1">
      <alignment wrapText="1"/>
    </xf>
    <xf numFmtId="0" fontId="12" fillId="2" borderId="0" xfId="0" applyFont="1" applyFill="1"/>
    <xf numFmtId="164" fontId="5" fillId="3" borderId="0" xfId="1" applyNumberFormat="1" applyFont="1" applyFill="1" applyBorder="1" applyAlignment="1"/>
    <xf numFmtId="0" fontId="12" fillId="2" borderId="0" xfId="0" applyFont="1" applyFill="1" applyAlignment="1">
      <alignment wrapText="1"/>
    </xf>
    <xf numFmtId="0" fontId="3" fillId="2" borderId="0" xfId="0" applyFont="1" applyFill="1"/>
    <xf numFmtId="165" fontId="12" fillId="2" borderId="0" xfId="1" applyNumberFormat="1" applyFont="1" applyFill="1" applyAlignment="1">
      <alignment horizontal="right"/>
    </xf>
    <xf numFmtId="0" fontId="14" fillId="2" borderId="0" xfId="0" applyFont="1" applyFill="1" applyAlignment="1">
      <alignment horizontal="left"/>
    </xf>
    <xf numFmtId="166" fontId="5" fillId="2" borderId="0" xfId="0" applyNumberFormat="1" applyFont="1" applyFill="1" applyBorder="1" applyAlignment="1">
      <alignment horizontal="center"/>
    </xf>
    <xf numFmtId="166" fontId="5" fillId="3" borderId="0" xfId="0" applyNumberFormat="1" applyFont="1" applyFill="1" applyBorder="1" applyAlignment="1">
      <alignment horizontal="center"/>
    </xf>
    <xf numFmtId="164" fontId="5" fillId="2" borderId="2" xfId="1" applyNumberFormat="1" applyFont="1" applyFill="1" applyBorder="1" applyAlignment="1"/>
    <xf numFmtId="164" fontId="5" fillId="3" borderId="2" xfId="1" applyNumberFormat="1" applyFont="1" applyFill="1" applyBorder="1" applyAlignment="1"/>
    <xf numFmtId="14" fontId="5" fillId="3" borderId="2" xfId="0" applyNumberFormat="1" applyFont="1" applyFill="1" applyBorder="1" applyAlignment="1">
      <alignment horizontal="center"/>
    </xf>
    <xf numFmtId="14" fontId="5" fillId="2" borderId="2" xfId="0" applyNumberFormat="1" applyFont="1" applyFill="1" applyBorder="1" applyAlignment="1">
      <alignment horizontal="center"/>
    </xf>
    <xf numFmtId="0" fontId="3" fillId="2" borderId="0" xfId="0" applyFont="1" applyFill="1" applyBorder="1"/>
    <xf numFmtId="14" fontId="8" fillId="2" borderId="0" xfId="0" applyNumberFormat="1" applyFont="1" applyFill="1" applyBorder="1"/>
    <xf numFmtId="164" fontId="5" fillId="2" borderId="1" xfId="1" applyNumberFormat="1" applyFont="1" applyFill="1" applyBorder="1" applyAlignment="1"/>
    <xf numFmtId="164" fontId="5" fillId="3" borderId="1" xfId="1" applyNumberFormat="1" applyFont="1" applyFill="1" applyBorder="1" applyAlignment="1"/>
    <xf numFmtId="166" fontId="4" fillId="2" borderId="0" xfId="0" applyNumberFormat="1" applyFont="1" applyFill="1" applyBorder="1" applyAlignment="1">
      <alignment horizontal="right"/>
    </xf>
    <xf numFmtId="165" fontId="4" fillId="2" borderId="0" xfId="1" applyNumberFormat="1" applyFont="1" applyFill="1" applyBorder="1" applyAlignment="1">
      <alignment horizontal="center"/>
    </xf>
    <xf numFmtId="165" fontId="8" fillId="2" borderId="0" xfId="1" applyNumberFormat="1" applyFont="1" applyFill="1" applyBorder="1"/>
    <xf numFmtId="0" fontId="5" fillId="2" borderId="0" xfId="0" applyFont="1" applyFill="1"/>
    <xf numFmtId="0" fontId="20" fillId="2" borderId="0" xfId="0" applyFont="1" applyFill="1"/>
    <xf numFmtId="0" fontId="20" fillId="2" borderId="0" xfId="0" applyFont="1" applyFill="1" applyAlignment="1">
      <alignment wrapText="1"/>
    </xf>
    <xf numFmtId="165" fontId="20" fillId="2" borderId="0" xfId="1" applyNumberFormat="1" applyFont="1" applyFill="1" applyAlignment="1">
      <alignment horizontal="right"/>
    </xf>
    <xf numFmtId="165" fontId="20" fillId="2" borderId="0" xfId="1" applyNumberFormat="1" applyFont="1" applyFill="1"/>
    <xf numFmtId="164" fontId="21" fillId="2" borderId="0" xfId="1" applyNumberFormat="1" applyFont="1" applyFill="1" applyBorder="1" applyAlignment="1"/>
    <xf numFmtId="164" fontId="21" fillId="3" borderId="0" xfId="1" applyNumberFormat="1" applyFont="1" applyFill="1" applyBorder="1" applyAlignment="1"/>
    <xf numFmtId="0" fontId="0" fillId="4" borderId="0" xfId="0" applyFill="1"/>
    <xf numFmtId="0" fontId="15" fillId="2" borderId="0" xfId="10" applyFont="1" applyFill="1" applyAlignment="1">
      <alignment vertical="top"/>
    </xf>
    <xf numFmtId="0" fontId="22" fillId="6" borderId="3" xfId="0" applyFont="1" applyFill="1" applyBorder="1" applyAlignment="1">
      <alignment horizontal="center"/>
    </xf>
    <xf numFmtId="0" fontId="23" fillId="6" borderId="4" xfId="0" applyFont="1" applyFill="1" applyBorder="1" applyAlignment="1">
      <alignment horizontal="center"/>
    </xf>
    <xf numFmtId="0" fontId="22" fillId="6" borderId="1" xfId="0" applyFont="1" applyFill="1" applyBorder="1" applyAlignment="1">
      <alignment horizontal="center"/>
    </xf>
    <xf numFmtId="0" fontId="23" fillId="6" borderId="2" xfId="0" applyFont="1" applyFill="1" applyBorder="1" applyAlignment="1">
      <alignment horizontal="center"/>
    </xf>
    <xf numFmtId="0" fontId="22" fillId="6" borderId="0" xfId="0" applyFont="1" applyFill="1" applyBorder="1" applyAlignment="1">
      <alignment horizontal="center"/>
    </xf>
    <xf numFmtId="0" fontId="22" fillId="6" borderId="2" xfId="0" applyFont="1" applyFill="1" applyBorder="1" applyAlignment="1">
      <alignment horizontal="center"/>
    </xf>
    <xf numFmtId="15" fontId="22" fillId="6" borderId="1" xfId="0" applyNumberFormat="1" applyFont="1" applyFill="1" applyBorder="1" applyAlignment="1">
      <alignment horizontal="center"/>
    </xf>
    <xf numFmtId="0" fontId="22" fillId="6" borderId="1" xfId="0" applyFont="1" applyFill="1" applyBorder="1" applyAlignment="1">
      <alignment horizontal="center" wrapText="1"/>
    </xf>
    <xf numFmtId="0" fontId="22" fillId="6" borderId="2" xfId="0" applyFont="1" applyFill="1" applyBorder="1" applyAlignment="1">
      <alignment horizontal="center" wrapText="1"/>
    </xf>
    <xf numFmtId="0" fontId="22" fillId="6" borderId="0"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4" fillId="2" borderId="0" xfId="0" applyFont="1" applyFill="1" applyAlignment="1">
      <alignment horizontal="left"/>
    </xf>
    <xf numFmtId="166" fontId="4" fillId="2" borderId="0" xfId="0" applyNumberFormat="1" applyFont="1" applyFill="1" applyAlignment="1">
      <alignment horizontal="center"/>
    </xf>
    <xf numFmtId="165" fontId="20" fillId="2" borderId="0" xfId="0" applyNumberFormat="1" applyFont="1" applyFill="1"/>
    <xf numFmtId="0" fontId="25" fillId="0" borderId="0" xfId="13" applyFont="1"/>
    <xf numFmtId="0" fontId="25" fillId="0" borderId="0" xfId="13" applyFont="1" applyAlignment="1">
      <alignment vertical="top"/>
    </xf>
    <xf numFmtId="0" fontId="25" fillId="0" borderId="0" xfId="13" applyFont="1" applyAlignment="1">
      <alignment vertical="top" wrapText="1"/>
    </xf>
    <xf numFmtId="0" fontId="26" fillId="0" borderId="0" xfId="13" applyFont="1" applyAlignment="1">
      <alignment vertical="top"/>
    </xf>
    <xf numFmtId="0" fontId="27" fillId="0" borderId="0" xfId="13" applyFont="1" applyAlignment="1">
      <alignment vertical="top"/>
    </xf>
    <xf numFmtId="0" fontId="28" fillId="0" borderId="0" xfId="13" applyFont="1" applyAlignment="1">
      <alignment vertical="top"/>
    </xf>
    <xf numFmtId="0" fontId="25" fillId="0" borderId="0" xfId="14" applyFont="1" applyAlignment="1">
      <alignment vertical="top" wrapText="1"/>
    </xf>
    <xf numFmtId="0" fontId="16" fillId="0" borderId="0" xfId="15" applyAlignment="1" applyProtection="1">
      <alignment vertical="top"/>
    </xf>
    <xf numFmtId="0" fontId="3" fillId="5" borderId="8" xfId="10" applyFont="1" applyFill="1" applyBorder="1" applyAlignment="1">
      <alignment vertical="top" wrapText="1"/>
    </xf>
    <xf numFmtId="0" fontId="9" fillId="2" borderId="0" xfId="0" applyFont="1" applyFill="1" applyBorder="1" applyAlignment="1">
      <alignment horizontal="center"/>
    </xf>
    <xf numFmtId="166" fontId="4" fillId="2" borderId="5" xfId="0" applyNumberFormat="1" applyFont="1" applyFill="1" applyBorder="1" applyAlignment="1">
      <alignment horizontal="right"/>
    </xf>
    <xf numFmtId="166" fontId="4" fillId="2" borderId="6" xfId="0" applyNumberFormat="1" applyFont="1" applyFill="1" applyBorder="1" applyAlignment="1">
      <alignment horizontal="right"/>
    </xf>
    <xf numFmtId="165" fontId="4" fillId="2" borderId="5" xfId="1" applyNumberFormat="1" applyFont="1" applyFill="1" applyBorder="1" applyAlignment="1">
      <alignment horizontal="center"/>
    </xf>
    <xf numFmtId="165" fontId="4" fillId="2" borderId="6" xfId="1" applyNumberFormat="1" applyFont="1" applyFill="1" applyBorder="1" applyAlignment="1">
      <alignment horizontal="center"/>
    </xf>
    <xf numFmtId="0" fontId="22" fillId="6" borderId="5"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6" xfId="0" applyFont="1" applyFill="1" applyBorder="1" applyAlignment="1">
      <alignment horizontal="center" vertical="center"/>
    </xf>
  </cellXfs>
  <cellStyles count="16">
    <cellStyle name="Comma" xfId="1" builtinId="3"/>
    <cellStyle name="Hyperlink 3" xfId="15"/>
    <cellStyle name="Normal" xfId="0" builtinId="0"/>
    <cellStyle name="Normal 2" xfId="2"/>
    <cellStyle name="Normal 2 2" xfId="3"/>
    <cellStyle name="Normal 2 3" xfId="4"/>
    <cellStyle name="Normal 2 4" xfId="5"/>
    <cellStyle name="Normal 2 4 2" xfId="10"/>
    <cellStyle name="Normal 2 5" xfId="6"/>
    <cellStyle name="Normal 2_Jet1691" xfId="11"/>
    <cellStyle name="Normal 3" xfId="7"/>
    <cellStyle name="Normal 3 22" xfId="14"/>
    <cellStyle name="Normal 4" xfId="8"/>
    <cellStyle name="Normal 5" xfId="9"/>
    <cellStyle name="Normal 5 2" xfId="12"/>
    <cellStyle name="Normal 6"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89124117043224E-2"/>
          <c:y val="8.7565920744920506E-2"/>
          <c:w val="0.84554586146386945"/>
          <c:h val="0.7181348380498761"/>
        </c:manualLayout>
      </c:layout>
      <c:barChart>
        <c:barDir val="col"/>
        <c:grouping val="clustered"/>
        <c:varyColors val="0"/>
        <c:ser>
          <c:idx val="3"/>
          <c:order val="1"/>
          <c:tx>
            <c:strRef>
              <c:f>CASH!$W$10</c:f>
              <c:strCache>
                <c:ptCount val="1"/>
              </c:strCache>
            </c:strRef>
          </c:tx>
          <c:spPr>
            <a:gradFill rotWithShape="1">
              <a:gsLst>
                <a:gs pos="0">
                  <a:schemeClr val="accent2">
                    <a:lumMod val="60000"/>
                    <a:tint val="50000"/>
                    <a:satMod val="300000"/>
                  </a:schemeClr>
                </a:gs>
                <a:gs pos="35000">
                  <a:schemeClr val="accent2">
                    <a:lumMod val="60000"/>
                    <a:tint val="37000"/>
                    <a:satMod val="300000"/>
                  </a:schemeClr>
                </a:gs>
                <a:gs pos="100000">
                  <a:schemeClr val="accent2">
                    <a:lumMod val="60000"/>
                    <a:tint val="15000"/>
                    <a:satMod val="350000"/>
                  </a:schemeClr>
                </a:gs>
              </a:gsLst>
              <a:lin ang="16200000" scaled="1"/>
            </a:gradFill>
            <a:ln w="9525" cap="flat" cmpd="sng" algn="ctr">
              <a:solidFill>
                <a:schemeClr val="accent2">
                  <a:lumMod val="60000"/>
                  <a:shade val="95000"/>
                </a:schemeClr>
              </a:solidFill>
              <a:round/>
            </a:ln>
            <a:effectLst>
              <a:outerShdw blurRad="40000" dist="20000" dir="5400000" rotWithShape="0">
                <a:srgbClr val="000000">
                  <a:alpha val="38000"/>
                </a:srgbClr>
              </a:outerShdw>
            </a:effectLst>
          </c:spPr>
          <c:invertIfNegative val="0"/>
          <c:cat>
            <c:strRef>
              <c:f>CASH!$C$11:$C$25</c:f>
              <c:strCache>
                <c:ptCount val="15"/>
                <c:pt idx="0">
                  <c:v>Date</c:v>
                </c:pt>
                <c:pt idx="1">
                  <c:v>5-Mar-16</c:v>
                </c:pt>
                <c:pt idx="2">
                  <c:v>4-Mar-16</c:v>
                </c:pt>
                <c:pt idx="3">
                  <c:v>3-Mar-16</c:v>
                </c:pt>
                <c:pt idx="4">
                  <c:v>2-Mar-16</c:v>
                </c:pt>
                <c:pt idx="5">
                  <c:v>1-Mar-16</c:v>
                </c:pt>
                <c:pt idx="6">
                  <c:v>29-Feb-16</c:v>
                </c:pt>
                <c:pt idx="7">
                  <c:v>28-Feb-16</c:v>
                </c:pt>
                <c:pt idx="8">
                  <c:v>27-Feb-16</c:v>
                </c:pt>
                <c:pt idx="9">
                  <c:v>26-Feb-16</c:v>
                </c:pt>
                <c:pt idx="10">
                  <c:v>25-Feb-16</c:v>
                </c:pt>
                <c:pt idx="11">
                  <c:v>24-Feb-16</c:v>
                </c:pt>
                <c:pt idx="12">
                  <c:v>23-Feb-16</c:v>
                </c:pt>
                <c:pt idx="13">
                  <c:v>22-Feb-16</c:v>
                </c:pt>
                <c:pt idx="14">
                  <c:v>21-Feb-16</c:v>
                </c:pt>
              </c:strCache>
            </c:strRef>
          </c:cat>
          <c:val>
            <c:numRef>
              <c:f>CASH!$W$11:$W$26</c:f>
              <c:numCache>
                <c:formatCode>_(* #,##0_);_(* \(#,##0\);_(* "-"??_);_(@_)</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formatCode="General">
                  <c:v>0</c:v>
                </c:pt>
              </c:numCache>
            </c:numRef>
          </c:val>
          <c:extLst>
            <c:ext xmlns:c16="http://schemas.microsoft.com/office/drawing/2014/chart" uri="{C3380CC4-5D6E-409C-BE32-E72D297353CC}">
              <c16:uniqueId val="{00000000-57AB-48A2-BB1E-8286618C4885}"/>
            </c:ext>
          </c:extLst>
        </c:ser>
        <c:ser>
          <c:idx val="4"/>
          <c:order val="2"/>
          <c:tx>
            <c:strRef>
              <c:f>CASH!$X$10</c:f>
              <c:strCache>
                <c:ptCount val="1"/>
              </c:strCache>
            </c:strRef>
          </c:tx>
          <c:spPr>
            <a:gradFill rotWithShape="1">
              <a:gsLst>
                <a:gs pos="0">
                  <a:schemeClr val="accent4">
                    <a:lumMod val="60000"/>
                    <a:tint val="50000"/>
                    <a:satMod val="300000"/>
                  </a:schemeClr>
                </a:gs>
                <a:gs pos="35000">
                  <a:schemeClr val="accent4">
                    <a:lumMod val="60000"/>
                    <a:tint val="37000"/>
                    <a:satMod val="300000"/>
                  </a:schemeClr>
                </a:gs>
                <a:gs pos="100000">
                  <a:schemeClr val="accent4">
                    <a:lumMod val="60000"/>
                    <a:tint val="15000"/>
                    <a:satMod val="350000"/>
                  </a:schemeClr>
                </a:gs>
              </a:gsLst>
              <a:lin ang="16200000" scaled="1"/>
            </a:gradFill>
            <a:ln w="9525" cap="flat" cmpd="sng" algn="ctr">
              <a:solidFill>
                <a:schemeClr val="accent4">
                  <a:lumMod val="60000"/>
                  <a:shade val="95000"/>
                </a:schemeClr>
              </a:solidFill>
              <a:round/>
            </a:ln>
            <a:effectLst>
              <a:outerShdw blurRad="40000" dist="20000" dir="5400000" rotWithShape="0">
                <a:srgbClr val="000000">
                  <a:alpha val="38000"/>
                </a:srgbClr>
              </a:outerShdw>
            </a:effectLst>
          </c:spPr>
          <c:invertIfNegative val="0"/>
          <c:cat>
            <c:strRef>
              <c:f>CASH!$C$11:$C$25</c:f>
              <c:strCache>
                <c:ptCount val="15"/>
                <c:pt idx="0">
                  <c:v>Date</c:v>
                </c:pt>
                <c:pt idx="1">
                  <c:v>5-Mar-16</c:v>
                </c:pt>
                <c:pt idx="2">
                  <c:v>4-Mar-16</c:v>
                </c:pt>
                <c:pt idx="3">
                  <c:v>3-Mar-16</c:v>
                </c:pt>
                <c:pt idx="4">
                  <c:v>2-Mar-16</c:v>
                </c:pt>
                <c:pt idx="5">
                  <c:v>1-Mar-16</c:v>
                </c:pt>
                <c:pt idx="6">
                  <c:v>29-Feb-16</c:v>
                </c:pt>
                <c:pt idx="7">
                  <c:v>28-Feb-16</c:v>
                </c:pt>
                <c:pt idx="8">
                  <c:v>27-Feb-16</c:v>
                </c:pt>
                <c:pt idx="9">
                  <c:v>26-Feb-16</c:v>
                </c:pt>
                <c:pt idx="10">
                  <c:v>25-Feb-16</c:v>
                </c:pt>
                <c:pt idx="11">
                  <c:v>24-Feb-16</c:v>
                </c:pt>
                <c:pt idx="12">
                  <c:v>23-Feb-16</c:v>
                </c:pt>
                <c:pt idx="13">
                  <c:v>22-Feb-16</c:v>
                </c:pt>
                <c:pt idx="14">
                  <c:v>21-Feb-16</c:v>
                </c:pt>
              </c:strCache>
            </c:strRef>
          </c:cat>
          <c:val>
            <c:numRef>
              <c:f>CASH!$X$11:$X$26</c:f>
              <c:numCache>
                <c:formatCode>_(* #,##0_);_(* \(#,##0\);_(* "-"??_);_(@_)</c:formatCode>
                <c:ptCount val="16"/>
                <c:pt idx="0">
                  <c:v>0</c:v>
                </c:pt>
                <c:pt idx="1">
                  <c:v>183666.27</c:v>
                </c:pt>
                <c:pt idx="2">
                  <c:v>184910.88</c:v>
                </c:pt>
                <c:pt idx="3">
                  <c:v>196883.13999999998</c:v>
                </c:pt>
                <c:pt idx="4">
                  <c:v>190463.19</c:v>
                </c:pt>
                <c:pt idx="5">
                  <c:v>192321.19</c:v>
                </c:pt>
                <c:pt idx="6">
                  <c:v>214103.66999999998</c:v>
                </c:pt>
                <c:pt idx="7">
                  <c:v>214103.66999999998</c:v>
                </c:pt>
                <c:pt idx="8">
                  <c:v>213839.8</c:v>
                </c:pt>
                <c:pt idx="9">
                  <c:v>213839.8</c:v>
                </c:pt>
                <c:pt idx="10">
                  <c:v>213839.8</c:v>
                </c:pt>
                <c:pt idx="11">
                  <c:v>214974</c:v>
                </c:pt>
                <c:pt idx="12">
                  <c:v>213370.32</c:v>
                </c:pt>
                <c:pt idx="13">
                  <c:v>213370.32</c:v>
                </c:pt>
                <c:pt idx="14">
                  <c:v>213641.94</c:v>
                </c:pt>
                <c:pt idx="15" formatCode="General">
                  <c:v>213513.59</c:v>
                </c:pt>
              </c:numCache>
            </c:numRef>
          </c:val>
          <c:extLst>
            <c:ext xmlns:c16="http://schemas.microsoft.com/office/drawing/2014/chart" uri="{C3380CC4-5D6E-409C-BE32-E72D297353CC}">
              <c16:uniqueId val="{00000001-57AB-48A2-BB1E-8286618C4885}"/>
            </c:ext>
          </c:extLst>
        </c:ser>
        <c:dLbls>
          <c:showLegendKey val="0"/>
          <c:showVal val="0"/>
          <c:showCatName val="0"/>
          <c:showSerName val="0"/>
          <c:showPercent val="0"/>
          <c:showBubbleSize val="0"/>
        </c:dLbls>
        <c:gapWidth val="150"/>
        <c:axId val="458807792"/>
        <c:axId val="551149336"/>
      </c:barChart>
      <c:lineChart>
        <c:grouping val="standard"/>
        <c:varyColors val="0"/>
        <c:ser>
          <c:idx val="1"/>
          <c:order val="0"/>
          <c:tx>
            <c:strRef>
              <c:f>CASH!$V$10</c:f>
              <c:strCache>
                <c:ptCount val="1"/>
              </c:strCache>
            </c:strRef>
          </c:tx>
          <c:spPr>
            <a:ln w="15875" cap="rnd">
              <a:solidFill>
                <a:schemeClr val="accent4"/>
              </a:solidFill>
              <a:prstDash val="sysDash"/>
              <a:round/>
            </a:ln>
            <a:effectLst>
              <a:outerShdw blurRad="40000" dist="20000" dir="5400000" rotWithShape="0">
                <a:srgbClr val="000000">
                  <a:alpha val="38000"/>
                </a:srgbClr>
              </a:outerShdw>
            </a:effectLst>
          </c:spPr>
          <c:marker>
            <c:symbol val="none"/>
          </c:marker>
          <c:cat>
            <c:strRef>
              <c:f>CASH!$C$11:$C$25</c:f>
              <c:strCache>
                <c:ptCount val="15"/>
                <c:pt idx="0">
                  <c:v>Date</c:v>
                </c:pt>
                <c:pt idx="1">
                  <c:v>5-Mar-16</c:v>
                </c:pt>
                <c:pt idx="2">
                  <c:v>4-Mar-16</c:v>
                </c:pt>
                <c:pt idx="3">
                  <c:v>3-Mar-16</c:v>
                </c:pt>
                <c:pt idx="4">
                  <c:v>2-Mar-16</c:v>
                </c:pt>
                <c:pt idx="5">
                  <c:v>1-Mar-16</c:v>
                </c:pt>
                <c:pt idx="6">
                  <c:v>29-Feb-16</c:v>
                </c:pt>
                <c:pt idx="7">
                  <c:v>28-Feb-16</c:v>
                </c:pt>
                <c:pt idx="8">
                  <c:v>27-Feb-16</c:v>
                </c:pt>
                <c:pt idx="9">
                  <c:v>26-Feb-16</c:v>
                </c:pt>
                <c:pt idx="10">
                  <c:v>25-Feb-16</c:v>
                </c:pt>
                <c:pt idx="11">
                  <c:v>24-Feb-16</c:v>
                </c:pt>
                <c:pt idx="12">
                  <c:v>23-Feb-16</c:v>
                </c:pt>
                <c:pt idx="13">
                  <c:v>22-Feb-16</c:v>
                </c:pt>
                <c:pt idx="14">
                  <c:v>21-Feb-16</c:v>
                </c:pt>
              </c:strCache>
            </c:strRef>
          </c:cat>
          <c:val>
            <c:numRef>
              <c:f>CASH!$V$11:$V$26</c:f>
              <c:numCache>
                <c:formatCode>_(* #,##0_);_(* \(#,##0\);_(* "-"??_);_(@_)</c:formatCode>
                <c:ptCount val="16"/>
                <c:pt idx="0">
                  <c:v>0</c:v>
                </c:pt>
                <c:pt idx="1">
                  <c:v>825000</c:v>
                </c:pt>
                <c:pt idx="2">
                  <c:v>825000</c:v>
                </c:pt>
                <c:pt idx="3">
                  <c:v>825000</c:v>
                </c:pt>
                <c:pt idx="4">
                  <c:v>825000</c:v>
                </c:pt>
                <c:pt idx="5">
                  <c:v>825000</c:v>
                </c:pt>
                <c:pt idx="6">
                  <c:v>825000</c:v>
                </c:pt>
                <c:pt idx="7">
                  <c:v>825000</c:v>
                </c:pt>
                <c:pt idx="8">
                  <c:v>825000</c:v>
                </c:pt>
                <c:pt idx="9">
                  <c:v>825000</c:v>
                </c:pt>
                <c:pt idx="10">
                  <c:v>825000</c:v>
                </c:pt>
                <c:pt idx="11">
                  <c:v>825000</c:v>
                </c:pt>
                <c:pt idx="12">
                  <c:v>825000</c:v>
                </c:pt>
                <c:pt idx="13">
                  <c:v>825000</c:v>
                </c:pt>
                <c:pt idx="14">
                  <c:v>825000</c:v>
                </c:pt>
                <c:pt idx="15">
                  <c:v>825000</c:v>
                </c:pt>
              </c:numCache>
            </c:numRef>
          </c:val>
          <c:smooth val="0"/>
          <c:extLst>
            <c:ext xmlns:c16="http://schemas.microsoft.com/office/drawing/2014/chart" uri="{C3380CC4-5D6E-409C-BE32-E72D297353CC}">
              <c16:uniqueId val="{00000002-57AB-48A2-BB1E-8286618C4885}"/>
            </c:ext>
          </c:extLst>
        </c:ser>
        <c:dLbls>
          <c:showLegendKey val="0"/>
          <c:showVal val="0"/>
          <c:showCatName val="0"/>
          <c:showSerName val="0"/>
          <c:showPercent val="0"/>
          <c:showBubbleSize val="0"/>
        </c:dLbls>
        <c:marker val="1"/>
        <c:smooth val="0"/>
        <c:axId val="458807792"/>
        <c:axId val="551149336"/>
      </c:lineChart>
      <c:catAx>
        <c:axId val="458807792"/>
        <c:scaling>
          <c:orientation val="minMax"/>
        </c:scaling>
        <c:delete val="0"/>
        <c:axPos val="b"/>
        <c:numFmt formatCode="[$-409]d\-mmm\-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551149336"/>
        <c:crosses val="autoZero"/>
        <c:auto val="1"/>
        <c:lblAlgn val="ctr"/>
        <c:lblOffset val="100"/>
        <c:noMultiLvlLbl val="1"/>
      </c:catAx>
      <c:valAx>
        <c:axId val="551149336"/>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4588077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346982</xdr:colOff>
      <xdr:row>26</xdr:row>
      <xdr:rowOff>1</xdr:rowOff>
    </xdr:from>
    <xdr:to>
      <xdr:col>20</xdr:col>
      <xdr:colOff>13607</xdr:colOff>
      <xdr:row>44</xdr:row>
      <xdr:rowOff>66676</xdr:rowOff>
    </xdr:to>
    <xdr:graphicFrame macro="">
      <xdr:nvGraphicFramePr>
        <xdr:cNvPr id="103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9"/>
  <sheetViews>
    <sheetView showGridLines="0" tabSelected="1" topLeftCell="B2" workbookViewId="0"/>
  </sheetViews>
  <sheetFormatPr defaultColWidth="9.140625" defaultRowHeight="14.25" x14ac:dyDescent="0.25"/>
  <cols>
    <col min="1" max="1" width="3.42578125" style="55" hidden="1" customWidth="1"/>
    <col min="2" max="2" width="10.28515625" style="55" customWidth="1"/>
    <col min="3" max="3" width="27.140625" style="56" customWidth="1"/>
    <col min="4" max="4" width="77.28515625" style="57" customWidth="1"/>
    <col min="5" max="5" width="36.42578125" style="55" customWidth="1"/>
    <col min="6" max="16384" width="9.140625" style="55"/>
  </cols>
  <sheetData>
    <row r="1" spans="1:5" hidden="1" x14ac:dyDescent="0.25">
      <c r="A1" s="55" t="s">
        <v>249</v>
      </c>
    </row>
    <row r="7" spans="1:5" ht="30.75" x14ac:dyDescent="0.25">
      <c r="C7" s="58" t="s">
        <v>245</v>
      </c>
    </row>
    <row r="9" spans="1:5" x14ac:dyDescent="0.25">
      <c r="C9" s="59"/>
    </row>
    <row r="10" spans="1:5" ht="57" x14ac:dyDescent="0.25">
      <c r="C10" s="60" t="s">
        <v>3101</v>
      </c>
      <c r="D10" s="61" t="s">
        <v>3104</v>
      </c>
    </row>
    <row r="11" spans="1:5" x14ac:dyDescent="0.25">
      <c r="C11" s="60"/>
    </row>
    <row r="12" spans="1:5" ht="15" thickBot="1" x14ac:dyDescent="0.3">
      <c r="C12" s="60" t="s">
        <v>3102</v>
      </c>
      <c r="D12" s="57" t="s">
        <v>3203</v>
      </c>
    </row>
    <row r="13" spans="1:5" customFormat="1" ht="26.25" thickBot="1" x14ac:dyDescent="0.25">
      <c r="A13" s="39"/>
      <c r="C13" s="40"/>
      <c r="D13" s="63" t="s">
        <v>3220</v>
      </c>
    </row>
    <row r="14" spans="1:5" x14ac:dyDescent="0.25">
      <c r="C14" s="60"/>
    </row>
    <row r="15" spans="1:5" ht="57" x14ac:dyDescent="0.25">
      <c r="C15" s="60" t="s">
        <v>3103</v>
      </c>
      <c r="D15" s="57" t="s">
        <v>3204</v>
      </c>
      <c r="E15" s="62" t="s">
        <v>3205</v>
      </c>
    </row>
    <row r="16" spans="1:5" x14ac:dyDescent="0.25">
      <c r="C16" s="60"/>
      <c r="E16" s="56"/>
    </row>
    <row r="17" spans="3:5" ht="28.5" x14ac:dyDescent="0.25">
      <c r="C17" s="60" t="s">
        <v>3206</v>
      </c>
      <c r="D17" s="57" t="s">
        <v>3207</v>
      </c>
      <c r="E17" s="62" t="s">
        <v>3208</v>
      </c>
    </row>
    <row r="18" spans="3:5" x14ac:dyDescent="0.25">
      <c r="C18" s="60"/>
      <c r="E18" s="56"/>
    </row>
    <row r="19" spans="3:5" ht="57" x14ac:dyDescent="0.25">
      <c r="C19" s="60" t="s">
        <v>3209</v>
      </c>
      <c r="D19" s="57" t="s">
        <v>3210</v>
      </c>
      <c r="E19" s="62" t="s">
        <v>3211</v>
      </c>
    </row>
    <row r="20" spans="3:5" x14ac:dyDescent="0.25">
      <c r="C20" s="60"/>
      <c r="E20" s="56"/>
    </row>
    <row r="21" spans="3:5" ht="30.75" customHeight="1" x14ac:dyDescent="0.25">
      <c r="C21" s="60" t="s">
        <v>244</v>
      </c>
      <c r="D21" s="57" t="s">
        <v>3212</v>
      </c>
      <c r="E21" s="62" t="s">
        <v>3213</v>
      </c>
    </row>
    <row r="22" spans="3:5" x14ac:dyDescent="0.25">
      <c r="C22" s="60"/>
      <c r="E22" s="56"/>
    </row>
    <row r="23" spans="3:5" ht="14.25" customHeight="1" x14ac:dyDescent="0.25">
      <c r="C23" s="60" t="s">
        <v>243</v>
      </c>
      <c r="D23" s="57" t="s">
        <v>3214</v>
      </c>
      <c r="E23" s="62" t="s">
        <v>3215</v>
      </c>
    </row>
    <row r="24" spans="3:5" x14ac:dyDescent="0.25">
      <c r="C24" s="60"/>
      <c r="E24" s="56"/>
    </row>
    <row r="25" spans="3:5" ht="15" customHeight="1" x14ac:dyDescent="0.25">
      <c r="C25" s="60" t="s">
        <v>242</v>
      </c>
      <c r="D25" s="57" t="s">
        <v>3216</v>
      </c>
      <c r="E25" s="62" t="s">
        <v>3217</v>
      </c>
    </row>
    <row r="26" spans="3:5" x14ac:dyDescent="0.25">
      <c r="C26" s="60"/>
    </row>
    <row r="27" spans="3:5" ht="71.25" x14ac:dyDescent="0.25">
      <c r="C27" s="60" t="s">
        <v>241</v>
      </c>
      <c r="D27" s="57" t="s">
        <v>3218</v>
      </c>
    </row>
    <row r="28" spans="3:5" x14ac:dyDescent="0.25">
      <c r="C28" s="60"/>
    </row>
    <row r="29" spans="3:5" ht="17.25" customHeight="1" x14ac:dyDescent="0.25">
      <c r="C29" s="60" t="s">
        <v>240</v>
      </c>
      <c r="D29" s="57" t="s">
        <v>3219</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workbookViewId="0"/>
  </sheetViews>
  <sheetFormatPr defaultRowHeight="12.75" x14ac:dyDescent="0.2"/>
  <sheetData>
    <row r="1" spans="1:24" x14ac:dyDescent="0.2">
      <c r="A1" s="1" t="s">
        <v>3237</v>
      </c>
      <c r="C1" s="1" t="s">
        <v>238</v>
      </c>
      <c r="E1" s="1" t="s">
        <v>1134</v>
      </c>
      <c r="F1" s="1" t="s">
        <v>1134</v>
      </c>
      <c r="G1" s="1" t="s">
        <v>1134</v>
      </c>
      <c r="H1" s="1" t="s">
        <v>1134</v>
      </c>
      <c r="I1" s="1" t="s">
        <v>1134</v>
      </c>
      <c r="J1" s="1" t="s">
        <v>1134</v>
      </c>
      <c r="K1" s="1" t="s">
        <v>1134</v>
      </c>
      <c r="L1" s="1" t="s">
        <v>1134</v>
      </c>
      <c r="M1" s="1" t="s">
        <v>1134</v>
      </c>
      <c r="N1" s="1" t="s">
        <v>1134</v>
      </c>
      <c r="O1" s="1" t="s">
        <v>1134</v>
      </c>
      <c r="P1" s="1" t="s">
        <v>1134</v>
      </c>
      <c r="Q1" s="1" t="s">
        <v>1134</v>
      </c>
      <c r="R1" s="1" t="s">
        <v>1134</v>
      </c>
      <c r="S1" s="1" t="s">
        <v>1134</v>
      </c>
      <c r="T1" s="1" t="s">
        <v>1134</v>
      </c>
      <c r="V1" s="1" t="s">
        <v>2629</v>
      </c>
      <c r="W1" s="1" t="s">
        <v>2629</v>
      </c>
      <c r="X1" s="1" t="s">
        <v>2629</v>
      </c>
    </row>
    <row r="3" spans="1:24" x14ac:dyDescent="0.2">
      <c r="C3" s="1" t="s">
        <v>3108</v>
      </c>
    </row>
    <row r="4" spans="1:24" x14ac:dyDescent="0.2">
      <c r="C4" s="1" t="s">
        <v>1131</v>
      </c>
    </row>
    <row r="6" spans="1:24" x14ac:dyDescent="0.2">
      <c r="C6" s="1" t="s">
        <v>251</v>
      </c>
      <c r="D6" s="1" t="s">
        <v>3109</v>
      </c>
    </row>
    <row r="7" spans="1:24" x14ac:dyDescent="0.2">
      <c r="C7" s="1" t="s">
        <v>237</v>
      </c>
      <c r="D7" s="1" t="s">
        <v>3110</v>
      </c>
    </row>
    <row r="8" spans="1:24" x14ac:dyDescent="0.2">
      <c r="C8" s="1" t="s">
        <v>239</v>
      </c>
      <c r="E8" s="1" t="s">
        <v>246</v>
      </c>
      <c r="H8" s="1" t="s">
        <v>247</v>
      </c>
      <c r="K8" s="1" t="s">
        <v>248</v>
      </c>
    </row>
    <row r="9" spans="1:24" x14ac:dyDescent="0.2">
      <c r="A9" s="1" t="s">
        <v>1132</v>
      </c>
      <c r="E9" s="1" t="s">
        <v>3111</v>
      </c>
      <c r="F9" s="1" t="s">
        <v>3112</v>
      </c>
      <c r="H9" s="1" t="s">
        <v>3113</v>
      </c>
      <c r="I9" s="1" t="s">
        <v>3114</v>
      </c>
      <c r="J9" s="1" t="s">
        <v>3115</v>
      </c>
      <c r="K9" s="1" t="s">
        <v>3116</v>
      </c>
      <c r="L9" s="1" t="s">
        <v>3117</v>
      </c>
      <c r="M9" s="1" t="s">
        <v>3118</v>
      </c>
      <c r="N9" s="1" t="s">
        <v>3119</v>
      </c>
      <c r="O9" s="1" t="s">
        <v>3120</v>
      </c>
      <c r="P9" s="1" t="s">
        <v>3121</v>
      </c>
      <c r="Q9" s="1" t="s">
        <v>3122</v>
      </c>
      <c r="R9" s="1" t="s">
        <v>3123</v>
      </c>
      <c r="S9" s="1" t="s">
        <v>3124</v>
      </c>
      <c r="T9" s="1" t="s">
        <v>3125</v>
      </c>
    </row>
    <row r="10" spans="1:24" x14ac:dyDescent="0.2">
      <c r="C10" s="1" t="s">
        <v>3126</v>
      </c>
    </row>
    <row r="11" spans="1:24" x14ac:dyDescent="0.2">
      <c r="C11" s="1" t="s">
        <v>1616</v>
      </c>
      <c r="D11" s="1" t="s">
        <v>1617</v>
      </c>
      <c r="E11" s="1" t="s">
        <v>3221</v>
      </c>
      <c r="F11" s="1" t="s">
        <v>3221</v>
      </c>
      <c r="G11" s="1" t="s">
        <v>253</v>
      </c>
      <c r="H11" s="1" t="s">
        <v>3221</v>
      </c>
      <c r="I11" s="1" t="s">
        <v>3221</v>
      </c>
      <c r="J11" s="1" t="s">
        <v>3221</v>
      </c>
      <c r="K11" s="1" t="s">
        <v>3221</v>
      </c>
      <c r="L11" s="1" t="s">
        <v>3221</v>
      </c>
      <c r="M11" s="1" t="s">
        <v>3221</v>
      </c>
      <c r="N11" s="1" t="s">
        <v>3221</v>
      </c>
      <c r="O11" s="1" t="s">
        <v>3221</v>
      </c>
      <c r="P11" s="1" t="s">
        <v>3221</v>
      </c>
      <c r="Q11" s="1" t="s">
        <v>3221</v>
      </c>
      <c r="R11" s="1" t="s">
        <v>3221</v>
      </c>
      <c r="S11" s="1" t="s">
        <v>3221</v>
      </c>
      <c r="T11" s="1" t="s">
        <v>3221</v>
      </c>
      <c r="V11" s="1" t="s">
        <v>236</v>
      </c>
      <c r="W11" s="1" t="s">
        <v>3099</v>
      </c>
      <c r="X11" s="1" t="s">
        <v>3100</v>
      </c>
    </row>
    <row r="12" spans="1:24" x14ac:dyDescent="0.2">
      <c r="C12" s="1" t="s">
        <v>3223</v>
      </c>
      <c r="D12" s="1" t="s">
        <v>3224</v>
      </c>
      <c r="E12" s="1" t="s">
        <v>3221</v>
      </c>
      <c r="F12" s="1" t="s">
        <v>3221</v>
      </c>
      <c r="G12" s="1" t="s">
        <v>3225</v>
      </c>
      <c r="H12" s="1" t="s">
        <v>3221</v>
      </c>
      <c r="I12" s="1" t="s">
        <v>3221</v>
      </c>
      <c r="J12" s="1" t="s">
        <v>3221</v>
      </c>
      <c r="K12" s="1" t="s">
        <v>3221</v>
      </c>
      <c r="L12" s="1" t="s">
        <v>3221</v>
      </c>
      <c r="M12" s="1" t="s">
        <v>3221</v>
      </c>
      <c r="N12" s="1" t="s">
        <v>3221</v>
      </c>
      <c r="O12" s="1" t="s">
        <v>3221</v>
      </c>
      <c r="P12" s="1" t="s">
        <v>3221</v>
      </c>
      <c r="Q12" s="1" t="s">
        <v>3221</v>
      </c>
      <c r="R12" s="1" t="s">
        <v>3221</v>
      </c>
      <c r="S12" s="1" t="s">
        <v>3221</v>
      </c>
      <c r="T12" s="1" t="s">
        <v>3221</v>
      </c>
      <c r="V12" s="1" t="s">
        <v>3226</v>
      </c>
      <c r="W12" s="1" t="s">
        <v>3227</v>
      </c>
      <c r="X12" s="1" t="s">
        <v>3228</v>
      </c>
    </row>
    <row r="13" spans="1:24" x14ac:dyDescent="0.2">
      <c r="C13" s="1" t="s">
        <v>3229</v>
      </c>
      <c r="D13" s="1" t="s">
        <v>3230</v>
      </c>
      <c r="E13" s="1" t="s">
        <v>3221</v>
      </c>
      <c r="F13" s="1" t="s">
        <v>3221</v>
      </c>
      <c r="G13" s="1" t="s">
        <v>3231</v>
      </c>
      <c r="H13" s="1" t="s">
        <v>3221</v>
      </c>
      <c r="I13" s="1" t="s">
        <v>3221</v>
      </c>
      <c r="J13" s="1" t="s">
        <v>3221</v>
      </c>
      <c r="K13" s="1" t="s">
        <v>3221</v>
      </c>
      <c r="L13" s="1" t="s">
        <v>3221</v>
      </c>
      <c r="M13" s="1" t="s">
        <v>3221</v>
      </c>
      <c r="N13" s="1" t="s">
        <v>3221</v>
      </c>
      <c r="O13" s="1" t="s">
        <v>3221</v>
      </c>
      <c r="P13" s="1" t="s">
        <v>3221</v>
      </c>
      <c r="Q13" s="1" t="s">
        <v>3221</v>
      </c>
      <c r="R13" s="1" t="s">
        <v>3221</v>
      </c>
      <c r="S13" s="1" t="s">
        <v>3221</v>
      </c>
      <c r="T13" s="1" t="s">
        <v>3221</v>
      </c>
      <c r="V13" s="1" t="s">
        <v>3232</v>
      </c>
      <c r="W13" s="1" t="s">
        <v>3233</v>
      </c>
      <c r="X13" s="1" t="s">
        <v>3234</v>
      </c>
    </row>
    <row r="14" spans="1:24" x14ac:dyDescent="0.2">
      <c r="C14" s="1" t="s">
        <v>3235</v>
      </c>
      <c r="D14" s="1" t="s">
        <v>3127</v>
      </c>
      <c r="E14" s="1" t="s">
        <v>3221</v>
      </c>
      <c r="F14" s="1" t="s">
        <v>3221</v>
      </c>
      <c r="G14" s="1" t="s">
        <v>3128</v>
      </c>
      <c r="H14" s="1" t="s">
        <v>3221</v>
      </c>
      <c r="I14" s="1" t="s">
        <v>3221</v>
      </c>
      <c r="J14" s="1" t="s">
        <v>3221</v>
      </c>
      <c r="K14" s="1" t="s">
        <v>3221</v>
      </c>
      <c r="L14" s="1" t="s">
        <v>3221</v>
      </c>
      <c r="M14" s="1" t="s">
        <v>3221</v>
      </c>
      <c r="N14" s="1" t="s">
        <v>3221</v>
      </c>
      <c r="O14" s="1" t="s">
        <v>3221</v>
      </c>
      <c r="P14" s="1" t="s">
        <v>3221</v>
      </c>
      <c r="Q14" s="1" t="s">
        <v>3221</v>
      </c>
      <c r="R14" s="1" t="s">
        <v>3221</v>
      </c>
      <c r="S14" s="1" t="s">
        <v>3221</v>
      </c>
      <c r="T14" s="1" t="s">
        <v>3221</v>
      </c>
      <c r="V14" s="1" t="s">
        <v>3236</v>
      </c>
      <c r="W14" s="1" t="s">
        <v>3129</v>
      </c>
      <c r="X14" s="1" t="s">
        <v>3130</v>
      </c>
    </row>
    <row r="15" spans="1:24" x14ac:dyDescent="0.2">
      <c r="C15" s="1" t="s">
        <v>3131</v>
      </c>
      <c r="D15" s="1" t="s">
        <v>3132</v>
      </c>
      <c r="E15" s="1" t="s">
        <v>3221</v>
      </c>
      <c r="F15" s="1" t="s">
        <v>3221</v>
      </c>
      <c r="G15" s="1" t="s">
        <v>3133</v>
      </c>
      <c r="H15" s="1" t="s">
        <v>3221</v>
      </c>
      <c r="I15" s="1" t="s">
        <v>3221</v>
      </c>
      <c r="J15" s="1" t="s">
        <v>3221</v>
      </c>
      <c r="K15" s="1" t="s">
        <v>3221</v>
      </c>
      <c r="L15" s="1" t="s">
        <v>3221</v>
      </c>
      <c r="M15" s="1" t="s">
        <v>3221</v>
      </c>
      <c r="N15" s="1" t="s">
        <v>3221</v>
      </c>
      <c r="O15" s="1" t="s">
        <v>3221</v>
      </c>
      <c r="P15" s="1" t="s">
        <v>3221</v>
      </c>
      <c r="Q15" s="1" t="s">
        <v>3221</v>
      </c>
      <c r="R15" s="1" t="s">
        <v>3221</v>
      </c>
      <c r="S15" s="1" t="s">
        <v>3221</v>
      </c>
      <c r="T15" s="1" t="s">
        <v>3221</v>
      </c>
      <c r="V15" s="1" t="s">
        <v>3134</v>
      </c>
      <c r="W15" s="1" t="s">
        <v>3135</v>
      </c>
      <c r="X15" s="1" t="s">
        <v>3136</v>
      </c>
    </row>
    <row r="16" spans="1:24" x14ac:dyDescent="0.2">
      <c r="C16" s="1" t="s">
        <v>3137</v>
      </c>
      <c r="D16" s="1" t="s">
        <v>3138</v>
      </c>
      <c r="E16" s="1" t="s">
        <v>3221</v>
      </c>
      <c r="F16" s="1" t="s">
        <v>3221</v>
      </c>
      <c r="G16" s="1" t="s">
        <v>3139</v>
      </c>
      <c r="H16" s="1" t="s">
        <v>3221</v>
      </c>
      <c r="I16" s="1" t="s">
        <v>3221</v>
      </c>
      <c r="J16" s="1" t="s">
        <v>3221</v>
      </c>
      <c r="K16" s="1" t="s">
        <v>3221</v>
      </c>
      <c r="L16" s="1" t="s">
        <v>3221</v>
      </c>
      <c r="M16" s="1" t="s">
        <v>3221</v>
      </c>
      <c r="N16" s="1" t="s">
        <v>3221</v>
      </c>
      <c r="O16" s="1" t="s">
        <v>3221</v>
      </c>
      <c r="P16" s="1" t="s">
        <v>3221</v>
      </c>
      <c r="Q16" s="1" t="s">
        <v>3221</v>
      </c>
      <c r="R16" s="1" t="s">
        <v>3221</v>
      </c>
      <c r="S16" s="1" t="s">
        <v>3221</v>
      </c>
      <c r="T16" s="1" t="s">
        <v>3221</v>
      </c>
      <c r="V16" s="1" t="s">
        <v>3140</v>
      </c>
      <c r="W16" s="1" t="s">
        <v>3141</v>
      </c>
      <c r="X16" s="1" t="s">
        <v>3142</v>
      </c>
    </row>
    <row r="17" spans="3:24" x14ac:dyDescent="0.2">
      <c r="C17" s="1" t="s">
        <v>3143</v>
      </c>
      <c r="D17" s="1" t="s">
        <v>3144</v>
      </c>
      <c r="E17" s="1" t="s">
        <v>3221</v>
      </c>
      <c r="F17" s="1" t="s">
        <v>3221</v>
      </c>
      <c r="G17" s="1" t="s">
        <v>3145</v>
      </c>
      <c r="H17" s="1" t="s">
        <v>3221</v>
      </c>
      <c r="I17" s="1" t="s">
        <v>3221</v>
      </c>
      <c r="J17" s="1" t="s">
        <v>3221</v>
      </c>
      <c r="K17" s="1" t="s">
        <v>3221</v>
      </c>
      <c r="L17" s="1" t="s">
        <v>3221</v>
      </c>
      <c r="M17" s="1" t="s">
        <v>3221</v>
      </c>
      <c r="N17" s="1" t="s">
        <v>3221</v>
      </c>
      <c r="O17" s="1" t="s">
        <v>3221</v>
      </c>
      <c r="P17" s="1" t="s">
        <v>3221</v>
      </c>
      <c r="Q17" s="1" t="s">
        <v>3221</v>
      </c>
      <c r="R17" s="1" t="s">
        <v>3221</v>
      </c>
      <c r="S17" s="1" t="s">
        <v>3221</v>
      </c>
      <c r="T17" s="1" t="s">
        <v>3221</v>
      </c>
      <c r="V17" s="1" t="s">
        <v>3146</v>
      </c>
      <c r="W17" s="1" t="s">
        <v>3147</v>
      </c>
      <c r="X17" s="1" t="s">
        <v>3148</v>
      </c>
    </row>
    <row r="18" spans="3:24" x14ac:dyDescent="0.2">
      <c r="C18" s="1" t="s">
        <v>3149</v>
      </c>
      <c r="D18" s="1" t="s">
        <v>3150</v>
      </c>
      <c r="E18" s="1" t="s">
        <v>3221</v>
      </c>
      <c r="F18" s="1" t="s">
        <v>3221</v>
      </c>
      <c r="G18" s="1" t="s">
        <v>3151</v>
      </c>
      <c r="H18" s="1" t="s">
        <v>3221</v>
      </c>
      <c r="I18" s="1" t="s">
        <v>3221</v>
      </c>
      <c r="J18" s="1" t="s">
        <v>3221</v>
      </c>
      <c r="K18" s="1" t="s">
        <v>3221</v>
      </c>
      <c r="L18" s="1" t="s">
        <v>3221</v>
      </c>
      <c r="M18" s="1" t="s">
        <v>3221</v>
      </c>
      <c r="N18" s="1" t="s">
        <v>3221</v>
      </c>
      <c r="O18" s="1" t="s">
        <v>3221</v>
      </c>
      <c r="P18" s="1" t="s">
        <v>3221</v>
      </c>
      <c r="Q18" s="1" t="s">
        <v>3221</v>
      </c>
      <c r="R18" s="1" t="s">
        <v>3221</v>
      </c>
      <c r="S18" s="1" t="s">
        <v>3221</v>
      </c>
      <c r="T18" s="1" t="s">
        <v>3221</v>
      </c>
      <c r="V18" s="1" t="s">
        <v>3152</v>
      </c>
      <c r="W18" s="1" t="s">
        <v>3153</v>
      </c>
      <c r="X18" s="1" t="s">
        <v>3154</v>
      </c>
    </row>
    <row r="19" spans="3:24" x14ac:dyDescent="0.2">
      <c r="C19" s="1" t="s">
        <v>3155</v>
      </c>
      <c r="D19" s="1" t="s">
        <v>3156</v>
      </c>
      <c r="E19" s="1" t="s">
        <v>3221</v>
      </c>
      <c r="F19" s="1" t="s">
        <v>3221</v>
      </c>
      <c r="G19" s="1" t="s">
        <v>3157</v>
      </c>
      <c r="H19" s="1" t="s">
        <v>3221</v>
      </c>
      <c r="I19" s="1" t="s">
        <v>3221</v>
      </c>
      <c r="J19" s="1" t="s">
        <v>3221</v>
      </c>
      <c r="K19" s="1" t="s">
        <v>3221</v>
      </c>
      <c r="L19" s="1" t="s">
        <v>3221</v>
      </c>
      <c r="M19" s="1" t="s">
        <v>3221</v>
      </c>
      <c r="N19" s="1" t="s">
        <v>3221</v>
      </c>
      <c r="O19" s="1" t="s">
        <v>3221</v>
      </c>
      <c r="P19" s="1" t="s">
        <v>3221</v>
      </c>
      <c r="Q19" s="1" t="s">
        <v>3221</v>
      </c>
      <c r="R19" s="1" t="s">
        <v>3221</v>
      </c>
      <c r="S19" s="1" t="s">
        <v>3221</v>
      </c>
      <c r="T19" s="1" t="s">
        <v>3221</v>
      </c>
      <c r="V19" s="1" t="s">
        <v>3158</v>
      </c>
      <c r="W19" s="1" t="s">
        <v>3159</v>
      </c>
      <c r="X19" s="1" t="s">
        <v>3160</v>
      </c>
    </row>
    <row r="20" spans="3:24" x14ac:dyDescent="0.2">
      <c r="C20" s="1" t="s">
        <v>3161</v>
      </c>
      <c r="D20" s="1" t="s">
        <v>3162</v>
      </c>
      <c r="E20" s="1" t="s">
        <v>3221</v>
      </c>
      <c r="F20" s="1" t="s">
        <v>3221</v>
      </c>
      <c r="G20" s="1" t="s">
        <v>3163</v>
      </c>
      <c r="H20" s="1" t="s">
        <v>3221</v>
      </c>
      <c r="I20" s="1" t="s">
        <v>3221</v>
      </c>
      <c r="J20" s="1" t="s">
        <v>3221</v>
      </c>
      <c r="K20" s="1" t="s">
        <v>3221</v>
      </c>
      <c r="L20" s="1" t="s">
        <v>3221</v>
      </c>
      <c r="M20" s="1" t="s">
        <v>3221</v>
      </c>
      <c r="N20" s="1" t="s">
        <v>3221</v>
      </c>
      <c r="O20" s="1" t="s">
        <v>3221</v>
      </c>
      <c r="P20" s="1" t="s">
        <v>3221</v>
      </c>
      <c r="Q20" s="1" t="s">
        <v>3221</v>
      </c>
      <c r="R20" s="1" t="s">
        <v>3221</v>
      </c>
      <c r="S20" s="1" t="s">
        <v>3221</v>
      </c>
      <c r="T20" s="1" t="s">
        <v>3221</v>
      </c>
      <c r="V20" s="1" t="s">
        <v>3164</v>
      </c>
      <c r="W20" s="1" t="s">
        <v>3165</v>
      </c>
      <c r="X20" s="1" t="s">
        <v>3166</v>
      </c>
    </row>
    <row r="21" spans="3:24" x14ac:dyDescent="0.2">
      <c r="C21" s="1" t="s">
        <v>3167</v>
      </c>
      <c r="D21" s="1" t="s">
        <v>3168</v>
      </c>
      <c r="E21" s="1" t="s">
        <v>3221</v>
      </c>
      <c r="F21" s="1" t="s">
        <v>3221</v>
      </c>
      <c r="G21" s="1" t="s">
        <v>3169</v>
      </c>
      <c r="H21" s="1" t="s">
        <v>3221</v>
      </c>
      <c r="I21" s="1" t="s">
        <v>3221</v>
      </c>
      <c r="J21" s="1" t="s">
        <v>3221</v>
      </c>
      <c r="K21" s="1" t="s">
        <v>3221</v>
      </c>
      <c r="L21" s="1" t="s">
        <v>3221</v>
      </c>
      <c r="M21" s="1" t="s">
        <v>3221</v>
      </c>
      <c r="N21" s="1" t="s">
        <v>3221</v>
      </c>
      <c r="O21" s="1" t="s">
        <v>3221</v>
      </c>
      <c r="P21" s="1" t="s">
        <v>3221</v>
      </c>
      <c r="Q21" s="1" t="s">
        <v>3221</v>
      </c>
      <c r="R21" s="1" t="s">
        <v>3221</v>
      </c>
      <c r="S21" s="1" t="s">
        <v>3221</v>
      </c>
      <c r="T21" s="1" t="s">
        <v>3221</v>
      </c>
      <c r="V21" s="1" t="s">
        <v>3170</v>
      </c>
      <c r="W21" s="1" t="s">
        <v>3171</v>
      </c>
      <c r="X21" s="1" t="s">
        <v>3172</v>
      </c>
    </row>
    <row r="22" spans="3:24" x14ac:dyDescent="0.2">
      <c r="C22" s="1" t="s">
        <v>3173</v>
      </c>
      <c r="D22" s="1" t="s">
        <v>3174</v>
      </c>
      <c r="E22" s="1" t="s">
        <v>3221</v>
      </c>
      <c r="F22" s="1" t="s">
        <v>3221</v>
      </c>
      <c r="G22" s="1" t="s">
        <v>3175</v>
      </c>
      <c r="H22" s="1" t="s">
        <v>3221</v>
      </c>
      <c r="I22" s="1" t="s">
        <v>3221</v>
      </c>
      <c r="J22" s="1" t="s">
        <v>3221</v>
      </c>
      <c r="K22" s="1" t="s">
        <v>3221</v>
      </c>
      <c r="L22" s="1" t="s">
        <v>3221</v>
      </c>
      <c r="M22" s="1" t="s">
        <v>3221</v>
      </c>
      <c r="N22" s="1" t="s">
        <v>3221</v>
      </c>
      <c r="O22" s="1" t="s">
        <v>3221</v>
      </c>
      <c r="P22" s="1" t="s">
        <v>3221</v>
      </c>
      <c r="Q22" s="1" t="s">
        <v>3221</v>
      </c>
      <c r="R22" s="1" t="s">
        <v>3221</v>
      </c>
      <c r="S22" s="1" t="s">
        <v>3221</v>
      </c>
      <c r="T22" s="1" t="s">
        <v>3221</v>
      </c>
      <c r="V22" s="1" t="s">
        <v>3176</v>
      </c>
      <c r="W22" s="1" t="s">
        <v>3177</v>
      </c>
      <c r="X22" s="1" t="s">
        <v>3178</v>
      </c>
    </row>
    <row r="23" spans="3:24" x14ac:dyDescent="0.2">
      <c r="C23" s="1" t="s">
        <v>3179</v>
      </c>
      <c r="D23" s="1" t="s">
        <v>3180</v>
      </c>
      <c r="E23" s="1" t="s">
        <v>3221</v>
      </c>
      <c r="F23" s="1" t="s">
        <v>3221</v>
      </c>
      <c r="G23" s="1" t="s">
        <v>3181</v>
      </c>
      <c r="H23" s="1" t="s">
        <v>3221</v>
      </c>
      <c r="I23" s="1" t="s">
        <v>3221</v>
      </c>
      <c r="J23" s="1" t="s">
        <v>3221</v>
      </c>
      <c r="K23" s="1" t="s">
        <v>3221</v>
      </c>
      <c r="L23" s="1" t="s">
        <v>3221</v>
      </c>
      <c r="M23" s="1" t="s">
        <v>3221</v>
      </c>
      <c r="N23" s="1" t="s">
        <v>3221</v>
      </c>
      <c r="O23" s="1" t="s">
        <v>3221</v>
      </c>
      <c r="P23" s="1" t="s">
        <v>3221</v>
      </c>
      <c r="Q23" s="1" t="s">
        <v>3221</v>
      </c>
      <c r="R23" s="1" t="s">
        <v>3221</v>
      </c>
      <c r="S23" s="1" t="s">
        <v>3221</v>
      </c>
      <c r="T23" s="1" t="s">
        <v>3221</v>
      </c>
      <c r="V23" s="1" t="s">
        <v>3182</v>
      </c>
      <c r="W23" s="1" t="s">
        <v>3183</v>
      </c>
      <c r="X23" s="1" t="s">
        <v>3184</v>
      </c>
    </row>
    <row r="24" spans="3:24" x14ac:dyDescent="0.2">
      <c r="C24" s="1" t="s">
        <v>3185</v>
      </c>
      <c r="D24" s="1" t="s">
        <v>3186</v>
      </c>
      <c r="E24" s="1" t="s">
        <v>3221</v>
      </c>
      <c r="F24" s="1" t="s">
        <v>3221</v>
      </c>
      <c r="G24" s="1" t="s">
        <v>3187</v>
      </c>
      <c r="H24" s="1" t="s">
        <v>3221</v>
      </c>
      <c r="I24" s="1" t="s">
        <v>3221</v>
      </c>
      <c r="J24" s="1" t="s">
        <v>3221</v>
      </c>
      <c r="K24" s="1" t="s">
        <v>3221</v>
      </c>
      <c r="L24" s="1" t="s">
        <v>3221</v>
      </c>
      <c r="M24" s="1" t="s">
        <v>3221</v>
      </c>
      <c r="N24" s="1" t="s">
        <v>3221</v>
      </c>
      <c r="O24" s="1" t="s">
        <v>3221</v>
      </c>
      <c r="P24" s="1" t="s">
        <v>3221</v>
      </c>
      <c r="Q24" s="1" t="s">
        <v>3221</v>
      </c>
      <c r="R24" s="1" t="s">
        <v>3221</v>
      </c>
      <c r="S24" s="1" t="s">
        <v>3221</v>
      </c>
      <c r="T24" s="1" t="s">
        <v>3221</v>
      </c>
      <c r="V24" s="1" t="s">
        <v>3188</v>
      </c>
      <c r="W24" s="1" t="s">
        <v>3189</v>
      </c>
      <c r="X24" s="1" t="s">
        <v>3190</v>
      </c>
    </row>
    <row r="25" spans="3:24" x14ac:dyDescent="0.2">
      <c r="C25" s="1" t="s">
        <v>3191</v>
      </c>
      <c r="D25" s="1" t="s">
        <v>3192</v>
      </c>
      <c r="E25" s="1" t="s">
        <v>3221</v>
      </c>
      <c r="F25" s="1" t="s">
        <v>3221</v>
      </c>
      <c r="G25" s="1" t="s">
        <v>3193</v>
      </c>
      <c r="H25" s="1" t="s">
        <v>3221</v>
      </c>
      <c r="I25" s="1" t="s">
        <v>3221</v>
      </c>
      <c r="J25" s="1" t="s">
        <v>3221</v>
      </c>
      <c r="K25" s="1" t="s">
        <v>3221</v>
      </c>
      <c r="L25" s="1" t="s">
        <v>3221</v>
      </c>
      <c r="M25" s="1" t="s">
        <v>3221</v>
      </c>
      <c r="N25" s="1" t="s">
        <v>3221</v>
      </c>
      <c r="O25" s="1" t="s">
        <v>3221</v>
      </c>
      <c r="P25" s="1" t="s">
        <v>3221</v>
      </c>
      <c r="Q25" s="1" t="s">
        <v>3221</v>
      </c>
      <c r="R25" s="1" t="s">
        <v>3221</v>
      </c>
      <c r="S25" s="1" t="s">
        <v>3221</v>
      </c>
      <c r="T25" s="1" t="s">
        <v>3221</v>
      </c>
      <c r="V25" s="1" t="s">
        <v>3194</v>
      </c>
      <c r="W25" s="1" t="s">
        <v>3195</v>
      </c>
      <c r="X25" s="1" t="s">
        <v>3196</v>
      </c>
    </row>
    <row r="26" spans="3:24" x14ac:dyDescent="0.2">
      <c r="C26" s="1" t="s">
        <v>3197</v>
      </c>
      <c r="D26" s="1" t="s">
        <v>3198</v>
      </c>
      <c r="E26" s="1" t="s">
        <v>3221</v>
      </c>
      <c r="F26" s="1" t="s">
        <v>3221</v>
      </c>
      <c r="G26" s="1" t="s">
        <v>3199</v>
      </c>
      <c r="H26" s="1" t="s">
        <v>3221</v>
      </c>
      <c r="I26" s="1" t="s">
        <v>3221</v>
      </c>
      <c r="J26" s="1" t="s">
        <v>3221</v>
      </c>
      <c r="K26" s="1" t="s">
        <v>3221</v>
      </c>
      <c r="L26" s="1" t="s">
        <v>3221</v>
      </c>
      <c r="M26" s="1" t="s">
        <v>3221</v>
      </c>
      <c r="N26" s="1" t="s">
        <v>3221</v>
      </c>
      <c r="O26" s="1" t="s">
        <v>3221</v>
      </c>
      <c r="P26" s="1" t="s">
        <v>3221</v>
      </c>
      <c r="Q26" s="1" t="s">
        <v>3221</v>
      </c>
      <c r="R26" s="1" t="s">
        <v>3221</v>
      </c>
      <c r="S26" s="1" t="s">
        <v>3221</v>
      </c>
      <c r="T26" s="1" t="s">
        <v>3221</v>
      </c>
      <c r="V26" s="1" t="s">
        <v>3200</v>
      </c>
      <c r="W26" s="1" t="s">
        <v>3201</v>
      </c>
      <c r="X26" s="1" t="s">
        <v>3202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defaultRowHeight="12.75" x14ac:dyDescent="0.2"/>
  <sheetData>
    <row r="1" spans="1:5" x14ac:dyDescent="0.2">
      <c r="A1" s="1" t="s">
        <v>3479</v>
      </c>
      <c r="C1" s="1" t="s">
        <v>230</v>
      </c>
      <c r="D1" s="1" t="s">
        <v>231</v>
      </c>
      <c r="E1" s="1" t="s">
        <v>232</v>
      </c>
    </row>
    <row r="4" spans="1:5" x14ac:dyDescent="0.2">
      <c r="B4" s="1" t="s">
        <v>235</v>
      </c>
    </row>
    <row r="6" spans="1:5" x14ac:dyDescent="0.2">
      <c r="A6" s="1" t="s">
        <v>233</v>
      </c>
      <c r="C6" s="1" t="s">
        <v>234</v>
      </c>
      <c r="D6" s="1" t="s">
        <v>252</v>
      </c>
      <c r="E6" s="1" t="s">
        <v>3105</v>
      </c>
    </row>
    <row r="7" spans="1:5" x14ac:dyDescent="0.2">
      <c r="A7" s="1" t="s">
        <v>233</v>
      </c>
      <c r="C7" s="1" t="s">
        <v>236</v>
      </c>
      <c r="D7" s="1" t="s">
        <v>3106</v>
      </c>
    </row>
    <row r="8" spans="1:5" x14ac:dyDescent="0.2">
      <c r="A8" s="1" t="s">
        <v>233</v>
      </c>
      <c r="C8" s="1" t="s">
        <v>250</v>
      </c>
      <c r="D8" s="1" t="s">
        <v>3107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workbookViewId="0"/>
  </sheetViews>
  <sheetFormatPr defaultRowHeight="12.75" x14ac:dyDescent="0.2"/>
  <sheetData>
    <row r="1" spans="1:24" x14ac:dyDescent="0.2">
      <c r="A1" s="1" t="s">
        <v>3481</v>
      </c>
      <c r="C1" s="1" t="s">
        <v>238</v>
      </c>
      <c r="E1" s="1" t="s">
        <v>1134</v>
      </c>
      <c r="F1" s="1" t="s">
        <v>1134</v>
      </c>
      <c r="G1" s="1" t="s">
        <v>1134</v>
      </c>
      <c r="H1" s="1" t="s">
        <v>1134</v>
      </c>
      <c r="I1" s="1" t="s">
        <v>1134</v>
      </c>
      <c r="J1" s="1" t="s">
        <v>1134</v>
      </c>
      <c r="K1" s="1" t="s">
        <v>1134</v>
      </c>
      <c r="L1" s="1" t="s">
        <v>1134</v>
      </c>
      <c r="M1" s="1" t="s">
        <v>1134</v>
      </c>
      <c r="N1" s="1" t="s">
        <v>1134</v>
      </c>
      <c r="O1" s="1" t="s">
        <v>1134</v>
      </c>
      <c r="P1" s="1" t="s">
        <v>1134</v>
      </c>
      <c r="Q1" s="1" t="s">
        <v>1134</v>
      </c>
      <c r="R1" s="1" t="s">
        <v>1134</v>
      </c>
      <c r="S1" s="1" t="s">
        <v>1134</v>
      </c>
      <c r="T1" s="1" t="s">
        <v>1134</v>
      </c>
      <c r="V1" s="1" t="s">
        <v>2629</v>
      </c>
      <c r="W1" s="1" t="s">
        <v>2629</v>
      </c>
      <c r="X1" s="1" t="s">
        <v>2629</v>
      </c>
    </row>
    <row r="3" spans="1:24" x14ac:dyDescent="0.2">
      <c r="C3" s="1" t="s">
        <v>3108</v>
      </c>
    </row>
    <row r="4" spans="1:24" x14ac:dyDescent="0.2">
      <c r="C4" s="1" t="s">
        <v>1131</v>
      </c>
    </row>
    <row r="6" spans="1:24" x14ac:dyDescent="0.2">
      <c r="C6" s="1" t="s">
        <v>251</v>
      </c>
      <c r="D6" s="1" t="s">
        <v>3109</v>
      </c>
    </row>
    <row r="7" spans="1:24" x14ac:dyDescent="0.2">
      <c r="C7" s="1" t="s">
        <v>237</v>
      </c>
      <c r="D7" s="1" t="s">
        <v>3110</v>
      </c>
    </row>
    <row r="8" spans="1:24" x14ac:dyDescent="0.2">
      <c r="C8" s="1" t="s">
        <v>239</v>
      </c>
      <c r="E8" s="1" t="s">
        <v>246</v>
      </c>
      <c r="H8" s="1" t="s">
        <v>247</v>
      </c>
      <c r="K8" s="1" t="s">
        <v>248</v>
      </c>
    </row>
    <row r="9" spans="1:24" x14ac:dyDescent="0.2">
      <c r="A9" s="1" t="s">
        <v>1132</v>
      </c>
      <c r="E9" s="1" t="s">
        <v>3111</v>
      </c>
      <c r="F9" s="1" t="s">
        <v>3112</v>
      </c>
      <c r="H9" s="1" t="s">
        <v>3113</v>
      </c>
      <c r="I9" s="1" t="s">
        <v>3114</v>
      </c>
      <c r="J9" s="1" t="s">
        <v>3115</v>
      </c>
      <c r="K9" s="1" t="s">
        <v>3116</v>
      </c>
      <c r="L9" s="1" t="s">
        <v>3117</v>
      </c>
      <c r="M9" s="1" t="s">
        <v>3118</v>
      </c>
      <c r="N9" s="1" t="s">
        <v>3119</v>
      </c>
      <c r="O9" s="1" t="s">
        <v>3120</v>
      </c>
      <c r="P9" s="1" t="s">
        <v>3121</v>
      </c>
      <c r="Q9" s="1" t="s">
        <v>3122</v>
      </c>
      <c r="R9" s="1" t="s">
        <v>3123</v>
      </c>
      <c r="S9" s="1" t="s">
        <v>3124</v>
      </c>
      <c r="T9" s="1" t="s">
        <v>3125</v>
      </c>
    </row>
    <row r="10" spans="1:24" x14ac:dyDescent="0.2">
      <c r="C10" s="1" t="s">
        <v>3126</v>
      </c>
    </row>
    <row r="11" spans="1:24" x14ac:dyDescent="0.2">
      <c r="C11" s="1" t="s">
        <v>1616</v>
      </c>
      <c r="D11" s="1" t="s">
        <v>1617</v>
      </c>
      <c r="E11" s="1" t="s">
        <v>3238</v>
      </c>
      <c r="F11" s="1" t="s">
        <v>3239</v>
      </c>
      <c r="G11" s="1" t="s">
        <v>253</v>
      </c>
      <c r="H11" s="1" t="s">
        <v>3240</v>
      </c>
      <c r="I11" s="1" t="s">
        <v>3241</v>
      </c>
      <c r="J11" s="1" t="s">
        <v>3242</v>
      </c>
      <c r="K11" s="1" t="s">
        <v>3243</v>
      </c>
      <c r="L11" s="1" t="s">
        <v>3244</v>
      </c>
      <c r="M11" s="1" t="s">
        <v>3245</v>
      </c>
      <c r="N11" s="1" t="s">
        <v>3246</v>
      </c>
      <c r="O11" s="1" t="s">
        <v>3247</v>
      </c>
      <c r="P11" s="1" t="s">
        <v>3248</v>
      </c>
      <c r="Q11" s="1" t="s">
        <v>3249</v>
      </c>
      <c r="R11" s="1" t="s">
        <v>3250</v>
      </c>
      <c r="S11" s="1" t="s">
        <v>3251</v>
      </c>
      <c r="T11" s="1" t="s">
        <v>3252</v>
      </c>
      <c r="V11" s="1" t="s">
        <v>236</v>
      </c>
      <c r="W11" s="1" t="s">
        <v>3099</v>
      </c>
      <c r="X11" s="1" t="s">
        <v>3100</v>
      </c>
    </row>
    <row r="12" spans="1:24" x14ac:dyDescent="0.2">
      <c r="C12" s="1" t="s">
        <v>3223</v>
      </c>
      <c r="D12" s="1" t="s">
        <v>3224</v>
      </c>
      <c r="E12" s="1" t="s">
        <v>3253</v>
      </c>
      <c r="F12" s="1" t="s">
        <v>3254</v>
      </c>
      <c r="G12" s="1" t="s">
        <v>3225</v>
      </c>
      <c r="H12" s="1" t="s">
        <v>3255</v>
      </c>
      <c r="I12" s="1" t="s">
        <v>3256</v>
      </c>
      <c r="J12" s="1" t="s">
        <v>3257</v>
      </c>
      <c r="K12" s="1" t="s">
        <v>3258</v>
      </c>
      <c r="L12" s="1" t="s">
        <v>3259</v>
      </c>
      <c r="M12" s="1" t="s">
        <v>3260</v>
      </c>
      <c r="N12" s="1" t="s">
        <v>3261</v>
      </c>
      <c r="O12" s="1" t="s">
        <v>3262</v>
      </c>
      <c r="P12" s="1" t="s">
        <v>3263</v>
      </c>
      <c r="Q12" s="1" t="s">
        <v>3264</v>
      </c>
      <c r="R12" s="1" t="s">
        <v>3265</v>
      </c>
      <c r="S12" s="1" t="s">
        <v>3266</v>
      </c>
      <c r="T12" s="1" t="s">
        <v>3267</v>
      </c>
      <c r="V12" s="1" t="s">
        <v>3226</v>
      </c>
      <c r="W12" s="1" t="s">
        <v>3227</v>
      </c>
      <c r="X12" s="1" t="s">
        <v>3228</v>
      </c>
    </row>
    <row r="13" spans="1:24" x14ac:dyDescent="0.2">
      <c r="C13" s="1" t="s">
        <v>3229</v>
      </c>
      <c r="D13" s="1" t="s">
        <v>3230</v>
      </c>
      <c r="E13" s="1" t="s">
        <v>3268</v>
      </c>
      <c r="F13" s="1" t="s">
        <v>3269</v>
      </c>
      <c r="G13" s="1" t="s">
        <v>3231</v>
      </c>
      <c r="H13" s="1" t="s">
        <v>3270</v>
      </c>
      <c r="I13" s="1" t="s">
        <v>3271</v>
      </c>
      <c r="J13" s="1" t="s">
        <v>3272</v>
      </c>
      <c r="K13" s="1" t="s">
        <v>3273</v>
      </c>
      <c r="L13" s="1" t="s">
        <v>3274</v>
      </c>
      <c r="M13" s="1" t="s">
        <v>3275</v>
      </c>
      <c r="N13" s="1" t="s">
        <v>3276</v>
      </c>
      <c r="O13" s="1" t="s">
        <v>3277</v>
      </c>
      <c r="P13" s="1" t="s">
        <v>3278</v>
      </c>
      <c r="Q13" s="1" t="s">
        <v>3279</v>
      </c>
      <c r="R13" s="1" t="s">
        <v>3280</v>
      </c>
      <c r="S13" s="1" t="s">
        <v>3281</v>
      </c>
      <c r="T13" s="1" t="s">
        <v>3282</v>
      </c>
      <c r="V13" s="1" t="s">
        <v>3232</v>
      </c>
      <c r="W13" s="1" t="s">
        <v>3233</v>
      </c>
      <c r="X13" s="1" t="s">
        <v>3234</v>
      </c>
    </row>
    <row r="14" spans="1:24" x14ac:dyDescent="0.2">
      <c r="C14" s="1" t="s">
        <v>3235</v>
      </c>
      <c r="D14" s="1" t="s">
        <v>3127</v>
      </c>
      <c r="E14" s="1" t="s">
        <v>3283</v>
      </c>
      <c r="F14" s="1" t="s">
        <v>3284</v>
      </c>
      <c r="G14" s="1" t="s">
        <v>3128</v>
      </c>
      <c r="H14" s="1" t="s">
        <v>3285</v>
      </c>
      <c r="I14" s="1" t="s">
        <v>3286</v>
      </c>
      <c r="J14" s="1" t="s">
        <v>3287</v>
      </c>
      <c r="K14" s="1" t="s">
        <v>3288</v>
      </c>
      <c r="L14" s="1" t="s">
        <v>3289</v>
      </c>
      <c r="M14" s="1" t="s">
        <v>3290</v>
      </c>
      <c r="N14" s="1" t="s">
        <v>3291</v>
      </c>
      <c r="O14" s="1" t="s">
        <v>3292</v>
      </c>
      <c r="P14" s="1" t="s">
        <v>3293</v>
      </c>
      <c r="Q14" s="1" t="s">
        <v>3294</v>
      </c>
      <c r="R14" s="1" t="s">
        <v>3295</v>
      </c>
      <c r="S14" s="1" t="s">
        <v>3296</v>
      </c>
      <c r="T14" s="1" t="s">
        <v>3297</v>
      </c>
      <c r="V14" s="1" t="s">
        <v>3236</v>
      </c>
      <c r="W14" s="1" t="s">
        <v>3129</v>
      </c>
      <c r="X14" s="1" t="s">
        <v>3130</v>
      </c>
    </row>
    <row r="15" spans="1:24" x14ac:dyDescent="0.2">
      <c r="C15" s="1" t="s">
        <v>3131</v>
      </c>
      <c r="D15" s="1" t="s">
        <v>3132</v>
      </c>
      <c r="E15" s="1" t="s">
        <v>3298</v>
      </c>
      <c r="F15" s="1" t="s">
        <v>3299</v>
      </c>
      <c r="G15" s="1" t="s">
        <v>3133</v>
      </c>
      <c r="H15" s="1" t="s">
        <v>3300</v>
      </c>
      <c r="I15" s="1" t="s">
        <v>3301</v>
      </c>
      <c r="J15" s="1" t="s">
        <v>3302</v>
      </c>
      <c r="K15" s="1" t="s">
        <v>3303</v>
      </c>
      <c r="L15" s="1" t="s">
        <v>3304</v>
      </c>
      <c r="M15" s="1" t="s">
        <v>3305</v>
      </c>
      <c r="N15" s="1" t="s">
        <v>3306</v>
      </c>
      <c r="O15" s="1" t="s">
        <v>3307</v>
      </c>
      <c r="P15" s="1" t="s">
        <v>3308</v>
      </c>
      <c r="Q15" s="1" t="s">
        <v>3309</v>
      </c>
      <c r="R15" s="1" t="s">
        <v>3310</v>
      </c>
      <c r="S15" s="1" t="s">
        <v>3311</v>
      </c>
      <c r="T15" s="1" t="s">
        <v>3312</v>
      </c>
      <c r="V15" s="1" t="s">
        <v>3134</v>
      </c>
      <c r="W15" s="1" t="s">
        <v>3135</v>
      </c>
      <c r="X15" s="1" t="s">
        <v>3136</v>
      </c>
    </row>
    <row r="16" spans="1:24" x14ac:dyDescent="0.2">
      <c r="C16" s="1" t="s">
        <v>3137</v>
      </c>
      <c r="D16" s="1" t="s">
        <v>3138</v>
      </c>
      <c r="E16" s="1" t="s">
        <v>3313</v>
      </c>
      <c r="F16" s="1" t="s">
        <v>3314</v>
      </c>
      <c r="G16" s="1" t="s">
        <v>3139</v>
      </c>
      <c r="H16" s="1" t="s">
        <v>3315</v>
      </c>
      <c r="I16" s="1" t="s">
        <v>3316</v>
      </c>
      <c r="J16" s="1" t="s">
        <v>3317</v>
      </c>
      <c r="K16" s="1" t="s">
        <v>3318</v>
      </c>
      <c r="L16" s="1" t="s">
        <v>3319</v>
      </c>
      <c r="M16" s="1" t="s">
        <v>3320</v>
      </c>
      <c r="N16" s="1" t="s">
        <v>3321</v>
      </c>
      <c r="O16" s="1" t="s">
        <v>3322</v>
      </c>
      <c r="P16" s="1" t="s">
        <v>3323</v>
      </c>
      <c r="Q16" s="1" t="s">
        <v>3324</v>
      </c>
      <c r="R16" s="1" t="s">
        <v>3325</v>
      </c>
      <c r="S16" s="1" t="s">
        <v>3326</v>
      </c>
      <c r="T16" s="1" t="s">
        <v>3327</v>
      </c>
      <c r="V16" s="1" t="s">
        <v>3140</v>
      </c>
      <c r="W16" s="1" t="s">
        <v>3141</v>
      </c>
      <c r="X16" s="1" t="s">
        <v>3142</v>
      </c>
    </row>
    <row r="17" spans="3:24" x14ac:dyDescent="0.2">
      <c r="C17" s="1" t="s">
        <v>3143</v>
      </c>
      <c r="D17" s="1" t="s">
        <v>3144</v>
      </c>
      <c r="E17" s="1" t="s">
        <v>3328</v>
      </c>
      <c r="F17" s="1" t="s">
        <v>3329</v>
      </c>
      <c r="G17" s="1" t="s">
        <v>3145</v>
      </c>
      <c r="H17" s="1" t="s">
        <v>3330</v>
      </c>
      <c r="I17" s="1" t="s">
        <v>3331</v>
      </c>
      <c r="J17" s="1" t="s">
        <v>3332</v>
      </c>
      <c r="K17" s="1" t="s">
        <v>3333</v>
      </c>
      <c r="L17" s="1" t="s">
        <v>3334</v>
      </c>
      <c r="M17" s="1" t="s">
        <v>3335</v>
      </c>
      <c r="N17" s="1" t="s">
        <v>3336</v>
      </c>
      <c r="O17" s="1" t="s">
        <v>3337</v>
      </c>
      <c r="P17" s="1" t="s">
        <v>3338</v>
      </c>
      <c r="Q17" s="1" t="s">
        <v>3339</v>
      </c>
      <c r="R17" s="1" t="s">
        <v>3340</v>
      </c>
      <c r="S17" s="1" t="s">
        <v>3341</v>
      </c>
      <c r="T17" s="1" t="s">
        <v>3342</v>
      </c>
      <c r="V17" s="1" t="s">
        <v>3146</v>
      </c>
      <c r="W17" s="1" t="s">
        <v>3147</v>
      </c>
      <c r="X17" s="1" t="s">
        <v>3148</v>
      </c>
    </row>
    <row r="18" spans="3:24" x14ac:dyDescent="0.2">
      <c r="C18" s="1" t="s">
        <v>3149</v>
      </c>
      <c r="D18" s="1" t="s">
        <v>3150</v>
      </c>
      <c r="E18" s="1" t="s">
        <v>3343</v>
      </c>
      <c r="F18" s="1" t="s">
        <v>3344</v>
      </c>
      <c r="G18" s="1" t="s">
        <v>3151</v>
      </c>
      <c r="H18" s="1" t="s">
        <v>3345</v>
      </c>
      <c r="I18" s="1" t="s">
        <v>3346</v>
      </c>
      <c r="J18" s="1" t="s">
        <v>3347</v>
      </c>
      <c r="K18" s="1" t="s">
        <v>3348</v>
      </c>
      <c r="L18" s="1" t="s">
        <v>3349</v>
      </c>
      <c r="M18" s="1" t="s">
        <v>3350</v>
      </c>
      <c r="N18" s="1" t="s">
        <v>3351</v>
      </c>
      <c r="O18" s="1" t="s">
        <v>3352</v>
      </c>
      <c r="P18" s="1" t="s">
        <v>3353</v>
      </c>
      <c r="Q18" s="1" t="s">
        <v>3354</v>
      </c>
      <c r="R18" s="1" t="s">
        <v>3355</v>
      </c>
      <c r="S18" s="1" t="s">
        <v>3356</v>
      </c>
      <c r="T18" s="1" t="s">
        <v>3357</v>
      </c>
      <c r="V18" s="1" t="s">
        <v>3152</v>
      </c>
      <c r="W18" s="1" t="s">
        <v>3153</v>
      </c>
      <c r="X18" s="1" t="s">
        <v>3154</v>
      </c>
    </row>
    <row r="19" spans="3:24" x14ac:dyDescent="0.2">
      <c r="C19" s="1" t="s">
        <v>3155</v>
      </c>
      <c r="D19" s="1" t="s">
        <v>3156</v>
      </c>
      <c r="E19" s="1" t="s">
        <v>3358</v>
      </c>
      <c r="F19" s="1" t="s">
        <v>3359</v>
      </c>
      <c r="G19" s="1" t="s">
        <v>3157</v>
      </c>
      <c r="H19" s="1" t="s">
        <v>3360</v>
      </c>
      <c r="I19" s="1" t="s">
        <v>3361</v>
      </c>
      <c r="J19" s="1" t="s">
        <v>3362</v>
      </c>
      <c r="K19" s="1" t="s">
        <v>3363</v>
      </c>
      <c r="L19" s="1" t="s">
        <v>3364</v>
      </c>
      <c r="M19" s="1" t="s">
        <v>3365</v>
      </c>
      <c r="N19" s="1" t="s">
        <v>3366</v>
      </c>
      <c r="O19" s="1" t="s">
        <v>3367</v>
      </c>
      <c r="P19" s="1" t="s">
        <v>3368</v>
      </c>
      <c r="Q19" s="1" t="s">
        <v>3369</v>
      </c>
      <c r="R19" s="1" t="s">
        <v>3370</v>
      </c>
      <c r="S19" s="1" t="s">
        <v>3371</v>
      </c>
      <c r="T19" s="1" t="s">
        <v>3372</v>
      </c>
      <c r="V19" s="1" t="s">
        <v>3158</v>
      </c>
      <c r="W19" s="1" t="s">
        <v>3159</v>
      </c>
      <c r="X19" s="1" t="s">
        <v>3160</v>
      </c>
    </row>
    <row r="20" spans="3:24" x14ac:dyDescent="0.2">
      <c r="C20" s="1" t="s">
        <v>3161</v>
      </c>
      <c r="D20" s="1" t="s">
        <v>3162</v>
      </c>
      <c r="E20" s="1" t="s">
        <v>3373</v>
      </c>
      <c r="F20" s="1" t="s">
        <v>3374</v>
      </c>
      <c r="G20" s="1" t="s">
        <v>3163</v>
      </c>
      <c r="H20" s="1" t="s">
        <v>3375</v>
      </c>
      <c r="I20" s="1" t="s">
        <v>3376</v>
      </c>
      <c r="J20" s="1" t="s">
        <v>3377</v>
      </c>
      <c r="K20" s="1" t="s">
        <v>3378</v>
      </c>
      <c r="L20" s="1" t="s">
        <v>3379</v>
      </c>
      <c r="M20" s="1" t="s">
        <v>3380</v>
      </c>
      <c r="N20" s="1" t="s">
        <v>3381</v>
      </c>
      <c r="O20" s="1" t="s">
        <v>3382</v>
      </c>
      <c r="P20" s="1" t="s">
        <v>3383</v>
      </c>
      <c r="Q20" s="1" t="s">
        <v>3384</v>
      </c>
      <c r="R20" s="1" t="s">
        <v>3385</v>
      </c>
      <c r="S20" s="1" t="s">
        <v>3386</v>
      </c>
      <c r="T20" s="1" t="s">
        <v>3387</v>
      </c>
      <c r="V20" s="1" t="s">
        <v>3164</v>
      </c>
      <c r="W20" s="1" t="s">
        <v>3165</v>
      </c>
      <c r="X20" s="1" t="s">
        <v>3166</v>
      </c>
    </row>
    <row r="21" spans="3:24" x14ac:dyDescent="0.2">
      <c r="C21" s="1" t="s">
        <v>3167</v>
      </c>
      <c r="D21" s="1" t="s">
        <v>3168</v>
      </c>
      <c r="E21" s="1" t="s">
        <v>3388</v>
      </c>
      <c r="F21" s="1" t="s">
        <v>3389</v>
      </c>
      <c r="G21" s="1" t="s">
        <v>3169</v>
      </c>
      <c r="H21" s="1" t="s">
        <v>3390</v>
      </c>
      <c r="I21" s="1" t="s">
        <v>3391</v>
      </c>
      <c r="J21" s="1" t="s">
        <v>3392</v>
      </c>
      <c r="K21" s="1" t="s">
        <v>3393</v>
      </c>
      <c r="L21" s="1" t="s">
        <v>3394</v>
      </c>
      <c r="M21" s="1" t="s">
        <v>3395</v>
      </c>
      <c r="N21" s="1" t="s">
        <v>3396</v>
      </c>
      <c r="O21" s="1" t="s">
        <v>3397</v>
      </c>
      <c r="P21" s="1" t="s">
        <v>3398</v>
      </c>
      <c r="Q21" s="1" t="s">
        <v>3399</v>
      </c>
      <c r="R21" s="1" t="s">
        <v>3400</v>
      </c>
      <c r="S21" s="1" t="s">
        <v>3401</v>
      </c>
      <c r="T21" s="1" t="s">
        <v>3402</v>
      </c>
      <c r="V21" s="1" t="s">
        <v>3170</v>
      </c>
      <c r="W21" s="1" t="s">
        <v>3171</v>
      </c>
      <c r="X21" s="1" t="s">
        <v>3172</v>
      </c>
    </row>
    <row r="22" spans="3:24" x14ac:dyDescent="0.2">
      <c r="C22" s="1" t="s">
        <v>3173</v>
      </c>
      <c r="D22" s="1" t="s">
        <v>3174</v>
      </c>
      <c r="E22" s="1" t="s">
        <v>3403</v>
      </c>
      <c r="F22" s="1" t="s">
        <v>3404</v>
      </c>
      <c r="G22" s="1" t="s">
        <v>3175</v>
      </c>
      <c r="H22" s="1" t="s">
        <v>3405</v>
      </c>
      <c r="I22" s="1" t="s">
        <v>3406</v>
      </c>
      <c r="J22" s="1" t="s">
        <v>3407</v>
      </c>
      <c r="K22" s="1" t="s">
        <v>3408</v>
      </c>
      <c r="L22" s="1" t="s">
        <v>3409</v>
      </c>
      <c r="M22" s="1" t="s">
        <v>3410</v>
      </c>
      <c r="N22" s="1" t="s">
        <v>3411</v>
      </c>
      <c r="O22" s="1" t="s">
        <v>3412</v>
      </c>
      <c r="P22" s="1" t="s">
        <v>3413</v>
      </c>
      <c r="Q22" s="1" t="s">
        <v>3414</v>
      </c>
      <c r="R22" s="1" t="s">
        <v>3415</v>
      </c>
      <c r="S22" s="1" t="s">
        <v>3416</v>
      </c>
      <c r="T22" s="1" t="s">
        <v>3417</v>
      </c>
      <c r="V22" s="1" t="s">
        <v>3176</v>
      </c>
      <c r="W22" s="1" t="s">
        <v>3177</v>
      </c>
      <c r="X22" s="1" t="s">
        <v>3178</v>
      </c>
    </row>
    <row r="23" spans="3:24" x14ac:dyDescent="0.2">
      <c r="C23" s="1" t="s">
        <v>3179</v>
      </c>
      <c r="D23" s="1" t="s">
        <v>3180</v>
      </c>
      <c r="E23" s="1" t="s">
        <v>3418</v>
      </c>
      <c r="F23" s="1" t="s">
        <v>3419</v>
      </c>
      <c r="G23" s="1" t="s">
        <v>3181</v>
      </c>
      <c r="H23" s="1" t="s">
        <v>3420</v>
      </c>
      <c r="I23" s="1" t="s">
        <v>3421</v>
      </c>
      <c r="J23" s="1" t="s">
        <v>3422</v>
      </c>
      <c r="K23" s="1" t="s">
        <v>3423</v>
      </c>
      <c r="L23" s="1" t="s">
        <v>3424</v>
      </c>
      <c r="M23" s="1" t="s">
        <v>3425</v>
      </c>
      <c r="N23" s="1" t="s">
        <v>3426</v>
      </c>
      <c r="O23" s="1" t="s">
        <v>3427</v>
      </c>
      <c r="P23" s="1" t="s">
        <v>3428</v>
      </c>
      <c r="Q23" s="1" t="s">
        <v>3429</v>
      </c>
      <c r="R23" s="1" t="s">
        <v>3430</v>
      </c>
      <c r="S23" s="1" t="s">
        <v>3431</v>
      </c>
      <c r="T23" s="1" t="s">
        <v>3432</v>
      </c>
      <c r="V23" s="1" t="s">
        <v>3182</v>
      </c>
      <c r="W23" s="1" t="s">
        <v>3183</v>
      </c>
      <c r="X23" s="1" t="s">
        <v>3184</v>
      </c>
    </row>
    <row r="24" spans="3:24" x14ac:dyDescent="0.2">
      <c r="C24" s="1" t="s">
        <v>3185</v>
      </c>
      <c r="D24" s="1" t="s">
        <v>3186</v>
      </c>
      <c r="E24" s="1" t="s">
        <v>3433</v>
      </c>
      <c r="F24" s="1" t="s">
        <v>3434</v>
      </c>
      <c r="G24" s="1" t="s">
        <v>3187</v>
      </c>
      <c r="H24" s="1" t="s">
        <v>3435</v>
      </c>
      <c r="I24" s="1" t="s">
        <v>3436</v>
      </c>
      <c r="J24" s="1" t="s">
        <v>3437</v>
      </c>
      <c r="K24" s="1" t="s">
        <v>3438</v>
      </c>
      <c r="L24" s="1" t="s">
        <v>3439</v>
      </c>
      <c r="M24" s="1" t="s">
        <v>3440</v>
      </c>
      <c r="N24" s="1" t="s">
        <v>3441</v>
      </c>
      <c r="O24" s="1" t="s">
        <v>3442</v>
      </c>
      <c r="P24" s="1" t="s">
        <v>3443</v>
      </c>
      <c r="Q24" s="1" t="s">
        <v>3444</v>
      </c>
      <c r="R24" s="1" t="s">
        <v>3445</v>
      </c>
      <c r="S24" s="1" t="s">
        <v>3446</v>
      </c>
      <c r="T24" s="1" t="s">
        <v>3447</v>
      </c>
      <c r="V24" s="1" t="s">
        <v>3188</v>
      </c>
      <c r="W24" s="1" t="s">
        <v>3189</v>
      </c>
      <c r="X24" s="1" t="s">
        <v>3190</v>
      </c>
    </row>
    <row r="25" spans="3:24" x14ac:dyDescent="0.2">
      <c r="C25" s="1" t="s">
        <v>3191</v>
      </c>
      <c r="D25" s="1" t="s">
        <v>3192</v>
      </c>
      <c r="E25" s="1" t="s">
        <v>3448</v>
      </c>
      <c r="F25" s="1" t="s">
        <v>3449</v>
      </c>
      <c r="G25" s="1" t="s">
        <v>3193</v>
      </c>
      <c r="H25" s="1" t="s">
        <v>3450</v>
      </c>
      <c r="I25" s="1" t="s">
        <v>3451</v>
      </c>
      <c r="J25" s="1" t="s">
        <v>3452</v>
      </c>
      <c r="K25" s="1" t="s">
        <v>3453</v>
      </c>
      <c r="L25" s="1" t="s">
        <v>3454</v>
      </c>
      <c r="M25" s="1" t="s">
        <v>3455</v>
      </c>
      <c r="N25" s="1" t="s">
        <v>3456</v>
      </c>
      <c r="O25" s="1" t="s">
        <v>3457</v>
      </c>
      <c r="P25" s="1" t="s">
        <v>3458</v>
      </c>
      <c r="Q25" s="1" t="s">
        <v>3459</v>
      </c>
      <c r="R25" s="1" t="s">
        <v>3460</v>
      </c>
      <c r="S25" s="1" t="s">
        <v>3461</v>
      </c>
      <c r="T25" s="1" t="s">
        <v>3462</v>
      </c>
      <c r="V25" s="1" t="s">
        <v>3194</v>
      </c>
      <c r="W25" s="1" t="s">
        <v>3195</v>
      </c>
      <c r="X25" s="1" t="s">
        <v>3196</v>
      </c>
    </row>
    <row r="26" spans="3:24" x14ac:dyDescent="0.2">
      <c r="C26" s="1" t="s">
        <v>3197</v>
      </c>
      <c r="D26" s="1" t="s">
        <v>3198</v>
      </c>
      <c r="E26" s="1" t="s">
        <v>3463</v>
      </c>
      <c r="F26" s="1" t="s">
        <v>3464</v>
      </c>
      <c r="G26" s="1" t="s">
        <v>3199</v>
      </c>
      <c r="H26" s="1" t="s">
        <v>3465</v>
      </c>
      <c r="I26" s="1" t="s">
        <v>3466</v>
      </c>
      <c r="J26" s="1" t="s">
        <v>3467</v>
      </c>
      <c r="K26" s="1" t="s">
        <v>3468</v>
      </c>
      <c r="L26" s="1" t="s">
        <v>3469</v>
      </c>
      <c r="M26" s="1" t="s">
        <v>3470</v>
      </c>
      <c r="N26" s="1" t="s">
        <v>3471</v>
      </c>
      <c r="O26" s="1" t="s">
        <v>3472</v>
      </c>
      <c r="P26" s="1" t="s">
        <v>3473</v>
      </c>
      <c r="Q26" s="1" t="s">
        <v>3474</v>
      </c>
      <c r="R26" s="1" t="s">
        <v>3475</v>
      </c>
      <c r="S26" s="1" t="s">
        <v>3476</v>
      </c>
      <c r="T26" s="1" t="s">
        <v>3477</v>
      </c>
      <c r="V26" s="1" t="s">
        <v>3200</v>
      </c>
      <c r="W26" s="1" t="s">
        <v>3201</v>
      </c>
      <c r="X26" s="1" t="s">
        <v>3202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topLeftCell="B2" workbookViewId="0"/>
  </sheetViews>
  <sheetFormatPr defaultColWidth="9.140625" defaultRowHeight="12.75" x14ac:dyDescent="0.2"/>
  <cols>
    <col min="1" max="1" width="9.140625" style="2" hidden="1" customWidth="1"/>
    <col min="2" max="2" width="4.5703125" style="2" customWidth="1"/>
    <col min="3" max="3" width="22.5703125" style="2" customWidth="1"/>
    <col min="4" max="4" width="22.85546875" style="2" customWidth="1"/>
    <col min="5" max="16384" width="9.140625" style="2"/>
  </cols>
  <sheetData>
    <row r="1" spans="1:9" hidden="1" x14ac:dyDescent="0.2">
      <c r="A1" s="2" t="s">
        <v>3478</v>
      </c>
      <c r="C1" s="2" t="s">
        <v>230</v>
      </c>
      <c r="D1" s="2" t="s">
        <v>231</v>
      </c>
      <c r="E1" s="2" t="s">
        <v>232</v>
      </c>
    </row>
    <row r="3" spans="1:9" x14ac:dyDescent="0.2">
      <c r="B3" s="3"/>
      <c r="C3" s="3"/>
      <c r="D3" s="3"/>
      <c r="E3" s="3"/>
      <c r="F3" s="3"/>
      <c r="G3" s="3"/>
      <c r="H3" s="3"/>
      <c r="I3" s="3"/>
    </row>
    <row r="4" spans="1:9" ht="15.75" x14ac:dyDescent="0.25">
      <c r="B4" s="64" t="s">
        <v>235</v>
      </c>
      <c r="C4" s="64"/>
      <c r="D4" s="64"/>
      <c r="E4" s="64"/>
      <c r="F4" s="64"/>
      <c r="G4" s="64"/>
      <c r="H4" s="64"/>
      <c r="I4" s="64"/>
    </row>
    <row r="5" spans="1:9" x14ac:dyDescent="0.2">
      <c r="B5" s="3"/>
      <c r="C5" s="3"/>
      <c r="D5" s="3"/>
      <c r="E5" s="3"/>
      <c r="F5" s="3"/>
      <c r="G5" s="3"/>
      <c r="H5" s="3"/>
      <c r="I5" s="3"/>
    </row>
    <row r="6" spans="1:9" x14ac:dyDescent="0.2">
      <c r="A6" s="2" t="s">
        <v>233</v>
      </c>
      <c r="B6" s="3"/>
      <c r="C6" s="3" t="s">
        <v>234</v>
      </c>
      <c r="D6" s="16" t="s">
        <v>252</v>
      </c>
      <c r="E6" s="3" t="str">
        <f>"Lookup"</f>
        <v>Lookup</v>
      </c>
      <c r="F6" s="3"/>
      <c r="G6" s="3"/>
      <c r="H6" s="3"/>
      <c r="I6" s="3"/>
    </row>
    <row r="7" spans="1:9" x14ac:dyDescent="0.2">
      <c r="A7" s="2" t="s">
        <v>233</v>
      </c>
      <c r="B7" s="3"/>
      <c r="C7" s="3" t="s">
        <v>236</v>
      </c>
      <c r="D7" s="31" t="str">
        <f>"825000"</f>
        <v>825000</v>
      </c>
      <c r="E7" s="3"/>
      <c r="F7" s="3"/>
      <c r="G7" s="3"/>
      <c r="H7" s="3"/>
      <c r="I7" s="3"/>
    </row>
    <row r="8" spans="1:9" x14ac:dyDescent="0.2">
      <c r="A8" s="16" t="s">
        <v>233</v>
      </c>
      <c r="B8" s="3"/>
      <c r="C8" s="25" t="s">
        <v>250</v>
      </c>
      <c r="D8" s="26" t="str">
        <f>"3/5/2016"</f>
        <v>3/5/2016</v>
      </c>
      <c r="E8" s="3"/>
      <c r="F8" s="3"/>
      <c r="G8" s="3"/>
      <c r="H8" s="3"/>
      <c r="I8" s="3"/>
    </row>
    <row r="9" spans="1:9" x14ac:dyDescent="0.2">
      <c r="G9" s="3"/>
      <c r="H9" s="3"/>
      <c r="I9" s="3"/>
    </row>
    <row r="10" spans="1:9" x14ac:dyDescent="0.2">
      <c r="G10" s="3"/>
      <c r="H10" s="3"/>
      <c r="I10" s="3"/>
    </row>
    <row r="11" spans="1:9" x14ac:dyDescent="0.2">
      <c r="B11" s="3"/>
      <c r="C11" s="3"/>
      <c r="D11" s="3"/>
      <c r="E11" s="3"/>
      <c r="F11" s="3"/>
      <c r="G11" s="3"/>
      <c r="H11" s="3"/>
      <c r="I11" s="3"/>
    </row>
    <row r="12" spans="1:9" x14ac:dyDescent="0.2">
      <c r="B12" s="3"/>
      <c r="C12" s="3"/>
      <c r="D12" s="3"/>
      <c r="E12" s="3"/>
      <c r="F12" s="3"/>
      <c r="G12" s="3"/>
      <c r="H12" s="3"/>
      <c r="I12" s="3"/>
    </row>
    <row r="13" spans="1:9" x14ac:dyDescent="0.2">
      <c r="B13" s="3"/>
      <c r="C13" s="3"/>
      <c r="D13" s="3"/>
      <c r="E13" s="3"/>
      <c r="F13" s="3"/>
      <c r="G13" s="3"/>
      <c r="H13" s="3"/>
      <c r="I13" s="3"/>
    </row>
    <row r="14" spans="1:9" x14ac:dyDescent="0.2">
      <c r="B14" s="3"/>
      <c r="C14" s="3"/>
      <c r="D14" s="3"/>
      <c r="E14" s="3"/>
      <c r="F14" s="3"/>
      <c r="G14" s="3"/>
      <c r="H14" s="3"/>
      <c r="I14" s="3"/>
    </row>
    <row r="15" spans="1:9" x14ac:dyDescent="0.2">
      <c r="B15" s="3"/>
      <c r="C15" s="3"/>
      <c r="D15" s="3"/>
      <c r="E15" s="3"/>
      <c r="F15" s="3"/>
      <c r="G15" s="3"/>
      <c r="H15" s="3"/>
      <c r="I15" s="3"/>
    </row>
    <row r="16" spans="1:9" x14ac:dyDescent="0.2">
      <c r="B16" s="3"/>
      <c r="C16" s="3"/>
      <c r="D16" s="3"/>
      <c r="E16" s="3"/>
      <c r="F16" s="3"/>
      <c r="G16" s="3"/>
      <c r="H16" s="3"/>
      <c r="I16" s="3"/>
    </row>
    <row r="17" spans="2:9" x14ac:dyDescent="0.2">
      <c r="B17" s="3"/>
      <c r="C17" s="3"/>
      <c r="D17" s="3"/>
      <c r="E17" s="3"/>
      <c r="F17" s="3"/>
      <c r="G17" s="3"/>
      <c r="H17" s="3"/>
      <c r="I17" s="3"/>
    </row>
    <row r="18" spans="2:9" x14ac:dyDescent="0.2">
      <c r="B18" s="3"/>
      <c r="C18" s="3"/>
      <c r="D18" s="3"/>
      <c r="E18" s="3"/>
      <c r="F18" s="3"/>
      <c r="G18" s="3"/>
      <c r="H18" s="3"/>
      <c r="I18" s="3"/>
    </row>
    <row r="19" spans="2:9" x14ac:dyDescent="0.2">
      <c r="B19" s="3"/>
      <c r="C19" s="3"/>
      <c r="D19" s="3"/>
      <c r="E19" s="3"/>
      <c r="F19" s="3"/>
      <c r="G19" s="3"/>
      <c r="H19" s="3"/>
      <c r="I19" s="3"/>
    </row>
  </sheetData>
  <mergeCells count="1">
    <mergeCell ref="B4:I4"/>
  </mergeCells>
  <phoneticPr fontId="18" type="noConversion"/>
  <pageMargins left="0.75" right="0.75" top="1" bottom="1" header="0.5" footer="0.5"/>
  <pageSetup orientation="landscape" r:id="rId1"/>
  <headerFooter alignWithMargins="0">
    <oddHeader>&amp;C&amp;12&amp;F
&lt;Company Name&gt;&amp;R&amp;"Times New Roman,Regular"&amp;D &amp;T &amp;P</oddHeader>
    <oddFooter>&amp;L&amp;8&amp;Z&amp;F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opLeftCell="B2" zoomScale="70" zoomScaleNormal="70" workbookViewId="0"/>
  </sheetViews>
  <sheetFormatPr defaultColWidth="9.140625" defaultRowHeight="15" x14ac:dyDescent="0.2"/>
  <cols>
    <col min="1" max="1" width="9.140625" style="4" hidden="1" customWidth="1"/>
    <col min="2" max="2" width="5.7109375" style="4" customWidth="1"/>
    <col min="3" max="3" width="32.42578125" style="7" bestFit="1" customWidth="1"/>
    <col min="4" max="4" width="10.42578125" style="7" customWidth="1"/>
    <col min="5" max="5" width="17.28515625" style="4" bestFit="1" customWidth="1"/>
    <col min="6" max="6" width="25.42578125" style="4" bestFit="1" customWidth="1"/>
    <col min="7" max="7" width="23.85546875" style="4" bestFit="1" customWidth="1"/>
    <col min="8" max="8" width="23" style="4" bestFit="1" customWidth="1"/>
    <col min="9" max="9" width="19.140625" style="4" bestFit="1" customWidth="1"/>
    <col min="10" max="10" width="25" style="4" bestFit="1" customWidth="1"/>
    <col min="11" max="11" width="19.7109375" style="4" bestFit="1" customWidth="1"/>
    <col min="12" max="12" width="16" style="4" bestFit="1" customWidth="1"/>
    <col min="13" max="13" width="39.140625" style="4" bestFit="1" customWidth="1"/>
    <col min="14" max="14" width="16.140625" style="4" bestFit="1" customWidth="1"/>
    <col min="15" max="15" width="17.28515625" style="4" bestFit="1" customWidth="1"/>
    <col min="16" max="16" width="20.28515625" style="4" bestFit="1" customWidth="1"/>
    <col min="17" max="17" width="27.42578125" style="4" bestFit="1" customWidth="1"/>
    <col min="18" max="18" width="33" style="4" bestFit="1" customWidth="1"/>
    <col min="19" max="19" width="25.140625" style="4" bestFit="1" customWidth="1"/>
    <col min="20" max="20" width="17.85546875" style="4" bestFit="1" customWidth="1"/>
    <col min="21" max="21" width="14.85546875" style="4" customWidth="1"/>
    <col min="22" max="22" width="14.85546875" style="33" hidden="1" customWidth="1"/>
    <col min="23" max="23" width="13.28515625" style="33" hidden="1" customWidth="1"/>
    <col min="24" max="24" width="12.28515625" style="33" hidden="1" customWidth="1"/>
    <col min="25" max="27" width="9.140625" style="9"/>
    <col min="28" max="16384" width="9.140625" style="4"/>
  </cols>
  <sheetData>
    <row r="1" spans="1:27" hidden="1" x14ac:dyDescent="0.2">
      <c r="A1" s="4" t="s">
        <v>3480</v>
      </c>
      <c r="C1" s="7" t="s">
        <v>238</v>
      </c>
      <c r="E1" s="4" t="s">
        <v>1134</v>
      </c>
      <c r="F1" s="4" t="s">
        <v>1134</v>
      </c>
      <c r="G1" s="4" t="s">
        <v>1134</v>
      </c>
      <c r="H1" s="4" t="s">
        <v>1134</v>
      </c>
      <c r="I1" s="4" t="s">
        <v>1134</v>
      </c>
      <c r="J1" s="4" t="s">
        <v>1134</v>
      </c>
      <c r="K1" s="4" t="s">
        <v>1134</v>
      </c>
      <c r="L1" s="4" t="s">
        <v>1134</v>
      </c>
      <c r="M1" s="4" t="s">
        <v>1134</v>
      </c>
      <c r="N1" s="4" t="s">
        <v>1134</v>
      </c>
      <c r="O1" s="4" t="s">
        <v>1134</v>
      </c>
      <c r="P1" s="4" t="s">
        <v>1134</v>
      </c>
      <c r="Q1" s="4" t="s">
        <v>1134</v>
      </c>
      <c r="R1" s="4" t="s">
        <v>1134</v>
      </c>
      <c r="S1" s="4" t="s">
        <v>1134</v>
      </c>
      <c r="T1" s="4" t="s">
        <v>1134</v>
      </c>
      <c r="U1" s="32"/>
      <c r="V1" s="33" t="s">
        <v>2629</v>
      </c>
      <c r="W1" s="33" t="s">
        <v>2629</v>
      </c>
      <c r="X1" s="33" t="s">
        <v>2629</v>
      </c>
    </row>
    <row r="2" spans="1:27" x14ac:dyDescent="0.2">
      <c r="U2" s="13"/>
    </row>
    <row r="3" spans="1:27" ht="25.5" x14ac:dyDescent="0.5">
      <c r="C3" s="52" t="str">
        <f>"Fabrikam, Inc."</f>
        <v>Fabrikam, Inc.</v>
      </c>
      <c r="U3" s="13"/>
    </row>
    <row r="4" spans="1:27" ht="18" x14ac:dyDescent="0.25">
      <c r="C4" s="18" t="s">
        <v>1131</v>
      </c>
      <c r="U4" s="13"/>
    </row>
    <row r="5" spans="1:27" x14ac:dyDescent="0.2">
      <c r="C5" s="8"/>
      <c r="D5" s="65"/>
      <c r="E5" s="66"/>
      <c r="F5" s="29"/>
      <c r="U5" s="13"/>
    </row>
    <row r="6" spans="1:27" ht="15.75" customHeight="1" x14ac:dyDescent="0.2">
      <c r="C6" s="8" t="s">
        <v>251</v>
      </c>
      <c r="D6" s="67" t="str">
        <f>Start_Date</f>
        <v>3/5/2016</v>
      </c>
      <c r="E6" s="68"/>
      <c r="F6" s="30"/>
      <c r="U6" s="13"/>
    </row>
    <row r="7" spans="1:27" ht="27.75" customHeight="1" x14ac:dyDescent="0.3">
      <c r="C7" s="41" t="s">
        <v>237</v>
      </c>
      <c r="D7" s="42">
        <f>VALUE(Target)</f>
        <v>825000</v>
      </c>
      <c r="E7" s="69"/>
      <c r="F7" s="70"/>
      <c r="G7" s="70"/>
      <c r="H7" s="69"/>
      <c r="I7" s="70"/>
      <c r="J7" s="70"/>
      <c r="K7" s="69"/>
      <c r="L7" s="70"/>
      <c r="M7" s="70"/>
      <c r="N7" s="70"/>
      <c r="O7" s="70"/>
      <c r="P7" s="70"/>
      <c r="Q7" s="70"/>
      <c r="R7" s="70"/>
      <c r="S7" s="70"/>
      <c r="T7" s="71"/>
      <c r="U7" s="13"/>
      <c r="Y7" s="11"/>
    </row>
    <row r="8" spans="1:27" ht="27.75" customHeight="1" x14ac:dyDescent="0.3">
      <c r="C8" s="43" t="s">
        <v>239</v>
      </c>
      <c r="D8" s="44"/>
      <c r="E8" s="45" t="s">
        <v>246</v>
      </c>
      <c r="F8" s="45"/>
      <c r="G8" s="45"/>
      <c r="H8" s="41" t="s">
        <v>247</v>
      </c>
      <c r="I8" s="45"/>
      <c r="J8" s="45"/>
      <c r="K8" s="43" t="s">
        <v>248</v>
      </c>
      <c r="L8" s="45"/>
      <c r="M8" s="45"/>
      <c r="N8" s="45"/>
      <c r="O8" s="45"/>
      <c r="P8" s="45"/>
      <c r="Q8" s="45"/>
      <c r="R8" s="45"/>
      <c r="S8" s="45"/>
      <c r="T8" s="46"/>
      <c r="U8" s="13"/>
      <c r="Y8" s="11"/>
    </row>
    <row r="9" spans="1:27" ht="17.25" hidden="1" x14ac:dyDescent="0.3">
      <c r="A9" s="4" t="s">
        <v>1132</v>
      </c>
      <c r="C9" s="47"/>
      <c r="D9" s="46"/>
      <c r="E9" s="43">
        <v>1</v>
      </c>
      <c r="F9" s="45">
        <v>2</v>
      </c>
      <c r="G9" s="45"/>
      <c r="H9" s="43">
        <v>3</v>
      </c>
      <c r="I9" s="45">
        <v>4</v>
      </c>
      <c r="J9" s="45">
        <v>8</v>
      </c>
      <c r="K9" s="43">
        <v>13</v>
      </c>
      <c r="L9" s="45">
        <v>14</v>
      </c>
      <c r="M9" s="45">
        <v>15</v>
      </c>
      <c r="N9" s="45">
        <v>16</v>
      </c>
      <c r="O9" s="45">
        <v>17</v>
      </c>
      <c r="P9" s="45">
        <v>18</v>
      </c>
      <c r="Q9" s="45">
        <v>19</v>
      </c>
      <c r="R9" s="45">
        <v>20</v>
      </c>
      <c r="S9" s="45">
        <v>21</v>
      </c>
      <c r="T9" s="46">
        <v>22</v>
      </c>
      <c r="U9" s="13"/>
      <c r="Y9" s="11"/>
    </row>
    <row r="10" spans="1:27" s="6" customFormat="1" ht="62.25" customHeight="1" x14ac:dyDescent="0.3">
      <c r="C10" s="48">
        <v>43368</v>
      </c>
      <c r="D10" s="49"/>
      <c r="E10" s="50"/>
      <c r="F10" s="50"/>
      <c r="G10" s="50"/>
      <c r="H10" s="51"/>
      <c r="I10" s="50"/>
      <c r="J10" s="50"/>
      <c r="K10" s="51"/>
      <c r="L10" s="50"/>
      <c r="M10" s="50"/>
      <c r="N10" s="50"/>
      <c r="O10" s="50"/>
      <c r="P10" s="50"/>
      <c r="Q10" s="50"/>
      <c r="R10" s="50"/>
      <c r="S10" s="50"/>
      <c r="T10" s="49"/>
      <c r="U10" s="15"/>
      <c r="V10" s="34"/>
      <c r="W10" s="34"/>
      <c r="X10" s="34"/>
      <c r="Y10" s="12"/>
      <c r="Z10" s="10"/>
      <c r="AA10" s="10"/>
    </row>
    <row r="11" spans="1:27" ht="15.75" x14ac:dyDescent="0.25">
      <c r="C11" s="19" t="s">
        <v>1616</v>
      </c>
      <c r="D11" s="24" t="s">
        <v>1617</v>
      </c>
      <c r="E11" s="5" t="str">
        <f>"Cash"</f>
        <v>Cash</v>
      </c>
      <c r="F11" s="5" t="str">
        <f>"Short-Term Investments"</f>
        <v>Short-Term Investments</v>
      </c>
      <c r="G11" s="37" t="s">
        <v>253</v>
      </c>
      <c r="H11" s="27" t="str">
        <f>"Accounts Receivable"</f>
        <v>Accounts Receivable</v>
      </c>
      <c r="I11" s="5" t="str">
        <f>"Notes Receivable"</f>
        <v>Notes Receivable</v>
      </c>
      <c r="J11" s="5" t="str">
        <f>"Long-Term Investments"</f>
        <v>Long-Term Investments</v>
      </c>
      <c r="K11" s="27" t="str">
        <f>"Accounts Payable"</f>
        <v>Accounts Payable</v>
      </c>
      <c r="L11" s="5" t="str">
        <f>"Notes Payable"</f>
        <v>Notes Payable</v>
      </c>
      <c r="M11" s="5" t="str">
        <f>"Current Maturities of Long-Term Debt"</f>
        <v>Current Maturities of Long-Term Debt</v>
      </c>
      <c r="N11" s="5" t="str">
        <f>"Taxes Payable"</f>
        <v>Taxes Payable</v>
      </c>
      <c r="O11" s="5" t="str">
        <f>"Interest Payable"</f>
        <v>Interest Payable</v>
      </c>
      <c r="P11" s="5" t="str">
        <f>"Dividends Payable"</f>
        <v>Dividends Payable</v>
      </c>
      <c r="Q11" s="5" t="str">
        <f>"Leases Payable (Current)"</f>
        <v>Leases Payable (Current)</v>
      </c>
      <c r="R11" s="5" t="str">
        <f>"Sinking Fund Payable (Current)"</f>
        <v>Sinking Fund Payable (Current)</v>
      </c>
      <c r="S11" s="5" t="str">
        <f>"Other Current Liabilities"</f>
        <v>Other Current Liabilities</v>
      </c>
      <c r="T11" s="21" t="str">
        <f>"Long-Term Debt"</f>
        <v>Long-Term Debt</v>
      </c>
      <c r="U11" s="17"/>
      <c r="V11" s="35" t="s">
        <v>236</v>
      </c>
      <c r="W11" s="36" t="s">
        <v>3099</v>
      </c>
      <c r="X11" s="36" t="s">
        <v>3100</v>
      </c>
      <c r="Y11" s="11"/>
    </row>
    <row r="12" spans="1:27" ht="15.75" x14ac:dyDescent="0.25">
      <c r="C12" s="20">
        <f>D6+0</f>
        <v>42434</v>
      </c>
      <c r="D12" s="23" t="str">
        <f t="shared" ref="D12:D26" si="0">TEXT(C12,"DDD")</f>
        <v>Sat</v>
      </c>
      <c r="E12" s="14">
        <f>167350.15</f>
        <v>167350.15</v>
      </c>
      <c r="F12" s="14">
        <f t="shared" ref="F12:F26" si="1">16316.12</f>
        <v>16316.12</v>
      </c>
      <c r="G12" s="38">
        <f t="shared" ref="G12:G26" si="2">SUM(E12:F12)</f>
        <v>183666.27</v>
      </c>
      <c r="H12" s="28">
        <f>1930454.4</f>
        <v>1930454.4</v>
      </c>
      <c r="I12" s="14">
        <f>5000</f>
        <v>5000</v>
      </c>
      <c r="J12" s="14">
        <f>0</f>
        <v>0</v>
      </c>
      <c r="K12" s="28">
        <f>-2138170.27</f>
        <v>-2138170.27</v>
      </c>
      <c r="L12" s="14">
        <f t="shared" ref="L12:L26" si="3">-11458.1</f>
        <v>-11458.1</v>
      </c>
      <c r="M12" s="14">
        <f>0</f>
        <v>0</v>
      </c>
      <c r="N12" s="14">
        <f>-467995.67</f>
        <v>-467995.67</v>
      </c>
      <c r="O12" s="14">
        <f t="shared" ref="O12:O26" si="4">738.97</f>
        <v>738.97</v>
      </c>
      <c r="P12" s="14">
        <f>0</f>
        <v>0</v>
      </c>
      <c r="Q12" s="14">
        <f>0</f>
        <v>0</v>
      </c>
      <c r="R12" s="14">
        <f>0</f>
        <v>0</v>
      </c>
      <c r="S12" s="14">
        <f t="shared" ref="S12:S26" si="5">-27500</f>
        <v>-27500</v>
      </c>
      <c r="T12" s="22">
        <f t="shared" ref="T12:T26" si="6">-326890.95</f>
        <v>-326890.95</v>
      </c>
      <c r="U12" s="17"/>
      <c r="V12" s="35">
        <f>D7</f>
        <v>825000</v>
      </c>
      <c r="W12" s="36" t="str">
        <f t="shared" ref="W12:W26" si="7">IF(G12&gt;=V12,G12,"")</f>
        <v/>
      </c>
      <c r="X12" s="36">
        <f t="shared" ref="X12:X26" si="8">IF(G12&lt;V12,G12,"")</f>
        <v>183666.27</v>
      </c>
      <c r="Y12" s="11"/>
    </row>
    <row r="13" spans="1:27" ht="15.75" x14ac:dyDescent="0.25">
      <c r="C13" s="19">
        <f t="shared" ref="C13:C26" si="9">C12-1</f>
        <v>42433</v>
      </c>
      <c r="D13" s="24" t="str">
        <f t="shared" si="0"/>
        <v>Fri</v>
      </c>
      <c r="E13" s="5">
        <f>168594.76</f>
        <v>168594.76</v>
      </c>
      <c r="F13" s="5">
        <f t="shared" si="1"/>
        <v>16316.12</v>
      </c>
      <c r="G13" s="37">
        <f t="shared" si="2"/>
        <v>184910.88</v>
      </c>
      <c r="H13" s="27">
        <f>1930305.25</f>
        <v>1930305.25</v>
      </c>
      <c r="I13" s="5">
        <f>5000</f>
        <v>5000</v>
      </c>
      <c r="J13" s="5">
        <f>0</f>
        <v>0</v>
      </c>
      <c r="K13" s="27">
        <f>-2139420.74</f>
        <v>-2139420.7400000002</v>
      </c>
      <c r="L13" s="5">
        <f t="shared" si="3"/>
        <v>-11458.1</v>
      </c>
      <c r="M13" s="5">
        <f>0</f>
        <v>0</v>
      </c>
      <c r="N13" s="5">
        <f>-467995.67</f>
        <v>-467995.67</v>
      </c>
      <c r="O13" s="5">
        <f t="shared" si="4"/>
        <v>738.97</v>
      </c>
      <c r="P13" s="5">
        <f>0</f>
        <v>0</v>
      </c>
      <c r="Q13" s="5">
        <f>0</f>
        <v>0</v>
      </c>
      <c r="R13" s="5">
        <f>0</f>
        <v>0</v>
      </c>
      <c r="S13" s="5">
        <f t="shared" si="5"/>
        <v>-27500</v>
      </c>
      <c r="T13" s="21">
        <f t="shared" si="6"/>
        <v>-326890.95</v>
      </c>
      <c r="U13" s="17"/>
      <c r="V13" s="35">
        <f t="shared" ref="V13:V26" si="10">V12</f>
        <v>825000</v>
      </c>
      <c r="W13" s="36" t="str">
        <f t="shared" si="7"/>
        <v/>
      </c>
      <c r="X13" s="36">
        <f t="shared" si="8"/>
        <v>184910.88</v>
      </c>
      <c r="Y13" s="11"/>
    </row>
    <row r="14" spans="1:27" ht="15.75" x14ac:dyDescent="0.25">
      <c r="C14" s="20">
        <f t="shared" si="9"/>
        <v>42432</v>
      </c>
      <c r="D14" s="23" t="str">
        <f t="shared" si="0"/>
        <v>Thu</v>
      </c>
      <c r="E14" s="14">
        <f>180567.02</f>
        <v>180567.02</v>
      </c>
      <c r="F14" s="14">
        <f t="shared" si="1"/>
        <v>16316.12</v>
      </c>
      <c r="G14" s="38">
        <f t="shared" si="2"/>
        <v>196883.13999999998</v>
      </c>
      <c r="H14" s="28">
        <f>1929888.74</f>
        <v>1929888.74</v>
      </c>
      <c r="I14" s="14">
        <f>5000</f>
        <v>5000</v>
      </c>
      <c r="J14" s="14">
        <f>0</f>
        <v>0</v>
      </c>
      <c r="K14" s="28">
        <f>-2151470.74</f>
        <v>-2151470.7400000002</v>
      </c>
      <c r="L14" s="14">
        <f t="shared" si="3"/>
        <v>-11458.1</v>
      </c>
      <c r="M14" s="14">
        <f>0</f>
        <v>0</v>
      </c>
      <c r="N14" s="14">
        <f>-467995.67</f>
        <v>-467995.67</v>
      </c>
      <c r="O14" s="14">
        <f t="shared" si="4"/>
        <v>738.97</v>
      </c>
      <c r="P14" s="14">
        <f>0</f>
        <v>0</v>
      </c>
      <c r="Q14" s="14">
        <f>0</f>
        <v>0</v>
      </c>
      <c r="R14" s="14">
        <f>0</f>
        <v>0</v>
      </c>
      <c r="S14" s="14">
        <f t="shared" si="5"/>
        <v>-27500</v>
      </c>
      <c r="T14" s="22">
        <f t="shared" si="6"/>
        <v>-326890.95</v>
      </c>
      <c r="U14" s="17"/>
      <c r="V14" s="35">
        <f t="shared" si="10"/>
        <v>825000</v>
      </c>
      <c r="W14" s="36" t="str">
        <f t="shared" si="7"/>
        <v/>
      </c>
      <c r="X14" s="36">
        <f t="shared" si="8"/>
        <v>196883.13999999998</v>
      </c>
      <c r="Y14" s="11"/>
    </row>
    <row r="15" spans="1:27" ht="15.75" x14ac:dyDescent="0.25">
      <c r="C15" s="19">
        <f t="shared" si="9"/>
        <v>42431</v>
      </c>
      <c r="D15" s="24" t="str">
        <f t="shared" si="0"/>
        <v>Wed</v>
      </c>
      <c r="E15" s="5">
        <f>174147.07</f>
        <v>174147.07</v>
      </c>
      <c r="F15" s="5">
        <f t="shared" si="1"/>
        <v>16316.12</v>
      </c>
      <c r="G15" s="37">
        <f t="shared" si="2"/>
        <v>190463.19</v>
      </c>
      <c r="H15" s="27">
        <f>1936148.99</f>
        <v>1936148.99</v>
      </c>
      <c r="I15" s="5">
        <f>5000</f>
        <v>5000</v>
      </c>
      <c r="J15" s="5">
        <f>0</f>
        <v>0</v>
      </c>
      <c r="K15" s="27">
        <f>-2150855.45</f>
        <v>-2150855.4500000002</v>
      </c>
      <c r="L15" s="5">
        <f t="shared" si="3"/>
        <v>-11458.1</v>
      </c>
      <c r="M15" s="5">
        <f>0</f>
        <v>0</v>
      </c>
      <c r="N15" s="5">
        <f>-467995.67</f>
        <v>-467995.67</v>
      </c>
      <c r="O15" s="5">
        <f t="shared" si="4"/>
        <v>738.97</v>
      </c>
      <c r="P15" s="5">
        <f>0</f>
        <v>0</v>
      </c>
      <c r="Q15" s="5">
        <f>0</f>
        <v>0</v>
      </c>
      <c r="R15" s="5">
        <f>0</f>
        <v>0</v>
      </c>
      <c r="S15" s="5">
        <f t="shared" si="5"/>
        <v>-27500</v>
      </c>
      <c r="T15" s="21">
        <f t="shared" si="6"/>
        <v>-326890.95</v>
      </c>
      <c r="U15" s="17"/>
      <c r="V15" s="35">
        <f t="shared" si="10"/>
        <v>825000</v>
      </c>
      <c r="W15" s="36" t="str">
        <f t="shared" si="7"/>
        <v/>
      </c>
      <c r="X15" s="36">
        <f t="shared" si="8"/>
        <v>190463.19</v>
      </c>
      <c r="Y15" s="11"/>
    </row>
    <row r="16" spans="1:27" ht="15.75" x14ac:dyDescent="0.25">
      <c r="C16" s="20">
        <f t="shared" si="9"/>
        <v>42430</v>
      </c>
      <c r="D16" s="23" t="str">
        <f t="shared" si="0"/>
        <v>Tue</v>
      </c>
      <c r="E16" s="14">
        <f>176005.07</f>
        <v>176005.07</v>
      </c>
      <c r="F16" s="14">
        <f t="shared" si="1"/>
        <v>16316.12</v>
      </c>
      <c r="G16" s="38">
        <f t="shared" si="2"/>
        <v>192321.19</v>
      </c>
      <c r="H16" s="28">
        <f>1878090.49</f>
        <v>1878090.49</v>
      </c>
      <c r="I16" s="14">
        <f>5000</f>
        <v>5000</v>
      </c>
      <c r="J16" s="14">
        <f>0</f>
        <v>0</v>
      </c>
      <c r="K16" s="28">
        <f>-2150979.6</f>
        <v>-2150979.6</v>
      </c>
      <c r="L16" s="14">
        <f t="shared" si="3"/>
        <v>-11458.1</v>
      </c>
      <c r="M16" s="14">
        <f>0</f>
        <v>0</v>
      </c>
      <c r="N16" s="14">
        <f>-466056.67</f>
        <v>-466056.67</v>
      </c>
      <c r="O16" s="14">
        <f t="shared" si="4"/>
        <v>738.97</v>
      </c>
      <c r="P16" s="14">
        <f>0</f>
        <v>0</v>
      </c>
      <c r="Q16" s="14">
        <f>0</f>
        <v>0</v>
      </c>
      <c r="R16" s="14">
        <f>0</f>
        <v>0</v>
      </c>
      <c r="S16" s="14">
        <f t="shared" si="5"/>
        <v>-27500</v>
      </c>
      <c r="T16" s="22">
        <f t="shared" si="6"/>
        <v>-326890.95</v>
      </c>
      <c r="U16" s="17"/>
      <c r="V16" s="35">
        <f t="shared" si="10"/>
        <v>825000</v>
      </c>
      <c r="W16" s="36" t="str">
        <f t="shared" si="7"/>
        <v/>
      </c>
      <c r="X16" s="36">
        <f t="shared" si="8"/>
        <v>192321.19</v>
      </c>
      <c r="Y16" s="11"/>
    </row>
    <row r="17" spans="3:25" ht="15.75" x14ac:dyDescent="0.25">
      <c r="C17" s="19">
        <f t="shared" si="9"/>
        <v>42429</v>
      </c>
      <c r="D17" s="24" t="str">
        <f t="shared" si="0"/>
        <v>Mon</v>
      </c>
      <c r="E17" s="5">
        <f>197787.55</f>
        <v>197787.55</v>
      </c>
      <c r="F17" s="5">
        <f t="shared" si="1"/>
        <v>16316.12</v>
      </c>
      <c r="G17" s="37">
        <f t="shared" si="2"/>
        <v>214103.66999999998</v>
      </c>
      <c r="H17" s="27">
        <f>1876491.33</f>
        <v>1876491.33</v>
      </c>
      <c r="I17" s="5">
        <f>5000</f>
        <v>5000</v>
      </c>
      <c r="J17" s="5">
        <f>0</f>
        <v>0</v>
      </c>
      <c r="K17" s="27">
        <f>-2147509.52</f>
        <v>-2147509.52</v>
      </c>
      <c r="L17" s="5">
        <f t="shared" si="3"/>
        <v>-11458.1</v>
      </c>
      <c r="M17" s="5">
        <f>0</f>
        <v>0</v>
      </c>
      <c r="N17" s="5">
        <f>-458664.02</f>
        <v>-458664.02</v>
      </c>
      <c r="O17" s="5">
        <f t="shared" si="4"/>
        <v>738.97</v>
      </c>
      <c r="P17" s="5">
        <f>0</f>
        <v>0</v>
      </c>
      <c r="Q17" s="5">
        <f>0</f>
        <v>0</v>
      </c>
      <c r="R17" s="5">
        <f>0</f>
        <v>0</v>
      </c>
      <c r="S17" s="5">
        <f t="shared" si="5"/>
        <v>-27500</v>
      </c>
      <c r="T17" s="21">
        <f t="shared" si="6"/>
        <v>-326890.95</v>
      </c>
      <c r="U17" s="17"/>
      <c r="V17" s="35">
        <f t="shared" si="10"/>
        <v>825000</v>
      </c>
      <c r="W17" s="36" t="str">
        <f t="shared" si="7"/>
        <v/>
      </c>
      <c r="X17" s="36">
        <f t="shared" si="8"/>
        <v>214103.66999999998</v>
      </c>
      <c r="Y17" s="11"/>
    </row>
    <row r="18" spans="3:25" ht="15.75" x14ac:dyDescent="0.25">
      <c r="C18" s="20">
        <f t="shared" si="9"/>
        <v>42428</v>
      </c>
      <c r="D18" s="23" t="str">
        <f t="shared" si="0"/>
        <v>Sun</v>
      </c>
      <c r="E18" s="14">
        <f>197787.55</f>
        <v>197787.55</v>
      </c>
      <c r="F18" s="14">
        <f t="shared" si="1"/>
        <v>16316.12</v>
      </c>
      <c r="G18" s="38">
        <f t="shared" si="2"/>
        <v>214103.66999999998</v>
      </c>
      <c r="H18" s="28">
        <f>1876491.33</f>
        <v>1876491.33</v>
      </c>
      <c r="I18" s="14">
        <f>5000</f>
        <v>5000</v>
      </c>
      <c r="J18" s="14">
        <f>0</f>
        <v>0</v>
      </c>
      <c r="K18" s="28">
        <f>-2147509.52</f>
        <v>-2147509.52</v>
      </c>
      <c r="L18" s="14">
        <f t="shared" si="3"/>
        <v>-11458.1</v>
      </c>
      <c r="M18" s="14">
        <f>0</f>
        <v>0</v>
      </c>
      <c r="N18" s="14">
        <f>-458664.02</f>
        <v>-458664.02</v>
      </c>
      <c r="O18" s="14">
        <f t="shared" si="4"/>
        <v>738.97</v>
      </c>
      <c r="P18" s="14">
        <f>0</f>
        <v>0</v>
      </c>
      <c r="Q18" s="14">
        <f>0</f>
        <v>0</v>
      </c>
      <c r="R18" s="14">
        <f>0</f>
        <v>0</v>
      </c>
      <c r="S18" s="14">
        <f t="shared" si="5"/>
        <v>-27500</v>
      </c>
      <c r="T18" s="22">
        <f t="shared" si="6"/>
        <v>-326890.95</v>
      </c>
      <c r="U18" s="17"/>
      <c r="V18" s="35">
        <f t="shared" si="10"/>
        <v>825000</v>
      </c>
      <c r="W18" s="36" t="str">
        <f t="shared" si="7"/>
        <v/>
      </c>
      <c r="X18" s="36">
        <f t="shared" si="8"/>
        <v>214103.66999999998</v>
      </c>
      <c r="Y18" s="11"/>
    </row>
    <row r="19" spans="3:25" ht="15.75" x14ac:dyDescent="0.25">
      <c r="C19" s="19">
        <f t="shared" si="9"/>
        <v>42427</v>
      </c>
      <c r="D19" s="24" t="str">
        <f t="shared" si="0"/>
        <v>Sat</v>
      </c>
      <c r="E19" s="5">
        <f>197523.68</f>
        <v>197523.68</v>
      </c>
      <c r="F19" s="5">
        <f t="shared" si="1"/>
        <v>16316.12</v>
      </c>
      <c r="G19" s="37">
        <f t="shared" si="2"/>
        <v>213839.8</v>
      </c>
      <c r="H19" s="27">
        <f>1873388.69</f>
        <v>1873388.69</v>
      </c>
      <c r="I19" s="5">
        <f>5000</f>
        <v>5000</v>
      </c>
      <c r="J19" s="5">
        <f>0</f>
        <v>0</v>
      </c>
      <c r="K19" s="27">
        <f>-2148094.01</f>
        <v>-2148094.0099999998</v>
      </c>
      <c r="L19" s="5">
        <f t="shared" si="3"/>
        <v>-11458.1</v>
      </c>
      <c r="M19" s="5">
        <f>0</f>
        <v>0</v>
      </c>
      <c r="N19" s="5">
        <f>-458398.06</f>
        <v>-458398.06</v>
      </c>
      <c r="O19" s="5">
        <f t="shared" si="4"/>
        <v>738.97</v>
      </c>
      <c r="P19" s="5">
        <f>0</f>
        <v>0</v>
      </c>
      <c r="Q19" s="5">
        <f>0</f>
        <v>0</v>
      </c>
      <c r="R19" s="5">
        <f>0</f>
        <v>0</v>
      </c>
      <c r="S19" s="5">
        <f t="shared" si="5"/>
        <v>-27500</v>
      </c>
      <c r="T19" s="21">
        <f t="shared" si="6"/>
        <v>-326890.95</v>
      </c>
      <c r="U19" s="17"/>
      <c r="V19" s="35">
        <f t="shared" si="10"/>
        <v>825000</v>
      </c>
      <c r="W19" s="36" t="str">
        <f t="shared" si="7"/>
        <v/>
      </c>
      <c r="X19" s="36">
        <f t="shared" si="8"/>
        <v>213839.8</v>
      </c>
      <c r="Y19" s="11"/>
    </row>
    <row r="20" spans="3:25" ht="15.75" x14ac:dyDescent="0.25">
      <c r="C20" s="20">
        <f t="shared" si="9"/>
        <v>42426</v>
      </c>
      <c r="D20" s="23" t="str">
        <f t="shared" si="0"/>
        <v>Fri</v>
      </c>
      <c r="E20" s="14">
        <f>197523.68</f>
        <v>197523.68</v>
      </c>
      <c r="F20" s="14">
        <f t="shared" si="1"/>
        <v>16316.12</v>
      </c>
      <c r="G20" s="38">
        <f t="shared" si="2"/>
        <v>213839.8</v>
      </c>
      <c r="H20" s="28">
        <f>1872778.94</f>
        <v>1872778.94</v>
      </c>
      <c r="I20" s="14">
        <f>5000</f>
        <v>5000</v>
      </c>
      <c r="J20" s="14">
        <f>0</f>
        <v>0</v>
      </c>
      <c r="K20" s="28">
        <f>-2148054.16</f>
        <v>-2148054.16</v>
      </c>
      <c r="L20" s="14">
        <f t="shared" si="3"/>
        <v>-11458.1</v>
      </c>
      <c r="M20" s="14">
        <f>0</f>
        <v>0</v>
      </c>
      <c r="N20" s="14">
        <f>-458358.16</f>
        <v>-458358.16</v>
      </c>
      <c r="O20" s="14">
        <f t="shared" si="4"/>
        <v>738.97</v>
      </c>
      <c r="P20" s="14">
        <f>0</f>
        <v>0</v>
      </c>
      <c r="Q20" s="14">
        <f>0</f>
        <v>0</v>
      </c>
      <c r="R20" s="14">
        <f>0</f>
        <v>0</v>
      </c>
      <c r="S20" s="14">
        <f t="shared" si="5"/>
        <v>-27500</v>
      </c>
      <c r="T20" s="22">
        <f t="shared" si="6"/>
        <v>-326890.95</v>
      </c>
      <c r="U20" s="17"/>
      <c r="V20" s="35">
        <f t="shared" si="10"/>
        <v>825000</v>
      </c>
      <c r="W20" s="36" t="str">
        <f t="shared" si="7"/>
        <v/>
      </c>
      <c r="X20" s="36">
        <f t="shared" si="8"/>
        <v>213839.8</v>
      </c>
      <c r="Y20" s="11"/>
    </row>
    <row r="21" spans="3:25" ht="15.75" x14ac:dyDescent="0.25">
      <c r="C21" s="19">
        <f t="shared" si="9"/>
        <v>42425</v>
      </c>
      <c r="D21" s="24" t="str">
        <f t="shared" si="0"/>
        <v>Thu</v>
      </c>
      <c r="E21" s="5">
        <f>197523.68</f>
        <v>197523.68</v>
      </c>
      <c r="F21" s="5">
        <f t="shared" si="1"/>
        <v>16316.12</v>
      </c>
      <c r="G21" s="37">
        <f t="shared" si="2"/>
        <v>213839.8</v>
      </c>
      <c r="H21" s="27">
        <f>1872543.64</f>
        <v>1872543.64</v>
      </c>
      <c r="I21" s="5">
        <f>5000</f>
        <v>5000</v>
      </c>
      <c r="J21" s="5">
        <f>0</f>
        <v>0</v>
      </c>
      <c r="K21" s="27">
        <f>-2143652.31</f>
        <v>-2143652.31</v>
      </c>
      <c r="L21" s="5">
        <f t="shared" si="3"/>
        <v>-11458.1</v>
      </c>
      <c r="M21" s="5">
        <f>0</f>
        <v>0</v>
      </c>
      <c r="N21" s="5">
        <f>-458342.76</f>
        <v>-458342.76</v>
      </c>
      <c r="O21" s="5">
        <f t="shared" si="4"/>
        <v>738.97</v>
      </c>
      <c r="P21" s="5">
        <f>0</f>
        <v>0</v>
      </c>
      <c r="Q21" s="5">
        <f>0</f>
        <v>0</v>
      </c>
      <c r="R21" s="5">
        <f>0</f>
        <v>0</v>
      </c>
      <c r="S21" s="5">
        <f t="shared" si="5"/>
        <v>-27500</v>
      </c>
      <c r="T21" s="21">
        <f t="shared" si="6"/>
        <v>-326890.95</v>
      </c>
      <c r="U21" s="17"/>
      <c r="V21" s="35">
        <f t="shared" si="10"/>
        <v>825000</v>
      </c>
      <c r="W21" s="36" t="str">
        <f t="shared" si="7"/>
        <v/>
      </c>
      <c r="X21" s="36">
        <f t="shared" si="8"/>
        <v>213839.8</v>
      </c>
      <c r="Y21" s="11"/>
    </row>
    <row r="22" spans="3:25" ht="15.75" x14ac:dyDescent="0.25">
      <c r="C22" s="20">
        <f t="shared" si="9"/>
        <v>42424</v>
      </c>
      <c r="D22" s="23" t="str">
        <f t="shared" si="0"/>
        <v>Wed</v>
      </c>
      <c r="E22" s="14">
        <f>198657.88</f>
        <v>198657.88</v>
      </c>
      <c r="F22" s="14">
        <f t="shared" si="1"/>
        <v>16316.12</v>
      </c>
      <c r="G22" s="38">
        <f t="shared" si="2"/>
        <v>214974</v>
      </c>
      <c r="H22" s="28">
        <f>1870553.64</f>
        <v>1870553.64</v>
      </c>
      <c r="I22" s="14">
        <f>5000</f>
        <v>5000</v>
      </c>
      <c r="J22" s="14">
        <f>0</f>
        <v>0</v>
      </c>
      <c r="K22" s="28">
        <f>-2144855.41</f>
        <v>-2144855.41</v>
      </c>
      <c r="L22" s="14">
        <f t="shared" si="3"/>
        <v>-11458.1</v>
      </c>
      <c r="M22" s="14">
        <f>0</f>
        <v>0</v>
      </c>
      <c r="N22" s="14">
        <f>-458204.16</f>
        <v>-458204.15999999997</v>
      </c>
      <c r="O22" s="14">
        <f t="shared" si="4"/>
        <v>738.97</v>
      </c>
      <c r="P22" s="14">
        <f>0</f>
        <v>0</v>
      </c>
      <c r="Q22" s="14">
        <f>0</f>
        <v>0</v>
      </c>
      <c r="R22" s="14">
        <f>0</f>
        <v>0</v>
      </c>
      <c r="S22" s="14">
        <f t="shared" si="5"/>
        <v>-27500</v>
      </c>
      <c r="T22" s="22">
        <f t="shared" si="6"/>
        <v>-326890.95</v>
      </c>
      <c r="U22" s="17"/>
      <c r="V22" s="35">
        <f t="shared" si="10"/>
        <v>825000</v>
      </c>
      <c r="W22" s="36" t="str">
        <f t="shared" si="7"/>
        <v/>
      </c>
      <c r="X22" s="36">
        <f t="shared" si="8"/>
        <v>214974</v>
      </c>
      <c r="Y22" s="11"/>
    </row>
    <row r="23" spans="3:25" ht="15.75" x14ac:dyDescent="0.25">
      <c r="C23" s="19">
        <f t="shared" si="9"/>
        <v>42423</v>
      </c>
      <c r="D23" s="24" t="str">
        <f t="shared" si="0"/>
        <v>Tue</v>
      </c>
      <c r="E23" s="5">
        <f>197054.2</f>
        <v>197054.2</v>
      </c>
      <c r="F23" s="5">
        <f t="shared" si="1"/>
        <v>16316.12</v>
      </c>
      <c r="G23" s="37">
        <f t="shared" si="2"/>
        <v>213370.32</v>
      </c>
      <c r="H23" s="27">
        <f>1871644.14</f>
        <v>1871644.14</v>
      </c>
      <c r="I23" s="5">
        <f>5000</f>
        <v>5000</v>
      </c>
      <c r="J23" s="5">
        <f>0</f>
        <v>0</v>
      </c>
      <c r="K23" s="27">
        <f>-2144841.03</f>
        <v>-2144841.0299999998</v>
      </c>
      <c r="L23" s="5">
        <f t="shared" si="3"/>
        <v>-11458.1</v>
      </c>
      <c r="M23" s="5">
        <f>0</f>
        <v>0</v>
      </c>
      <c r="N23" s="5">
        <f>-458170.58</f>
        <v>-458170.58</v>
      </c>
      <c r="O23" s="5">
        <f t="shared" si="4"/>
        <v>738.97</v>
      </c>
      <c r="P23" s="5">
        <f>0</f>
        <v>0</v>
      </c>
      <c r="Q23" s="5">
        <f>0</f>
        <v>0</v>
      </c>
      <c r="R23" s="5">
        <f>0</f>
        <v>0</v>
      </c>
      <c r="S23" s="5">
        <f t="shared" si="5"/>
        <v>-27500</v>
      </c>
      <c r="T23" s="21">
        <f t="shared" si="6"/>
        <v>-326890.95</v>
      </c>
      <c r="U23" s="17"/>
      <c r="V23" s="35">
        <f t="shared" si="10"/>
        <v>825000</v>
      </c>
      <c r="W23" s="36" t="str">
        <f t="shared" si="7"/>
        <v/>
      </c>
      <c r="X23" s="36">
        <f t="shared" si="8"/>
        <v>213370.32</v>
      </c>
      <c r="Y23" s="11"/>
    </row>
    <row r="24" spans="3:25" ht="15.75" x14ac:dyDescent="0.25">
      <c r="C24" s="20">
        <f t="shared" si="9"/>
        <v>42422</v>
      </c>
      <c r="D24" s="23" t="str">
        <f t="shared" si="0"/>
        <v>Mon</v>
      </c>
      <c r="E24" s="14">
        <f>197054.2</f>
        <v>197054.2</v>
      </c>
      <c r="F24" s="14">
        <f t="shared" si="1"/>
        <v>16316.12</v>
      </c>
      <c r="G24" s="38">
        <f t="shared" si="2"/>
        <v>213370.32</v>
      </c>
      <c r="H24" s="28">
        <f>1871195.04</f>
        <v>1871195.04</v>
      </c>
      <c r="I24" s="14">
        <f>5000</f>
        <v>5000</v>
      </c>
      <c r="J24" s="14">
        <f>0</f>
        <v>0</v>
      </c>
      <c r="K24" s="28">
        <f>-2144528.43</f>
        <v>-2144528.4300000002</v>
      </c>
      <c r="L24" s="14">
        <f t="shared" si="3"/>
        <v>-11458.1</v>
      </c>
      <c r="M24" s="14">
        <f>0</f>
        <v>0</v>
      </c>
      <c r="N24" s="14">
        <f>-458141.18</f>
        <v>-458141.18</v>
      </c>
      <c r="O24" s="14">
        <f t="shared" si="4"/>
        <v>738.97</v>
      </c>
      <c r="P24" s="14">
        <f>0</f>
        <v>0</v>
      </c>
      <c r="Q24" s="14">
        <f>0</f>
        <v>0</v>
      </c>
      <c r="R24" s="14">
        <f>0</f>
        <v>0</v>
      </c>
      <c r="S24" s="14">
        <f t="shared" si="5"/>
        <v>-27500</v>
      </c>
      <c r="T24" s="22">
        <f t="shared" si="6"/>
        <v>-326890.95</v>
      </c>
      <c r="U24" s="17"/>
      <c r="V24" s="35">
        <f t="shared" si="10"/>
        <v>825000</v>
      </c>
      <c r="W24" s="36" t="str">
        <f t="shared" si="7"/>
        <v/>
      </c>
      <c r="X24" s="36">
        <f t="shared" si="8"/>
        <v>213370.32</v>
      </c>
      <c r="Y24" s="11"/>
    </row>
    <row r="25" spans="3:25" ht="15.75" x14ac:dyDescent="0.25">
      <c r="C25" s="19">
        <f t="shared" si="9"/>
        <v>42421</v>
      </c>
      <c r="D25" s="24" t="str">
        <f t="shared" si="0"/>
        <v>Sun</v>
      </c>
      <c r="E25" s="5">
        <f>197325.82</f>
        <v>197325.82</v>
      </c>
      <c r="F25" s="5">
        <f t="shared" si="1"/>
        <v>16316.12</v>
      </c>
      <c r="G25" s="37">
        <f t="shared" si="2"/>
        <v>213641.94</v>
      </c>
      <c r="H25" s="27">
        <f>1867787.84</f>
        <v>1867787.84</v>
      </c>
      <c r="I25" s="5">
        <f>5000</f>
        <v>5000</v>
      </c>
      <c r="J25" s="5">
        <f>0</f>
        <v>0</v>
      </c>
      <c r="K25" s="27">
        <f>-2144284.71</f>
        <v>-2144284.71</v>
      </c>
      <c r="L25" s="5">
        <f t="shared" si="3"/>
        <v>-11458.1</v>
      </c>
      <c r="M25" s="5">
        <f>0</f>
        <v>0</v>
      </c>
      <c r="N25" s="5">
        <f>-457918.24</f>
        <v>-457918.24</v>
      </c>
      <c r="O25" s="5">
        <f t="shared" si="4"/>
        <v>738.97</v>
      </c>
      <c r="P25" s="5">
        <f>0</f>
        <v>0</v>
      </c>
      <c r="Q25" s="5">
        <f>0</f>
        <v>0</v>
      </c>
      <c r="R25" s="5">
        <f>0</f>
        <v>0</v>
      </c>
      <c r="S25" s="5">
        <f t="shared" si="5"/>
        <v>-27500</v>
      </c>
      <c r="T25" s="21">
        <f t="shared" si="6"/>
        <v>-326890.95</v>
      </c>
      <c r="U25" s="17"/>
      <c r="V25" s="35">
        <f t="shared" si="10"/>
        <v>825000</v>
      </c>
      <c r="W25" s="36" t="str">
        <f t="shared" si="7"/>
        <v/>
      </c>
      <c r="X25" s="36">
        <f t="shared" si="8"/>
        <v>213641.94</v>
      </c>
      <c r="Y25" s="11"/>
    </row>
    <row r="26" spans="3:25" x14ac:dyDescent="0.2">
      <c r="C26" s="53">
        <f t="shared" si="9"/>
        <v>42420</v>
      </c>
      <c r="D26" s="7" t="str">
        <f t="shared" si="0"/>
        <v>Sat</v>
      </c>
      <c r="E26" s="4">
        <f>197197.47</f>
        <v>197197.47</v>
      </c>
      <c r="F26" s="4">
        <f t="shared" si="1"/>
        <v>16316.12</v>
      </c>
      <c r="G26" s="4">
        <f t="shared" si="2"/>
        <v>213513.59</v>
      </c>
      <c r="H26" s="4">
        <f>1867403.01</f>
        <v>1867403.01</v>
      </c>
      <c r="I26" s="4">
        <f>5000</f>
        <v>5000</v>
      </c>
      <c r="J26" s="4">
        <f>0</f>
        <v>0</v>
      </c>
      <c r="K26" s="4">
        <f>-2144270.33</f>
        <v>-2144270.33</v>
      </c>
      <c r="L26" s="4">
        <f t="shared" si="3"/>
        <v>-11458.1</v>
      </c>
      <c r="M26" s="4">
        <f>0</f>
        <v>0</v>
      </c>
      <c r="N26" s="4">
        <f>-457884.66</f>
        <v>-457884.66</v>
      </c>
      <c r="O26" s="4">
        <f t="shared" si="4"/>
        <v>738.97</v>
      </c>
      <c r="P26" s="4">
        <f>0</f>
        <v>0</v>
      </c>
      <c r="Q26" s="4">
        <f>0</f>
        <v>0</v>
      </c>
      <c r="R26" s="4">
        <f>0</f>
        <v>0</v>
      </c>
      <c r="S26" s="4">
        <f t="shared" si="5"/>
        <v>-27500</v>
      </c>
      <c r="T26" s="4">
        <f t="shared" si="6"/>
        <v>-326890.95</v>
      </c>
      <c r="U26" s="13"/>
      <c r="V26" s="54">
        <f t="shared" si="10"/>
        <v>825000</v>
      </c>
      <c r="W26" s="33" t="str">
        <f t="shared" si="7"/>
        <v/>
      </c>
      <c r="X26" s="33">
        <f t="shared" si="8"/>
        <v>213513.59</v>
      </c>
    </row>
    <row r="27" spans="3:25" x14ac:dyDescent="0.2">
      <c r="U27" s="13"/>
    </row>
  </sheetData>
  <mergeCells count="5">
    <mergeCell ref="D5:E5"/>
    <mergeCell ref="D6:E6"/>
    <mergeCell ref="H7:J7"/>
    <mergeCell ref="E7:G7"/>
    <mergeCell ref="K7:T7"/>
  </mergeCells>
  <phoneticPr fontId="6" type="noConversion"/>
  <pageMargins left="0.25" right="0.25" top="1" bottom="1" header="0" footer="0.5"/>
  <pageSetup scale="45" fitToWidth="0" fitToHeight="0" orientation="landscape" horizontalDpi="4294967293" verticalDpi="300" r:id="rId1"/>
  <headerFooter alignWithMargins="0">
    <oddHeader>&amp;R&amp;F , &amp;D</oddHeader>
    <oddFooter>&amp;C&amp;P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5"/>
  <sheetViews>
    <sheetView workbookViewId="0"/>
  </sheetViews>
  <sheetFormatPr defaultRowHeight="12.75" x14ac:dyDescent="0.2"/>
  <sheetData>
    <row r="1" spans="1:16" x14ac:dyDescent="0.2">
      <c r="A1" t="s">
        <v>1861</v>
      </c>
      <c r="B1" t="s">
        <v>1132</v>
      </c>
      <c r="C1" t="s">
        <v>1133</v>
      </c>
      <c r="D1" t="s">
        <v>1134</v>
      </c>
      <c r="E1" t="s">
        <v>1134</v>
      </c>
      <c r="F1" t="s">
        <v>1134</v>
      </c>
      <c r="H1" t="s">
        <v>1134</v>
      </c>
      <c r="J1" t="s">
        <v>1134</v>
      </c>
      <c r="K1" t="s">
        <v>1134</v>
      </c>
      <c r="N1" t="s">
        <v>1134</v>
      </c>
      <c r="O1" t="s">
        <v>1134</v>
      </c>
      <c r="P1" t="s">
        <v>1134</v>
      </c>
    </row>
    <row r="3" spans="1:16" x14ac:dyDescent="0.2">
      <c r="E3" s="1" t="s">
        <v>383</v>
      </c>
    </row>
    <row r="4" spans="1:16" x14ac:dyDescent="0.2">
      <c r="B4" t="s">
        <v>1135</v>
      </c>
      <c r="E4" s="1" t="s">
        <v>2197</v>
      </c>
    </row>
    <row r="5" spans="1:16" x14ac:dyDescent="0.2">
      <c r="B5" s="1" t="s">
        <v>2198</v>
      </c>
    </row>
    <row r="6" spans="1:16" x14ac:dyDescent="0.2">
      <c r="E6" s="1" t="s">
        <v>2199</v>
      </c>
      <c r="H6" s="1" t="s">
        <v>2200</v>
      </c>
      <c r="K6" t="s">
        <v>1136</v>
      </c>
      <c r="O6" s="1" t="s">
        <v>2201</v>
      </c>
    </row>
    <row r="8" spans="1:16" x14ac:dyDescent="0.2">
      <c r="E8" s="1" t="s">
        <v>2202</v>
      </c>
      <c r="J8" s="1" t="s">
        <v>2203</v>
      </c>
    </row>
    <row r="9" spans="1:16" x14ac:dyDescent="0.2">
      <c r="B9" t="s">
        <v>1137</v>
      </c>
      <c r="D9" t="s">
        <v>1138</v>
      </c>
      <c r="E9" t="s">
        <v>1616</v>
      </c>
      <c r="F9" t="s">
        <v>1617</v>
      </c>
      <c r="G9" t="s">
        <v>1139</v>
      </c>
      <c r="H9" t="s">
        <v>1140</v>
      </c>
      <c r="J9" t="s">
        <v>1616</v>
      </c>
      <c r="K9" t="s">
        <v>1617</v>
      </c>
      <c r="L9" t="s">
        <v>1860</v>
      </c>
      <c r="M9" t="s">
        <v>1139</v>
      </c>
      <c r="N9" t="s">
        <v>1140</v>
      </c>
      <c r="O9" t="s">
        <v>1141</v>
      </c>
      <c r="P9" t="s">
        <v>1142</v>
      </c>
    </row>
    <row r="10" spans="1:16" x14ac:dyDescent="0.2">
      <c r="A10" t="s">
        <v>1132</v>
      </c>
    </row>
    <row r="11" spans="1:16" x14ac:dyDescent="0.2">
      <c r="B11" s="1" t="s">
        <v>2204</v>
      </c>
      <c r="D11" s="1" t="s">
        <v>2205</v>
      </c>
      <c r="E11" s="1" t="s">
        <v>798</v>
      </c>
      <c r="F11" s="1" t="s">
        <v>879</v>
      </c>
      <c r="G11" s="1" t="s">
        <v>880</v>
      </c>
      <c r="H11" s="1" t="s">
        <v>881</v>
      </c>
      <c r="J11" s="1" t="s">
        <v>882</v>
      </c>
      <c r="K11" s="1" t="s">
        <v>883</v>
      </c>
      <c r="L11" s="1" t="s">
        <v>884</v>
      </c>
      <c r="M11" s="1" t="s">
        <v>885</v>
      </c>
      <c r="N11" s="1" t="s">
        <v>886</v>
      </c>
      <c r="O11" s="1" t="s">
        <v>887</v>
      </c>
      <c r="P11" s="1" t="s">
        <v>888</v>
      </c>
    </row>
    <row r="12" spans="1:16" x14ac:dyDescent="0.2">
      <c r="A12" t="s">
        <v>889</v>
      </c>
      <c r="B12" s="1" t="s">
        <v>890</v>
      </c>
      <c r="D12" s="1" t="s">
        <v>891</v>
      </c>
      <c r="E12">
        <v>38356</v>
      </c>
      <c r="F12" s="1" t="s">
        <v>892</v>
      </c>
      <c r="G12" s="1" t="s">
        <v>1804</v>
      </c>
      <c r="H12" s="1" t="s">
        <v>1805</v>
      </c>
      <c r="J12" s="1" t="s">
        <v>2226</v>
      </c>
      <c r="K12" s="1" t="s">
        <v>2227</v>
      </c>
      <c r="L12" s="1" t="s">
        <v>2228</v>
      </c>
      <c r="M12" s="1" t="s">
        <v>2229</v>
      </c>
      <c r="N12" s="1" t="s">
        <v>2230</v>
      </c>
      <c r="O12" s="1" t="s">
        <v>2231</v>
      </c>
      <c r="P12" s="1" t="s">
        <v>2232</v>
      </c>
    </row>
    <row r="13" spans="1:16" x14ac:dyDescent="0.2">
      <c r="A13" t="s">
        <v>889</v>
      </c>
      <c r="B13" s="1" t="s">
        <v>2233</v>
      </c>
      <c r="D13" s="1" t="s">
        <v>2234</v>
      </c>
      <c r="E13">
        <v>38357</v>
      </c>
      <c r="F13" s="1" t="s">
        <v>554</v>
      </c>
      <c r="G13" s="1" t="s">
        <v>555</v>
      </c>
      <c r="H13" s="1" t="s">
        <v>556</v>
      </c>
      <c r="J13" s="1" t="s">
        <v>548</v>
      </c>
      <c r="K13" s="1" t="s">
        <v>574</v>
      </c>
      <c r="L13" s="1" t="s">
        <v>575</v>
      </c>
      <c r="M13" s="1" t="s">
        <v>576</v>
      </c>
      <c r="N13" s="1" t="s">
        <v>577</v>
      </c>
      <c r="O13" s="1" t="s">
        <v>1510</v>
      </c>
      <c r="P13" s="1" t="s">
        <v>1511</v>
      </c>
    </row>
    <row r="14" spans="1:16" x14ac:dyDescent="0.2">
      <c r="A14" t="s">
        <v>889</v>
      </c>
      <c r="B14" s="1" t="s">
        <v>1512</v>
      </c>
      <c r="D14" s="1" t="s">
        <v>1513</v>
      </c>
      <c r="E14">
        <v>38358</v>
      </c>
      <c r="F14" s="1" t="s">
        <v>1514</v>
      </c>
      <c r="G14" s="1" t="s">
        <v>1515</v>
      </c>
      <c r="H14" s="1" t="s">
        <v>1516</v>
      </c>
      <c r="J14" s="1" t="s">
        <v>494</v>
      </c>
      <c r="K14" s="1" t="s">
        <v>495</v>
      </c>
      <c r="L14" s="1" t="s">
        <v>496</v>
      </c>
      <c r="M14" s="1" t="s">
        <v>497</v>
      </c>
      <c r="N14" s="1" t="s">
        <v>498</v>
      </c>
      <c r="O14" s="1" t="s">
        <v>499</v>
      </c>
      <c r="P14" s="1" t="s">
        <v>500</v>
      </c>
    </row>
    <row r="15" spans="1:16" x14ac:dyDescent="0.2">
      <c r="A15" t="s">
        <v>889</v>
      </c>
      <c r="B15" s="1" t="s">
        <v>501</v>
      </c>
      <c r="D15" s="1" t="s">
        <v>502</v>
      </c>
      <c r="E15">
        <v>38359</v>
      </c>
      <c r="F15" s="1" t="s">
        <v>2206</v>
      </c>
      <c r="G15" s="1" t="s">
        <v>2207</v>
      </c>
      <c r="H15" s="1" t="s">
        <v>2208</v>
      </c>
      <c r="J15" s="1" t="s">
        <v>2209</v>
      </c>
      <c r="K15" s="1" t="s">
        <v>2210</v>
      </c>
      <c r="L15" s="1" t="s">
        <v>2211</v>
      </c>
      <c r="M15" s="1" t="s">
        <v>774</v>
      </c>
      <c r="N15" s="1" t="s">
        <v>775</v>
      </c>
      <c r="O15" s="1" t="s">
        <v>776</v>
      </c>
      <c r="P15" s="1" t="s">
        <v>777</v>
      </c>
    </row>
    <row r="16" spans="1:16" x14ac:dyDescent="0.2">
      <c r="A16" t="s">
        <v>889</v>
      </c>
      <c r="B16" s="1" t="s">
        <v>378</v>
      </c>
      <c r="D16" s="1" t="s">
        <v>379</v>
      </c>
      <c r="E16">
        <v>38362</v>
      </c>
      <c r="F16" s="1" t="s">
        <v>380</v>
      </c>
      <c r="G16" s="1" t="s">
        <v>381</v>
      </c>
      <c r="H16" s="1" t="s">
        <v>382</v>
      </c>
      <c r="J16" s="1" t="s">
        <v>2178</v>
      </c>
      <c r="K16" s="1" t="s">
        <v>2179</v>
      </c>
      <c r="L16" s="1" t="s">
        <v>2180</v>
      </c>
      <c r="M16" s="1" t="s">
        <v>2181</v>
      </c>
      <c r="N16" s="1" t="s">
        <v>2182</v>
      </c>
      <c r="O16" s="1" t="s">
        <v>2183</v>
      </c>
      <c r="P16" s="1" t="s">
        <v>2184</v>
      </c>
    </row>
    <row r="17" spans="1:16" x14ac:dyDescent="0.2">
      <c r="A17" t="s">
        <v>889</v>
      </c>
      <c r="B17" s="1" t="s">
        <v>2185</v>
      </c>
      <c r="D17" s="1" t="s">
        <v>2186</v>
      </c>
      <c r="E17">
        <v>38363</v>
      </c>
      <c r="F17" s="1" t="s">
        <v>2774</v>
      </c>
      <c r="G17" s="1" t="s">
        <v>2775</v>
      </c>
      <c r="H17" s="1" t="s">
        <v>2776</v>
      </c>
      <c r="J17" s="1" t="s">
        <v>2071</v>
      </c>
      <c r="K17" s="1" t="s">
        <v>2072</v>
      </c>
      <c r="L17" s="1" t="s">
        <v>2073</v>
      </c>
      <c r="M17" s="1" t="s">
        <v>2074</v>
      </c>
      <c r="N17" s="1" t="s">
        <v>2075</v>
      </c>
      <c r="O17" s="1" t="s">
        <v>2076</v>
      </c>
      <c r="P17" s="1" t="s">
        <v>2077</v>
      </c>
    </row>
    <row r="18" spans="1:16" x14ac:dyDescent="0.2">
      <c r="A18" t="s">
        <v>889</v>
      </c>
      <c r="B18" s="1" t="s">
        <v>2078</v>
      </c>
      <c r="D18" s="1" t="s">
        <v>2079</v>
      </c>
      <c r="E18">
        <v>38364</v>
      </c>
      <c r="F18" s="1" t="s">
        <v>2080</v>
      </c>
      <c r="G18" s="1" t="s">
        <v>2081</v>
      </c>
      <c r="H18" s="1" t="s">
        <v>955</v>
      </c>
      <c r="J18" s="1" t="s">
        <v>2999</v>
      </c>
      <c r="K18" s="1" t="s">
        <v>3000</v>
      </c>
      <c r="L18" s="1" t="s">
        <v>3001</v>
      </c>
      <c r="M18" s="1" t="s">
        <v>3002</v>
      </c>
      <c r="N18" s="1" t="s">
        <v>3003</v>
      </c>
      <c r="O18" s="1" t="s">
        <v>3004</v>
      </c>
      <c r="P18" s="1" t="s">
        <v>3005</v>
      </c>
    </row>
    <row r="19" spans="1:16" x14ac:dyDescent="0.2">
      <c r="A19" t="s">
        <v>889</v>
      </c>
      <c r="B19" s="1" t="s">
        <v>3006</v>
      </c>
      <c r="D19" s="1" t="s">
        <v>3007</v>
      </c>
      <c r="E19">
        <v>38365</v>
      </c>
      <c r="F19" s="1" t="s">
        <v>3008</v>
      </c>
      <c r="G19" s="1" t="s">
        <v>3009</v>
      </c>
      <c r="H19" s="1" t="s">
        <v>3010</v>
      </c>
      <c r="J19" s="1" t="s">
        <v>3011</v>
      </c>
      <c r="K19" s="1" t="s">
        <v>3012</v>
      </c>
      <c r="L19" s="1" t="s">
        <v>3013</v>
      </c>
      <c r="M19" s="1" t="s">
        <v>1063</v>
      </c>
      <c r="N19" s="1" t="s">
        <v>1064</v>
      </c>
      <c r="O19" s="1" t="s">
        <v>1065</v>
      </c>
      <c r="P19" s="1" t="s">
        <v>1368</v>
      </c>
    </row>
    <row r="20" spans="1:16" x14ac:dyDescent="0.2">
      <c r="A20" t="s">
        <v>889</v>
      </c>
      <c r="B20" s="1" t="s">
        <v>1369</v>
      </c>
      <c r="D20" s="1" t="s">
        <v>1370</v>
      </c>
      <c r="E20">
        <v>38366</v>
      </c>
      <c r="F20" s="1" t="s">
        <v>1757</v>
      </c>
      <c r="G20" s="1" t="s">
        <v>1758</v>
      </c>
      <c r="H20" s="1" t="s">
        <v>1759</v>
      </c>
      <c r="J20" s="1" t="s">
        <v>1720</v>
      </c>
      <c r="K20" s="1" t="s">
        <v>1721</v>
      </c>
      <c r="L20" s="1" t="s">
        <v>1722</v>
      </c>
      <c r="M20" s="1" t="s">
        <v>1723</v>
      </c>
      <c r="N20" s="1" t="s">
        <v>1724</v>
      </c>
      <c r="O20" s="1" t="s">
        <v>1725</v>
      </c>
      <c r="P20" s="1" t="s">
        <v>1726</v>
      </c>
    </row>
    <row r="21" spans="1:16" x14ac:dyDescent="0.2">
      <c r="A21" t="s">
        <v>889</v>
      </c>
      <c r="B21" s="1" t="s">
        <v>1727</v>
      </c>
      <c r="D21" s="1" t="s">
        <v>1728</v>
      </c>
      <c r="E21">
        <v>38369</v>
      </c>
      <c r="F21" s="1" t="s">
        <v>1982</v>
      </c>
      <c r="G21" s="1" t="s">
        <v>1983</v>
      </c>
      <c r="H21" s="1" t="s">
        <v>1984</v>
      </c>
      <c r="J21" s="1" t="s">
        <v>10</v>
      </c>
      <c r="K21" s="1" t="s">
        <v>11</v>
      </c>
      <c r="L21" s="1" t="s">
        <v>12</v>
      </c>
      <c r="M21" s="1" t="s">
        <v>791</v>
      </c>
      <c r="N21" s="1" t="s">
        <v>792</v>
      </c>
      <c r="O21" s="1" t="s">
        <v>793</v>
      </c>
      <c r="P21" s="1" t="s">
        <v>794</v>
      </c>
    </row>
    <row r="22" spans="1:16" x14ac:dyDescent="0.2">
      <c r="A22" t="s">
        <v>889</v>
      </c>
      <c r="B22" s="1" t="s">
        <v>795</v>
      </c>
      <c r="D22" s="1" t="s">
        <v>796</v>
      </c>
      <c r="E22">
        <v>38370</v>
      </c>
      <c r="F22" s="1" t="s">
        <v>797</v>
      </c>
      <c r="G22" s="1" t="s">
        <v>641</v>
      </c>
      <c r="H22" s="1" t="s">
        <v>1259</v>
      </c>
      <c r="J22" s="1" t="s">
        <v>1260</v>
      </c>
      <c r="K22" s="1" t="s">
        <v>1261</v>
      </c>
      <c r="L22" s="1" t="s">
        <v>1262</v>
      </c>
      <c r="M22" s="1" t="s">
        <v>550</v>
      </c>
      <c r="N22" s="1" t="s">
        <v>551</v>
      </c>
      <c r="O22" s="1" t="s">
        <v>552</v>
      </c>
      <c r="P22" s="1" t="s">
        <v>553</v>
      </c>
    </row>
    <row r="23" spans="1:16" x14ac:dyDescent="0.2">
      <c r="A23" t="s">
        <v>889</v>
      </c>
      <c r="B23" s="1" t="s">
        <v>983</v>
      </c>
      <c r="D23" s="1" t="s">
        <v>984</v>
      </c>
      <c r="E23">
        <v>38371</v>
      </c>
      <c r="F23" s="1" t="s">
        <v>985</v>
      </c>
      <c r="G23" s="1" t="s">
        <v>2642</v>
      </c>
      <c r="H23" s="1" t="s">
        <v>2643</v>
      </c>
      <c r="J23" s="1" t="s">
        <v>2644</v>
      </c>
      <c r="K23" s="1" t="s">
        <v>2645</v>
      </c>
      <c r="L23" s="1" t="s">
        <v>2646</v>
      </c>
      <c r="M23" s="1" t="s">
        <v>2647</v>
      </c>
      <c r="N23" s="1" t="s">
        <v>2648</v>
      </c>
      <c r="O23" s="1" t="s">
        <v>2649</v>
      </c>
      <c r="P23" s="1" t="s">
        <v>2650</v>
      </c>
    </row>
    <row r="24" spans="1:16" x14ac:dyDescent="0.2">
      <c r="A24" t="s">
        <v>889</v>
      </c>
      <c r="B24" s="1" t="s">
        <v>2651</v>
      </c>
      <c r="D24" s="1" t="s">
        <v>2652</v>
      </c>
      <c r="E24">
        <v>38372</v>
      </c>
      <c r="F24" s="1" t="s">
        <v>2653</v>
      </c>
      <c r="G24" s="1" t="s">
        <v>2654</v>
      </c>
      <c r="H24" s="1" t="s">
        <v>2574</v>
      </c>
      <c r="J24" s="1" t="s">
        <v>2575</v>
      </c>
      <c r="K24" s="1" t="s">
        <v>2576</v>
      </c>
      <c r="L24" s="1" t="s">
        <v>2577</v>
      </c>
      <c r="M24" s="1" t="s">
        <v>1418</v>
      </c>
      <c r="N24" s="1" t="s">
        <v>1419</v>
      </c>
      <c r="O24" s="1" t="s">
        <v>1420</v>
      </c>
      <c r="P24" s="1" t="s">
        <v>1421</v>
      </c>
    </row>
    <row r="25" spans="1:16" x14ac:dyDescent="0.2">
      <c r="A25" t="s">
        <v>889</v>
      </c>
      <c r="B25" s="1" t="s">
        <v>1422</v>
      </c>
      <c r="D25" s="1" t="s">
        <v>1423</v>
      </c>
      <c r="E25">
        <v>38373</v>
      </c>
      <c r="F25" s="1" t="s">
        <v>120</v>
      </c>
      <c r="G25" s="1" t="s">
        <v>121</v>
      </c>
      <c r="H25" s="1" t="s">
        <v>122</v>
      </c>
      <c r="J25" s="1" t="s">
        <v>123</v>
      </c>
      <c r="K25" s="1" t="s">
        <v>124</v>
      </c>
      <c r="L25" s="1" t="s">
        <v>125</v>
      </c>
      <c r="M25" s="1" t="s">
        <v>126</v>
      </c>
      <c r="N25" s="1" t="s">
        <v>127</v>
      </c>
      <c r="O25" s="1" t="s">
        <v>128</v>
      </c>
      <c r="P25" s="1" t="s">
        <v>129</v>
      </c>
    </row>
    <row r="26" spans="1:16" x14ac:dyDescent="0.2">
      <c r="A26" t="s">
        <v>889</v>
      </c>
      <c r="B26" s="1" t="s">
        <v>995</v>
      </c>
      <c r="D26" s="1" t="s">
        <v>996</v>
      </c>
      <c r="E26">
        <v>38376</v>
      </c>
      <c r="F26" s="1" t="s">
        <v>997</v>
      </c>
      <c r="G26" s="1" t="s">
        <v>998</v>
      </c>
      <c r="H26" s="1" t="s">
        <v>1595</v>
      </c>
      <c r="J26" s="1" t="s">
        <v>1596</v>
      </c>
      <c r="K26" s="1" t="s">
        <v>1597</v>
      </c>
      <c r="L26" s="1" t="s">
        <v>1598</v>
      </c>
      <c r="M26" s="1" t="s">
        <v>1599</v>
      </c>
      <c r="N26" s="1" t="s">
        <v>1600</v>
      </c>
      <c r="O26" s="1" t="s">
        <v>1601</v>
      </c>
      <c r="P26" s="1" t="s">
        <v>1602</v>
      </c>
    </row>
    <row r="27" spans="1:16" x14ac:dyDescent="0.2">
      <c r="A27" t="s">
        <v>889</v>
      </c>
      <c r="B27" s="1" t="s">
        <v>2302</v>
      </c>
      <c r="D27" s="1" t="s">
        <v>2303</v>
      </c>
      <c r="E27">
        <v>38377</v>
      </c>
      <c r="F27" s="1" t="s">
        <v>2304</v>
      </c>
      <c r="G27" s="1" t="s">
        <v>2305</v>
      </c>
      <c r="H27" s="1" t="s">
        <v>2306</v>
      </c>
      <c r="J27" s="1" t="s">
        <v>1688</v>
      </c>
      <c r="K27" s="1" t="s">
        <v>1689</v>
      </c>
      <c r="L27" s="1" t="s">
        <v>1690</v>
      </c>
      <c r="M27" s="1" t="s">
        <v>1691</v>
      </c>
      <c r="N27" s="1" t="s">
        <v>1692</v>
      </c>
      <c r="O27" s="1" t="s">
        <v>1693</v>
      </c>
      <c r="P27" s="1" t="s">
        <v>1694</v>
      </c>
    </row>
    <row r="28" spans="1:16" x14ac:dyDescent="0.2">
      <c r="A28" t="s">
        <v>889</v>
      </c>
      <c r="B28" s="1" t="s">
        <v>1695</v>
      </c>
      <c r="D28" s="1" t="s">
        <v>1696</v>
      </c>
      <c r="E28">
        <v>38378</v>
      </c>
      <c r="F28" s="1" t="s">
        <v>518</v>
      </c>
      <c r="G28" s="1" t="s">
        <v>519</v>
      </c>
      <c r="H28" s="1" t="s">
        <v>520</v>
      </c>
      <c r="J28" s="1" t="s">
        <v>521</v>
      </c>
      <c r="K28" s="1" t="s">
        <v>522</v>
      </c>
      <c r="L28" s="1" t="s">
        <v>523</v>
      </c>
      <c r="M28" s="1" t="s">
        <v>524</v>
      </c>
      <c r="N28" s="1" t="s">
        <v>525</v>
      </c>
      <c r="O28" s="1" t="s">
        <v>526</v>
      </c>
      <c r="P28" s="1" t="s">
        <v>527</v>
      </c>
    </row>
    <row r="29" spans="1:16" x14ac:dyDescent="0.2">
      <c r="A29" t="s">
        <v>889</v>
      </c>
      <c r="B29" s="1" t="s">
        <v>528</v>
      </c>
      <c r="D29" s="1" t="s">
        <v>529</v>
      </c>
      <c r="E29">
        <v>38379</v>
      </c>
      <c r="F29" s="1" t="s">
        <v>530</v>
      </c>
      <c r="G29" s="1" t="s">
        <v>531</v>
      </c>
      <c r="H29" s="1" t="s">
        <v>532</v>
      </c>
      <c r="J29" s="1" t="s">
        <v>533</v>
      </c>
      <c r="K29" s="1" t="s">
        <v>534</v>
      </c>
      <c r="L29" s="1" t="s">
        <v>535</v>
      </c>
      <c r="M29" s="1" t="s">
        <v>536</v>
      </c>
      <c r="N29" s="1" t="s">
        <v>537</v>
      </c>
      <c r="O29" s="1" t="s">
        <v>538</v>
      </c>
      <c r="P29" s="1" t="s">
        <v>539</v>
      </c>
    </row>
    <row r="30" spans="1:16" x14ac:dyDescent="0.2">
      <c r="A30" t="s">
        <v>889</v>
      </c>
      <c r="B30" s="1" t="s">
        <v>540</v>
      </c>
      <c r="D30" s="1" t="s">
        <v>541</v>
      </c>
      <c r="E30">
        <v>38380</v>
      </c>
      <c r="F30" s="1" t="s">
        <v>810</v>
      </c>
      <c r="G30" s="1" t="s">
        <v>811</v>
      </c>
      <c r="H30" s="1" t="s">
        <v>812</v>
      </c>
      <c r="J30" s="1" t="s">
        <v>1662</v>
      </c>
      <c r="K30" s="1" t="s">
        <v>1344</v>
      </c>
      <c r="L30" s="1" t="s">
        <v>1345</v>
      </c>
      <c r="M30" s="1" t="s">
        <v>1346</v>
      </c>
      <c r="N30" s="1" t="s">
        <v>1347</v>
      </c>
      <c r="O30" s="1" t="s">
        <v>1348</v>
      </c>
      <c r="P30" s="1" t="s">
        <v>1349</v>
      </c>
    </row>
    <row r="31" spans="1:16" x14ac:dyDescent="0.2">
      <c r="A31" t="s">
        <v>889</v>
      </c>
      <c r="B31" s="1" t="s">
        <v>578</v>
      </c>
      <c r="D31" s="1" t="s">
        <v>579</v>
      </c>
      <c r="E31">
        <v>38383</v>
      </c>
      <c r="F31" s="1" t="s">
        <v>580</v>
      </c>
      <c r="G31" s="1" t="s">
        <v>581</v>
      </c>
      <c r="H31" s="1" t="s">
        <v>582</v>
      </c>
      <c r="J31" s="1" t="s">
        <v>583</v>
      </c>
      <c r="K31" s="1" t="s">
        <v>584</v>
      </c>
      <c r="L31" s="1" t="s">
        <v>585</v>
      </c>
      <c r="M31" s="1" t="s">
        <v>586</v>
      </c>
      <c r="N31" s="1" t="s">
        <v>587</v>
      </c>
      <c r="O31" s="1" t="s">
        <v>588</v>
      </c>
      <c r="P31" s="1" t="s">
        <v>589</v>
      </c>
    </row>
    <row r="32" spans="1:16" x14ac:dyDescent="0.2">
      <c r="A32" t="s">
        <v>889</v>
      </c>
      <c r="B32" s="1" t="s">
        <v>590</v>
      </c>
      <c r="D32" s="1" t="s">
        <v>591</v>
      </c>
      <c r="E32">
        <v>38384</v>
      </c>
      <c r="F32" s="1" t="s">
        <v>592</v>
      </c>
      <c r="G32" s="1" t="s">
        <v>593</v>
      </c>
      <c r="H32" s="1" t="s">
        <v>594</v>
      </c>
      <c r="J32" s="1" t="s">
        <v>595</v>
      </c>
      <c r="K32" s="1" t="s">
        <v>596</v>
      </c>
      <c r="L32" s="1" t="s">
        <v>597</v>
      </c>
      <c r="M32" s="1" t="s">
        <v>598</v>
      </c>
      <c r="N32" s="1" t="s">
        <v>599</v>
      </c>
      <c r="O32" s="1" t="s">
        <v>600</v>
      </c>
      <c r="P32" s="1" t="s">
        <v>601</v>
      </c>
    </row>
    <row r="33" spans="1:16" x14ac:dyDescent="0.2">
      <c r="A33" t="s">
        <v>889</v>
      </c>
      <c r="B33" s="1" t="s">
        <v>602</v>
      </c>
      <c r="D33" s="1" t="s">
        <v>603</v>
      </c>
      <c r="E33">
        <v>38385</v>
      </c>
      <c r="F33" s="1" t="s">
        <v>3</v>
      </c>
      <c r="G33" s="1" t="s">
        <v>4</v>
      </c>
      <c r="H33" s="1" t="s">
        <v>5</v>
      </c>
      <c r="J33" s="1" t="s">
        <v>2224</v>
      </c>
      <c r="K33" s="1" t="s">
        <v>2225</v>
      </c>
      <c r="L33" s="1" t="s">
        <v>918</v>
      </c>
      <c r="M33" s="1" t="s">
        <v>919</v>
      </c>
      <c r="N33" s="1" t="s">
        <v>920</v>
      </c>
      <c r="O33" s="1" t="s">
        <v>2622</v>
      </c>
      <c r="P33" s="1" t="s">
        <v>2623</v>
      </c>
    </row>
    <row r="34" spans="1:16" x14ac:dyDescent="0.2">
      <c r="A34" t="s">
        <v>889</v>
      </c>
      <c r="B34" s="1" t="s">
        <v>2624</v>
      </c>
      <c r="D34" s="1" t="s">
        <v>2625</v>
      </c>
      <c r="E34">
        <v>38386</v>
      </c>
      <c r="F34" s="1" t="s">
        <v>2626</v>
      </c>
      <c r="G34" s="1" t="s">
        <v>2627</v>
      </c>
      <c r="H34" s="1" t="s">
        <v>2628</v>
      </c>
      <c r="J34" s="1" t="s">
        <v>2358</v>
      </c>
      <c r="K34" s="1" t="s">
        <v>2359</v>
      </c>
      <c r="L34" s="1" t="s">
        <v>2564</v>
      </c>
      <c r="M34" s="1" t="s">
        <v>2565</v>
      </c>
      <c r="N34" s="1" t="s">
        <v>2566</v>
      </c>
      <c r="O34" s="1" t="s">
        <v>2567</v>
      </c>
      <c r="P34" s="1" t="s">
        <v>2568</v>
      </c>
    </row>
    <row r="35" spans="1:16" x14ac:dyDescent="0.2">
      <c r="A35" t="s">
        <v>889</v>
      </c>
      <c r="B35" s="1" t="s">
        <v>2569</v>
      </c>
      <c r="D35" s="1" t="s">
        <v>2570</v>
      </c>
      <c r="E35">
        <v>38387</v>
      </c>
      <c r="F35" s="1" t="s">
        <v>2571</v>
      </c>
      <c r="G35" s="1" t="s">
        <v>2572</v>
      </c>
      <c r="H35" s="1" t="s">
        <v>2573</v>
      </c>
      <c r="J35" s="1" t="s">
        <v>778</v>
      </c>
      <c r="K35" s="1" t="s">
        <v>779</v>
      </c>
      <c r="L35" s="1" t="s">
        <v>780</v>
      </c>
      <c r="M35" s="1" t="s">
        <v>781</v>
      </c>
      <c r="N35" s="1" t="s">
        <v>782</v>
      </c>
      <c r="O35" s="1" t="s">
        <v>783</v>
      </c>
      <c r="P35" s="1" t="s">
        <v>784</v>
      </c>
    </row>
    <row r="36" spans="1:16" x14ac:dyDescent="0.2">
      <c r="A36" t="s">
        <v>889</v>
      </c>
      <c r="B36" s="1" t="s">
        <v>785</v>
      </c>
      <c r="D36" s="1" t="s">
        <v>786</v>
      </c>
      <c r="E36">
        <v>38390</v>
      </c>
      <c r="F36" s="1" t="s">
        <v>1916</v>
      </c>
      <c r="G36" s="1" t="s">
        <v>1917</v>
      </c>
      <c r="H36" s="1" t="s">
        <v>1918</v>
      </c>
      <c r="J36" s="1" t="s">
        <v>2773</v>
      </c>
      <c r="K36" s="1" t="s">
        <v>1015</v>
      </c>
      <c r="L36" s="1" t="s">
        <v>1016</v>
      </c>
      <c r="M36" s="1" t="s">
        <v>1017</v>
      </c>
      <c r="N36" s="1" t="s">
        <v>1018</v>
      </c>
      <c r="O36" s="1" t="s">
        <v>672</v>
      </c>
      <c r="P36" s="1" t="s">
        <v>673</v>
      </c>
    </row>
    <row r="37" spans="1:16" x14ac:dyDescent="0.2">
      <c r="A37" t="s">
        <v>889</v>
      </c>
      <c r="B37" s="1" t="s">
        <v>674</v>
      </c>
      <c r="D37" s="1" t="s">
        <v>675</v>
      </c>
      <c r="E37">
        <v>38391</v>
      </c>
      <c r="F37" s="1" t="s">
        <v>676</v>
      </c>
      <c r="G37" s="1" t="s">
        <v>677</v>
      </c>
      <c r="H37" s="1" t="s">
        <v>678</v>
      </c>
      <c r="J37" s="1" t="s">
        <v>1256</v>
      </c>
      <c r="K37" s="1" t="s">
        <v>1257</v>
      </c>
      <c r="L37" s="1" t="s">
        <v>1258</v>
      </c>
      <c r="M37" s="1" t="s">
        <v>1992</v>
      </c>
      <c r="N37" s="1" t="s">
        <v>1993</v>
      </c>
      <c r="O37" s="1" t="s">
        <v>569</v>
      </c>
      <c r="P37" s="1" t="s">
        <v>570</v>
      </c>
    </row>
    <row r="38" spans="1:16" x14ac:dyDescent="0.2">
      <c r="A38" t="s">
        <v>889</v>
      </c>
      <c r="B38" s="1" t="s">
        <v>571</v>
      </c>
      <c r="D38" s="1" t="s">
        <v>572</v>
      </c>
      <c r="E38">
        <v>38392</v>
      </c>
      <c r="F38" s="1" t="s">
        <v>573</v>
      </c>
      <c r="G38" s="1" t="s">
        <v>1244</v>
      </c>
      <c r="H38" s="1" t="s">
        <v>1245</v>
      </c>
      <c r="J38" s="1" t="s">
        <v>1246</v>
      </c>
      <c r="K38" s="1" t="s">
        <v>2871</v>
      </c>
      <c r="L38" s="1" t="s">
        <v>2872</v>
      </c>
      <c r="M38" s="1" t="s">
        <v>2873</v>
      </c>
      <c r="N38" s="1" t="s">
        <v>2874</v>
      </c>
      <c r="O38" s="1" t="s">
        <v>2875</v>
      </c>
      <c r="P38" s="1" t="s">
        <v>2876</v>
      </c>
    </row>
    <row r="39" spans="1:16" x14ac:dyDescent="0.2">
      <c r="A39" t="s">
        <v>889</v>
      </c>
      <c r="B39" s="1" t="s">
        <v>2877</v>
      </c>
      <c r="D39" s="1" t="s">
        <v>2878</v>
      </c>
      <c r="E39">
        <v>38393</v>
      </c>
      <c r="F39" s="1" t="s">
        <v>2879</v>
      </c>
      <c r="G39" s="1" t="s">
        <v>2880</v>
      </c>
      <c r="H39" s="1" t="s">
        <v>2881</v>
      </c>
      <c r="J39" s="1" t="s">
        <v>2882</v>
      </c>
      <c r="K39" s="1" t="s">
        <v>2883</v>
      </c>
      <c r="L39" s="1" t="s">
        <v>2030</v>
      </c>
      <c r="M39" s="1" t="s">
        <v>1104</v>
      </c>
      <c r="N39" s="1" t="s">
        <v>1105</v>
      </c>
      <c r="O39" s="1" t="s">
        <v>1106</v>
      </c>
      <c r="P39" s="1" t="s">
        <v>1107</v>
      </c>
    </row>
    <row r="40" spans="1:16" x14ac:dyDescent="0.2">
      <c r="A40" t="s">
        <v>889</v>
      </c>
      <c r="B40" s="1" t="s">
        <v>1108</v>
      </c>
      <c r="D40" s="1" t="s">
        <v>1109</v>
      </c>
      <c r="E40">
        <v>38394</v>
      </c>
      <c r="F40" s="1" t="s">
        <v>1110</v>
      </c>
      <c r="G40" s="1" t="s">
        <v>1111</v>
      </c>
      <c r="H40" s="1" t="s">
        <v>1112</v>
      </c>
      <c r="J40" s="1" t="s">
        <v>1113</v>
      </c>
      <c r="K40" s="1" t="s">
        <v>469</v>
      </c>
      <c r="L40" s="1" t="s">
        <v>470</v>
      </c>
      <c r="M40" s="1" t="s">
        <v>471</v>
      </c>
      <c r="N40" s="1" t="s">
        <v>472</v>
      </c>
      <c r="O40" s="1" t="s">
        <v>473</v>
      </c>
      <c r="P40" s="1" t="s">
        <v>474</v>
      </c>
    </row>
    <row r="41" spans="1:16" x14ac:dyDescent="0.2">
      <c r="A41" t="s">
        <v>889</v>
      </c>
      <c r="B41" s="1" t="s">
        <v>475</v>
      </c>
      <c r="D41" s="1" t="s">
        <v>476</v>
      </c>
      <c r="E41">
        <v>38397</v>
      </c>
      <c r="F41" s="1" t="s">
        <v>477</v>
      </c>
      <c r="G41" s="1" t="s">
        <v>478</v>
      </c>
      <c r="H41" s="1" t="s">
        <v>479</v>
      </c>
      <c r="J41" s="1" t="s">
        <v>480</v>
      </c>
      <c r="K41" s="1" t="s">
        <v>481</v>
      </c>
      <c r="L41" s="1" t="s">
        <v>482</v>
      </c>
      <c r="M41" s="1" t="s">
        <v>483</v>
      </c>
      <c r="N41" s="1" t="s">
        <v>484</v>
      </c>
      <c r="O41" s="1" t="s">
        <v>485</v>
      </c>
      <c r="P41" s="1" t="s">
        <v>2357</v>
      </c>
    </row>
    <row r="42" spans="1:16" x14ac:dyDescent="0.2">
      <c r="A42" t="s">
        <v>889</v>
      </c>
      <c r="B42" s="1" t="s">
        <v>2815</v>
      </c>
      <c r="D42" s="1" t="s">
        <v>2816</v>
      </c>
      <c r="E42">
        <v>38398</v>
      </c>
      <c r="F42" s="1" t="s">
        <v>2817</v>
      </c>
      <c r="G42" s="1" t="s">
        <v>2818</v>
      </c>
      <c r="H42" s="1" t="s">
        <v>2819</v>
      </c>
      <c r="J42" s="1" t="s">
        <v>1329</v>
      </c>
      <c r="K42" s="1" t="s">
        <v>1330</v>
      </c>
      <c r="L42" s="1" t="s">
        <v>1331</v>
      </c>
      <c r="M42" s="1" t="s">
        <v>1332</v>
      </c>
      <c r="N42" s="1" t="s">
        <v>1333</v>
      </c>
      <c r="O42" s="1" t="s">
        <v>1334</v>
      </c>
      <c r="P42" s="1" t="s">
        <v>1335</v>
      </c>
    </row>
    <row r="43" spans="1:16" x14ac:dyDescent="0.2">
      <c r="A43" t="s">
        <v>889</v>
      </c>
      <c r="B43" s="1" t="s">
        <v>1336</v>
      </c>
      <c r="D43" s="1" t="s">
        <v>1337</v>
      </c>
      <c r="E43">
        <v>38399</v>
      </c>
      <c r="F43" s="1" t="s">
        <v>1338</v>
      </c>
      <c r="G43" s="1" t="s">
        <v>1339</v>
      </c>
      <c r="H43" s="1" t="s">
        <v>1340</v>
      </c>
      <c r="J43" s="1" t="s">
        <v>1341</v>
      </c>
      <c r="K43" s="1" t="s">
        <v>1342</v>
      </c>
      <c r="L43" s="1" t="s">
        <v>1343</v>
      </c>
      <c r="M43" s="1" t="s">
        <v>2830</v>
      </c>
      <c r="N43" s="1" t="s">
        <v>2831</v>
      </c>
      <c r="O43" s="1" t="s">
        <v>2832</v>
      </c>
      <c r="P43" s="1" t="s">
        <v>2833</v>
      </c>
    </row>
    <row r="44" spans="1:16" x14ac:dyDescent="0.2">
      <c r="A44" t="s">
        <v>889</v>
      </c>
      <c r="B44" s="1" t="s">
        <v>2834</v>
      </c>
      <c r="D44" s="1" t="s">
        <v>2835</v>
      </c>
      <c r="E44">
        <v>38400</v>
      </c>
      <c r="F44" s="1" t="s">
        <v>2836</v>
      </c>
      <c r="G44" s="1" t="s">
        <v>2837</v>
      </c>
      <c r="H44" s="1" t="s">
        <v>2838</v>
      </c>
      <c r="J44" s="1" t="s">
        <v>222</v>
      </c>
      <c r="K44" s="1" t="s">
        <v>223</v>
      </c>
      <c r="L44" s="1" t="s">
        <v>224</v>
      </c>
      <c r="M44" s="1" t="s">
        <v>1114</v>
      </c>
      <c r="N44" s="1" t="s">
        <v>1115</v>
      </c>
      <c r="O44" s="1" t="s">
        <v>1116</v>
      </c>
      <c r="P44" s="1" t="s">
        <v>1117</v>
      </c>
    </row>
    <row r="45" spans="1:16" x14ac:dyDescent="0.2">
      <c r="A45" t="s">
        <v>889</v>
      </c>
      <c r="B45" s="1" t="s">
        <v>1118</v>
      </c>
      <c r="D45" s="1" t="s">
        <v>1119</v>
      </c>
      <c r="E45">
        <v>38401</v>
      </c>
      <c r="F45" s="1" t="s">
        <v>1120</v>
      </c>
      <c r="G45" s="1" t="s">
        <v>1121</v>
      </c>
      <c r="H45" s="1" t="s">
        <v>1122</v>
      </c>
      <c r="J45" s="1" t="s">
        <v>1123</v>
      </c>
      <c r="K45" s="1" t="s">
        <v>2288</v>
      </c>
      <c r="L45" s="1" t="s">
        <v>2289</v>
      </c>
      <c r="M45" s="1" t="s">
        <v>2290</v>
      </c>
      <c r="N45" s="1" t="s">
        <v>2291</v>
      </c>
      <c r="O45" s="1" t="s">
        <v>2292</v>
      </c>
      <c r="P45" s="1" t="s">
        <v>2293</v>
      </c>
    </row>
    <row r="46" spans="1:16" x14ac:dyDescent="0.2">
      <c r="A46" t="s">
        <v>889</v>
      </c>
      <c r="B46" s="1" t="s">
        <v>2294</v>
      </c>
      <c r="D46" s="1" t="s">
        <v>2295</v>
      </c>
      <c r="E46">
        <v>38404</v>
      </c>
      <c r="F46" s="1" t="s">
        <v>2296</v>
      </c>
      <c r="G46" s="1" t="s">
        <v>2297</v>
      </c>
      <c r="H46" s="1" t="s">
        <v>2298</v>
      </c>
      <c r="J46" s="1" t="s">
        <v>2299</v>
      </c>
      <c r="K46" s="1" t="s">
        <v>2300</v>
      </c>
      <c r="L46" s="1" t="s">
        <v>2301</v>
      </c>
      <c r="M46" s="1" t="s">
        <v>135</v>
      </c>
      <c r="N46" s="1" t="s">
        <v>2330</v>
      </c>
      <c r="O46" s="1" t="s">
        <v>2331</v>
      </c>
      <c r="P46" s="1" t="s">
        <v>2332</v>
      </c>
    </row>
    <row r="47" spans="1:16" x14ac:dyDescent="0.2">
      <c r="A47" t="s">
        <v>889</v>
      </c>
      <c r="B47" s="1" t="s">
        <v>2333</v>
      </c>
      <c r="D47" s="1" t="s">
        <v>2334</v>
      </c>
      <c r="E47">
        <v>38405</v>
      </c>
      <c r="F47" s="1" t="s">
        <v>2335</v>
      </c>
      <c r="G47" s="1" t="s">
        <v>2336</v>
      </c>
      <c r="H47" s="1" t="s">
        <v>2337</v>
      </c>
      <c r="J47" s="1" t="s">
        <v>413</v>
      </c>
      <c r="K47" s="1" t="s">
        <v>414</v>
      </c>
      <c r="L47" s="1" t="s">
        <v>415</v>
      </c>
      <c r="M47" s="1" t="s">
        <v>416</v>
      </c>
      <c r="N47" s="1" t="s">
        <v>417</v>
      </c>
      <c r="O47" s="1" t="s">
        <v>418</v>
      </c>
      <c r="P47" s="1" t="s">
        <v>419</v>
      </c>
    </row>
    <row r="48" spans="1:16" x14ac:dyDescent="0.2">
      <c r="A48" t="s">
        <v>889</v>
      </c>
      <c r="B48" s="1" t="s">
        <v>2595</v>
      </c>
      <c r="D48" s="1" t="s">
        <v>2596</v>
      </c>
      <c r="E48">
        <v>38406</v>
      </c>
      <c r="F48" s="1" t="s">
        <v>2597</v>
      </c>
      <c r="G48" s="1" t="s">
        <v>2598</v>
      </c>
      <c r="H48" s="1" t="s">
        <v>2599</v>
      </c>
      <c r="J48" s="1" t="s">
        <v>1095</v>
      </c>
      <c r="K48" s="1" t="s">
        <v>1096</v>
      </c>
      <c r="L48" s="1" t="s">
        <v>1097</v>
      </c>
      <c r="M48" s="1" t="s">
        <v>1098</v>
      </c>
      <c r="N48" s="1" t="s">
        <v>1099</v>
      </c>
      <c r="O48" s="1" t="s">
        <v>1100</v>
      </c>
      <c r="P48" s="1" t="s">
        <v>1101</v>
      </c>
    </row>
    <row r="49" spans="1:16" x14ac:dyDescent="0.2">
      <c r="A49" t="s">
        <v>889</v>
      </c>
      <c r="B49" s="1" t="s">
        <v>1102</v>
      </c>
      <c r="D49" s="1" t="s">
        <v>1103</v>
      </c>
      <c r="E49">
        <v>38407</v>
      </c>
      <c r="F49" s="1" t="s">
        <v>1806</v>
      </c>
      <c r="G49" s="1" t="s">
        <v>1807</v>
      </c>
      <c r="H49" s="1" t="s">
        <v>1808</v>
      </c>
      <c r="J49" s="1" t="s">
        <v>1760</v>
      </c>
      <c r="K49" s="1" t="s">
        <v>1761</v>
      </c>
      <c r="L49" s="1" t="s">
        <v>1762</v>
      </c>
      <c r="M49" s="1" t="s">
        <v>1763</v>
      </c>
      <c r="N49" s="1" t="s">
        <v>1764</v>
      </c>
      <c r="O49" s="1" t="s">
        <v>1765</v>
      </c>
      <c r="P49" s="1" t="s">
        <v>1766</v>
      </c>
    </row>
    <row r="50" spans="1:16" x14ac:dyDescent="0.2">
      <c r="A50" t="s">
        <v>889</v>
      </c>
      <c r="B50" s="1" t="s">
        <v>1293</v>
      </c>
      <c r="D50" s="1" t="s">
        <v>1294</v>
      </c>
      <c r="E50">
        <v>38408</v>
      </c>
      <c r="F50" s="1" t="s">
        <v>7</v>
      </c>
      <c r="G50" s="1" t="s">
        <v>8</v>
      </c>
      <c r="H50" s="1" t="s">
        <v>9</v>
      </c>
      <c r="J50" s="1" t="s">
        <v>306</v>
      </c>
      <c r="K50" s="1" t="s">
        <v>307</v>
      </c>
      <c r="L50" s="1" t="s">
        <v>308</v>
      </c>
      <c r="M50" s="1" t="s">
        <v>309</v>
      </c>
      <c r="N50" s="1" t="s">
        <v>310</v>
      </c>
      <c r="O50" s="1" t="s">
        <v>311</v>
      </c>
      <c r="P50" s="1" t="s">
        <v>312</v>
      </c>
    </row>
    <row r="51" spans="1:16" x14ac:dyDescent="0.2">
      <c r="A51" t="s">
        <v>889</v>
      </c>
      <c r="B51" s="1" t="s">
        <v>313</v>
      </c>
      <c r="D51" s="1" t="s">
        <v>314</v>
      </c>
      <c r="E51">
        <v>38411</v>
      </c>
      <c r="F51" s="1" t="s">
        <v>315</v>
      </c>
      <c r="G51" s="1" t="s">
        <v>316</v>
      </c>
      <c r="H51" s="1" t="s">
        <v>317</v>
      </c>
      <c r="J51" s="1" t="s">
        <v>318</v>
      </c>
      <c r="K51" s="1" t="s">
        <v>319</v>
      </c>
      <c r="L51" s="1" t="s">
        <v>933</v>
      </c>
      <c r="M51" s="1" t="s">
        <v>424</v>
      </c>
      <c r="N51" s="1" t="s">
        <v>425</v>
      </c>
      <c r="O51" s="1" t="s">
        <v>426</v>
      </c>
      <c r="P51" s="1" t="s">
        <v>427</v>
      </c>
    </row>
    <row r="52" spans="1:16" x14ac:dyDescent="0.2">
      <c r="A52" t="s">
        <v>889</v>
      </c>
      <c r="B52" s="1" t="s">
        <v>428</v>
      </c>
      <c r="D52" s="1" t="s">
        <v>429</v>
      </c>
      <c r="E52">
        <v>38412</v>
      </c>
      <c r="F52" s="1" t="s">
        <v>430</v>
      </c>
      <c r="G52" s="1" t="s">
        <v>431</v>
      </c>
      <c r="H52" s="1" t="s">
        <v>432</v>
      </c>
      <c r="J52" s="1" t="s">
        <v>2287</v>
      </c>
      <c r="K52" s="1" t="s">
        <v>3048</v>
      </c>
      <c r="L52" s="1" t="s">
        <v>3049</v>
      </c>
      <c r="M52" s="1" t="s">
        <v>3050</v>
      </c>
      <c r="N52" s="1" t="s">
        <v>3051</v>
      </c>
      <c r="O52" s="1" t="s">
        <v>3052</v>
      </c>
      <c r="P52" s="1" t="s">
        <v>2307</v>
      </c>
    </row>
    <row r="53" spans="1:16" x14ac:dyDescent="0.2">
      <c r="A53" t="s">
        <v>889</v>
      </c>
      <c r="B53" s="1" t="s">
        <v>1182</v>
      </c>
      <c r="D53" s="1" t="s">
        <v>1183</v>
      </c>
      <c r="E53">
        <v>38413</v>
      </c>
      <c r="F53" s="1" t="s">
        <v>1184</v>
      </c>
      <c r="G53" s="1" t="s">
        <v>1185</v>
      </c>
      <c r="H53" s="1" t="s">
        <v>1186</v>
      </c>
      <c r="J53" s="1" t="s">
        <v>1187</v>
      </c>
      <c r="K53" s="1" t="s">
        <v>1188</v>
      </c>
      <c r="L53" s="1" t="s">
        <v>1189</v>
      </c>
      <c r="M53" s="1" t="s">
        <v>1359</v>
      </c>
      <c r="N53" s="1" t="s">
        <v>1360</v>
      </c>
      <c r="O53" s="1" t="s">
        <v>1361</v>
      </c>
      <c r="P53" s="1" t="s">
        <v>1362</v>
      </c>
    </row>
    <row r="54" spans="1:16" x14ac:dyDescent="0.2">
      <c r="A54" t="s">
        <v>889</v>
      </c>
      <c r="B54" s="1" t="s">
        <v>1363</v>
      </c>
      <c r="D54" s="1" t="s">
        <v>1364</v>
      </c>
      <c r="E54">
        <v>38414</v>
      </c>
      <c r="F54" s="1" t="s">
        <v>1365</v>
      </c>
      <c r="G54" s="1" t="s">
        <v>1366</v>
      </c>
      <c r="H54" s="1" t="s">
        <v>1367</v>
      </c>
      <c r="J54" s="1" t="s">
        <v>286</v>
      </c>
      <c r="K54" s="1" t="s">
        <v>2107</v>
      </c>
      <c r="L54" s="1" t="s">
        <v>2108</v>
      </c>
      <c r="M54" s="1" t="s">
        <v>2109</v>
      </c>
      <c r="N54" s="1" t="s">
        <v>2110</v>
      </c>
      <c r="O54" s="1" t="s">
        <v>2111</v>
      </c>
      <c r="P54" s="1" t="s">
        <v>2112</v>
      </c>
    </row>
    <row r="55" spans="1:16" x14ac:dyDescent="0.2">
      <c r="A55" t="s">
        <v>889</v>
      </c>
      <c r="B55" s="1" t="s">
        <v>2113</v>
      </c>
      <c r="D55" s="1" t="s">
        <v>2114</v>
      </c>
      <c r="E55">
        <v>38415</v>
      </c>
      <c r="F55" s="1" t="s">
        <v>2115</v>
      </c>
      <c r="G55" s="1" t="s">
        <v>2116</v>
      </c>
      <c r="H55" s="1" t="s">
        <v>2117</v>
      </c>
      <c r="J55" s="1" t="s">
        <v>2118</v>
      </c>
      <c r="K55" s="1" t="s">
        <v>2439</v>
      </c>
      <c r="L55" s="1" t="s">
        <v>2795</v>
      </c>
      <c r="M55" s="1" t="s">
        <v>2796</v>
      </c>
      <c r="N55" s="1" t="s">
        <v>2797</v>
      </c>
      <c r="O55" s="1" t="s">
        <v>2798</v>
      </c>
      <c r="P55" s="1" t="s">
        <v>2799</v>
      </c>
    </row>
    <row r="56" spans="1:16" x14ac:dyDescent="0.2">
      <c r="A56" t="s">
        <v>889</v>
      </c>
      <c r="B56" s="1" t="s">
        <v>2800</v>
      </c>
      <c r="D56" s="1" t="s">
        <v>2801</v>
      </c>
      <c r="E56">
        <v>38418</v>
      </c>
      <c r="F56" s="1" t="s">
        <v>2609</v>
      </c>
      <c r="G56" s="1" t="s">
        <v>2610</v>
      </c>
      <c r="H56" s="1" t="s">
        <v>2611</v>
      </c>
      <c r="J56" s="1" t="s">
        <v>2612</v>
      </c>
      <c r="K56" s="1" t="s">
        <v>2613</v>
      </c>
      <c r="L56" s="1" t="s">
        <v>2777</v>
      </c>
      <c r="M56" s="1" t="s">
        <v>2778</v>
      </c>
      <c r="N56" s="1" t="s">
        <v>2779</v>
      </c>
      <c r="O56" s="1" t="s">
        <v>2780</v>
      </c>
      <c r="P56" s="1" t="s">
        <v>2781</v>
      </c>
    </row>
    <row r="57" spans="1:16" x14ac:dyDescent="0.2">
      <c r="A57" t="s">
        <v>889</v>
      </c>
      <c r="B57" s="1" t="s">
        <v>2782</v>
      </c>
      <c r="D57" s="1" t="s">
        <v>2783</v>
      </c>
      <c r="E57">
        <v>38419</v>
      </c>
      <c r="F57" s="1" t="s">
        <v>2784</v>
      </c>
      <c r="G57" s="1" t="s">
        <v>557</v>
      </c>
      <c r="H57" s="1" t="s">
        <v>558</v>
      </c>
      <c r="J57" s="1" t="s">
        <v>559</v>
      </c>
      <c r="K57" s="1" t="s">
        <v>560</v>
      </c>
      <c r="L57" s="1" t="s">
        <v>561</v>
      </c>
      <c r="M57" s="1" t="s">
        <v>562</v>
      </c>
      <c r="N57" s="1" t="s">
        <v>563</v>
      </c>
      <c r="O57" s="1" t="s">
        <v>564</v>
      </c>
      <c r="P57" s="1" t="s">
        <v>565</v>
      </c>
    </row>
    <row r="58" spans="1:16" x14ac:dyDescent="0.2">
      <c r="A58" t="s">
        <v>889</v>
      </c>
      <c r="B58" s="1" t="s">
        <v>566</v>
      </c>
      <c r="D58" s="1" t="s">
        <v>567</v>
      </c>
      <c r="E58">
        <v>38420</v>
      </c>
      <c r="F58" s="1" t="s">
        <v>568</v>
      </c>
      <c r="G58" s="1" t="s">
        <v>1833</v>
      </c>
      <c r="H58" s="1" t="s">
        <v>1834</v>
      </c>
      <c r="J58" s="1" t="s">
        <v>1719</v>
      </c>
      <c r="K58" s="1" t="s">
        <v>2821</v>
      </c>
      <c r="L58" s="1" t="s">
        <v>769</v>
      </c>
      <c r="M58" s="1" t="s">
        <v>770</v>
      </c>
      <c r="N58" s="1" t="s">
        <v>771</v>
      </c>
      <c r="O58" s="1" t="s">
        <v>772</v>
      </c>
      <c r="P58" s="1" t="s">
        <v>773</v>
      </c>
    </row>
    <row r="59" spans="1:16" x14ac:dyDescent="0.2">
      <c r="A59" t="s">
        <v>889</v>
      </c>
      <c r="B59" s="1" t="s">
        <v>2735</v>
      </c>
      <c r="D59" s="1" t="s">
        <v>2736</v>
      </c>
      <c r="E59">
        <v>38421</v>
      </c>
      <c r="F59" s="1" t="s">
        <v>287</v>
      </c>
      <c r="G59" s="1" t="s">
        <v>288</v>
      </c>
      <c r="H59" s="1" t="s">
        <v>289</v>
      </c>
      <c r="J59" s="1" t="s">
        <v>290</v>
      </c>
      <c r="K59" s="1" t="s">
        <v>199</v>
      </c>
      <c r="L59" s="1" t="s">
        <v>200</v>
      </c>
      <c r="M59" s="1" t="s">
        <v>201</v>
      </c>
      <c r="N59" s="1" t="s">
        <v>202</v>
      </c>
      <c r="O59" s="1" t="s">
        <v>203</v>
      </c>
      <c r="P59" s="1" t="s">
        <v>204</v>
      </c>
    </row>
    <row r="60" spans="1:16" x14ac:dyDescent="0.2">
      <c r="A60" t="s">
        <v>889</v>
      </c>
      <c r="B60" s="1" t="s">
        <v>205</v>
      </c>
      <c r="D60" s="1" t="s">
        <v>206</v>
      </c>
      <c r="E60">
        <v>38422</v>
      </c>
      <c r="F60" s="1" t="s">
        <v>207</v>
      </c>
      <c r="G60" s="1" t="s">
        <v>208</v>
      </c>
      <c r="H60" s="1" t="s">
        <v>209</v>
      </c>
      <c r="J60" s="1" t="s">
        <v>210</v>
      </c>
      <c r="K60" s="1" t="s">
        <v>211</v>
      </c>
      <c r="L60" s="1" t="s">
        <v>212</v>
      </c>
      <c r="M60" s="1" t="s">
        <v>213</v>
      </c>
      <c r="N60" s="1" t="s">
        <v>214</v>
      </c>
      <c r="O60" s="1" t="s">
        <v>215</v>
      </c>
      <c r="P60" s="1" t="s">
        <v>216</v>
      </c>
    </row>
    <row r="61" spans="1:16" x14ac:dyDescent="0.2">
      <c r="A61" t="s">
        <v>889</v>
      </c>
      <c r="B61" s="1" t="s">
        <v>217</v>
      </c>
      <c r="D61" s="1" t="s">
        <v>218</v>
      </c>
      <c r="E61">
        <v>38425</v>
      </c>
      <c r="F61" s="1" t="s">
        <v>952</v>
      </c>
      <c r="G61" s="1" t="s">
        <v>953</v>
      </c>
      <c r="H61" s="1" t="s">
        <v>954</v>
      </c>
      <c r="J61" s="1" t="s">
        <v>813</v>
      </c>
      <c r="K61" s="1" t="s">
        <v>814</v>
      </c>
      <c r="L61" s="1" t="s">
        <v>815</v>
      </c>
      <c r="M61" s="1" t="s">
        <v>816</v>
      </c>
      <c r="N61" s="1" t="s">
        <v>817</v>
      </c>
      <c r="O61" s="1" t="s">
        <v>818</v>
      </c>
      <c r="P61" s="1" t="s">
        <v>819</v>
      </c>
    </row>
    <row r="62" spans="1:16" x14ac:dyDescent="0.2">
      <c r="A62" t="s">
        <v>889</v>
      </c>
      <c r="B62" s="1" t="s">
        <v>2037</v>
      </c>
      <c r="D62" s="1" t="s">
        <v>2038</v>
      </c>
      <c r="E62">
        <v>38426</v>
      </c>
      <c r="F62" s="1" t="s">
        <v>2039</v>
      </c>
      <c r="G62" s="1" t="s">
        <v>2040</v>
      </c>
      <c r="H62" s="1" t="s">
        <v>2041</v>
      </c>
      <c r="J62" s="1" t="s">
        <v>549</v>
      </c>
      <c r="K62" s="1" t="s">
        <v>3030</v>
      </c>
      <c r="L62" s="1" t="s">
        <v>3031</v>
      </c>
      <c r="M62" s="1" t="s">
        <v>3032</v>
      </c>
      <c r="N62" s="1" t="s">
        <v>3033</v>
      </c>
      <c r="O62" s="1" t="s">
        <v>3034</v>
      </c>
      <c r="P62" s="1" t="s">
        <v>3035</v>
      </c>
    </row>
    <row r="63" spans="1:16" x14ac:dyDescent="0.2">
      <c r="A63" t="s">
        <v>889</v>
      </c>
      <c r="B63" s="1" t="s">
        <v>3036</v>
      </c>
      <c r="D63" s="1" t="s">
        <v>3037</v>
      </c>
      <c r="E63">
        <v>38427</v>
      </c>
      <c r="F63" s="1" t="s">
        <v>3038</v>
      </c>
      <c r="G63" s="1" t="s">
        <v>3039</v>
      </c>
      <c r="H63" s="1" t="s">
        <v>3040</v>
      </c>
      <c r="J63" s="1" t="s">
        <v>3041</v>
      </c>
      <c r="K63" s="1" t="s">
        <v>3042</v>
      </c>
      <c r="L63" s="1" t="s">
        <v>3043</v>
      </c>
      <c r="M63" s="1" t="s">
        <v>3044</v>
      </c>
      <c r="N63" s="1" t="s">
        <v>3045</v>
      </c>
      <c r="O63" s="1" t="s">
        <v>3046</v>
      </c>
      <c r="P63" s="1" t="s">
        <v>3047</v>
      </c>
    </row>
    <row r="64" spans="1:16" x14ac:dyDescent="0.2">
      <c r="A64" t="s">
        <v>889</v>
      </c>
      <c r="B64" s="1" t="s">
        <v>2788</v>
      </c>
      <c r="D64" s="1" t="s">
        <v>2789</v>
      </c>
      <c r="E64">
        <v>38428</v>
      </c>
      <c r="F64" s="1" t="s">
        <v>1810</v>
      </c>
      <c r="G64" s="1" t="s">
        <v>1811</v>
      </c>
      <c r="H64" s="1" t="s">
        <v>1812</v>
      </c>
      <c r="J64" s="1" t="s">
        <v>33</v>
      </c>
      <c r="K64" s="1" t="s">
        <v>1524</v>
      </c>
      <c r="L64" s="1" t="s">
        <v>1525</v>
      </c>
      <c r="M64" s="1" t="s">
        <v>1526</v>
      </c>
      <c r="N64" s="1" t="s">
        <v>1527</v>
      </c>
      <c r="O64" s="1" t="s">
        <v>1528</v>
      </c>
      <c r="P64" s="1" t="s">
        <v>1529</v>
      </c>
    </row>
    <row r="65" spans="1:16" x14ac:dyDescent="0.2">
      <c r="A65" t="s">
        <v>889</v>
      </c>
      <c r="B65" s="1" t="s">
        <v>1530</v>
      </c>
      <c r="D65" s="1" t="s">
        <v>1531</v>
      </c>
      <c r="E65">
        <v>38429</v>
      </c>
      <c r="F65" s="1" t="s">
        <v>1532</v>
      </c>
      <c r="G65" s="1" t="s">
        <v>1533</v>
      </c>
      <c r="H65" s="1" t="s">
        <v>1534</v>
      </c>
      <c r="J65" s="1" t="s">
        <v>491</v>
      </c>
      <c r="K65" s="1" t="s">
        <v>492</v>
      </c>
      <c r="L65" s="1" t="s">
        <v>493</v>
      </c>
      <c r="M65" s="1" t="s">
        <v>1414</v>
      </c>
      <c r="N65" s="1" t="s">
        <v>1415</v>
      </c>
      <c r="O65" s="1" t="s">
        <v>968</v>
      </c>
      <c r="P65" s="1" t="s">
        <v>969</v>
      </c>
    </row>
    <row r="66" spans="1:16" x14ac:dyDescent="0.2">
      <c r="A66" t="s">
        <v>889</v>
      </c>
      <c r="B66" s="1" t="s">
        <v>970</v>
      </c>
      <c r="D66" s="1" t="s">
        <v>971</v>
      </c>
      <c r="E66">
        <v>38432</v>
      </c>
      <c r="F66" s="1" t="s">
        <v>2958</v>
      </c>
      <c r="G66" s="1" t="s">
        <v>2959</v>
      </c>
      <c r="H66" s="1" t="s">
        <v>2960</v>
      </c>
      <c r="J66" s="1" t="s">
        <v>2961</v>
      </c>
      <c r="K66" s="1" t="s">
        <v>2962</v>
      </c>
      <c r="L66" s="1" t="s">
        <v>1929</v>
      </c>
      <c r="M66" s="1" t="s">
        <v>433</v>
      </c>
      <c r="N66" s="1" t="s">
        <v>434</v>
      </c>
      <c r="O66" s="1" t="s">
        <v>435</v>
      </c>
      <c r="P66" s="1" t="s">
        <v>436</v>
      </c>
    </row>
    <row r="67" spans="1:16" x14ac:dyDescent="0.2">
      <c r="A67" t="s">
        <v>889</v>
      </c>
      <c r="B67" s="1" t="s">
        <v>437</v>
      </c>
      <c r="D67" s="1" t="s">
        <v>438</v>
      </c>
      <c r="E67">
        <v>38433</v>
      </c>
      <c r="F67" s="1" t="s">
        <v>3087</v>
      </c>
      <c r="G67" s="1" t="s">
        <v>3088</v>
      </c>
      <c r="H67" s="1" t="s">
        <v>3089</v>
      </c>
      <c r="J67" s="1" t="s">
        <v>1570</v>
      </c>
      <c r="K67" s="1" t="s">
        <v>3058</v>
      </c>
      <c r="L67" s="1" t="s">
        <v>3059</v>
      </c>
      <c r="M67" s="1" t="s">
        <v>3060</v>
      </c>
      <c r="N67" s="1" t="s">
        <v>1143</v>
      </c>
      <c r="O67" s="1" t="s">
        <v>1144</v>
      </c>
      <c r="P67" s="1" t="s">
        <v>1145</v>
      </c>
    </row>
    <row r="68" spans="1:16" x14ac:dyDescent="0.2">
      <c r="A68" t="s">
        <v>889</v>
      </c>
      <c r="B68" s="1" t="s">
        <v>1146</v>
      </c>
      <c r="D68" s="1" t="s">
        <v>1147</v>
      </c>
      <c r="E68">
        <v>38434</v>
      </c>
      <c r="F68" s="1" t="s">
        <v>1148</v>
      </c>
      <c r="G68" s="1" t="s">
        <v>2273</v>
      </c>
      <c r="H68" s="1" t="s">
        <v>2274</v>
      </c>
      <c r="J68" s="1" t="s">
        <v>2275</v>
      </c>
      <c r="K68" s="1" t="s">
        <v>1934</v>
      </c>
      <c r="L68" s="1" t="s">
        <v>1935</v>
      </c>
      <c r="M68" s="1" t="s">
        <v>1936</v>
      </c>
      <c r="N68" s="1" t="s">
        <v>1937</v>
      </c>
      <c r="O68" s="1" t="s">
        <v>1938</v>
      </c>
      <c r="P68" s="1" t="s">
        <v>1939</v>
      </c>
    </row>
    <row r="69" spans="1:16" x14ac:dyDescent="0.2">
      <c r="A69" t="s">
        <v>889</v>
      </c>
      <c r="B69" s="1" t="s">
        <v>1940</v>
      </c>
      <c r="D69" s="1" t="s">
        <v>1941</v>
      </c>
      <c r="E69">
        <v>38435</v>
      </c>
      <c r="F69" s="1" t="s">
        <v>1060</v>
      </c>
      <c r="G69" s="1" t="s">
        <v>1061</v>
      </c>
      <c r="H69" s="1" t="s">
        <v>1062</v>
      </c>
      <c r="J69" s="1" t="s">
        <v>119</v>
      </c>
      <c r="K69" s="1" t="s">
        <v>2848</v>
      </c>
      <c r="L69" s="1" t="s">
        <v>2849</v>
      </c>
      <c r="M69" s="1" t="s">
        <v>2850</v>
      </c>
      <c r="N69" s="1" t="s">
        <v>2851</v>
      </c>
      <c r="O69" s="1" t="s">
        <v>2852</v>
      </c>
      <c r="P69" s="1" t="s">
        <v>2853</v>
      </c>
    </row>
    <row r="70" spans="1:16" x14ac:dyDescent="0.2">
      <c r="A70" t="s">
        <v>889</v>
      </c>
      <c r="B70" s="1" t="s">
        <v>2854</v>
      </c>
      <c r="D70" s="1" t="s">
        <v>2855</v>
      </c>
      <c r="E70">
        <v>38436</v>
      </c>
      <c r="F70" s="1" t="s">
        <v>2856</v>
      </c>
      <c r="G70" s="1" t="s">
        <v>2857</v>
      </c>
      <c r="H70" s="1" t="s">
        <v>2858</v>
      </c>
      <c r="J70" s="1" t="s">
        <v>2859</v>
      </c>
      <c r="K70" s="1" t="s">
        <v>2860</v>
      </c>
      <c r="L70" s="1" t="s">
        <v>2861</v>
      </c>
      <c r="M70" s="1" t="s">
        <v>2862</v>
      </c>
      <c r="N70" s="1" t="s">
        <v>1222</v>
      </c>
      <c r="O70" s="1" t="s">
        <v>1223</v>
      </c>
      <c r="P70" s="1" t="s">
        <v>1224</v>
      </c>
    </row>
    <row r="71" spans="1:16" x14ac:dyDescent="0.2">
      <c r="A71" t="s">
        <v>889</v>
      </c>
      <c r="B71" s="1" t="s">
        <v>1225</v>
      </c>
      <c r="D71" s="1" t="s">
        <v>1226</v>
      </c>
      <c r="E71">
        <v>38439</v>
      </c>
      <c r="F71" s="1" t="s">
        <v>2026</v>
      </c>
      <c r="G71" s="1" t="s">
        <v>2027</v>
      </c>
      <c r="H71" s="1" t="s">
        <v>2028</v>
      </c>
      <c r="J71" s="1" t="s">
        <v>2029</v>
      </c>
      <c r="K71" s="1" t="s">
        <v>503</v>
      </c>
      <c r="L71" s="1" t="s">
        <v>504</v>
      </c>
      <c r="M71" s="1" t="s">
        <v>505</v>
      </c>
      <c r="N71" s="1" t="s">
        <v>506</v>
      </c>
      <c r="O71" s="1" t="s">
        <v>507</v>
      </c>
      <c r="P71" s="1" t="s">
        <v>508</v>
      </c>
    </row>
    <row r="72" spans="1:16" x14ac:dyDescent="0.2">
      <c r="A72" t="s">
        <v>889</v>
      </c>
      <c r="B72" s="1" t="s">
        <v>509</v>
      </c>
      <c r="D72" s="1" t="s">
        <v>510</v>
      </c>
      <c r="E72">
        <v>38440</v>
      </c>
      <c r="F72" s="1" t="s">
        <v>511</v>
      </c>
      <c r="G72" s="1" t="s">
        <v>512</v>
      </c>
      <c r="H72" s="1" t="s">
        <v>513</v>
      </c>
      <c r="J72" s="1" t="s">
        <v>1980</v>
      </c>
      <c r="K72" s="1" t="s">
        <v>1981</v>
      </c>
      <c r="L72" s="1" t="s">
        <v>1416</v>
      </c>
      <c r="M72" s="1" t="s">
        <v>1039</v>
      </c>
      <c r="N72" s="1" t="s">
        <v>1040</v>
      </c>
      <c r="O72" s="1" t="s">
        <v>1041</v>
      </c>
      <c r="P72" s="1" t="s">
        <v>1042</v>
      </c>
    </row>
    <row r="73" spans="1:16" x14ac:dyDescent="0.2">
      <c r="A73" t="s">
        <v>889</v>
      </c>
      <c r="B73" s="1" t="s">
        <v>1043</v>
      </c>
      <c r="D73" s="1" t="s">
        <v>1044</v>
      </c>
      <c r="E73">
        <v>38441</v>
      </c>
      <c r="F73" s="1" t="s">
        <v>13</v>
      </c>
      <c r="G73" s="1" t="s">
        <v>14</v>
      </c>
      <c r="H73" s="1" t="s">
        <v>15</v>
      </c>
      <c r="J73" s="1" t="s">
        <v>2551</v>
      </c>
      <c r="K73" s="1" t="s">
        <v>2552</v>
      </c>
      <c r="L73" s="1" t="s">
        <v>2553</v>
      </c>
      <c r="M73" s="1" t="s">
        <v>1767</v>
      </c>
      <c r="N73" s="1" t="s">
        <v>1768</v>
      </c>
      <c r="O73" s="1" t="s">
        <v>1769</v>
      </c>
      <c r="P73" s="1" t="s">
        <v>1770</v>
      </c>
    </row>
    <row r="74" spans="1:16" x14ac:dyDescent="0.2">
      <c r="A74" t="s">
        <v>889</v>
      </c>
      <c r="B74" s="1" t="s">
        <v>1771</v>
      </c>
      <c r="D74" s="1" t="s">
        <v>1772</v>
      </c>
      <c r="E74">
        <v>38442</v>
      </c>
      <c r="F74" s="1" t="s">
        <v>1773</v>
      </c>
      <c r="G74" s="1" t="s">
        <v>1774</v>
      </c>
      <c r="H74" s="1" t="s">
        <v>1775</v>
      </c>
      <c r="J74" s="1" t="s">
        <v>1776</v>
      </c>
      <c r="K74" s="1" t="s">
        <v>2360</v>
      </c>
      <c r="L74" s="1" t="s">
        <v>2361</v>
      </c>
      <c r="M74" s="1" t="s">
        <v>2362</v>
      </c>
      <c r="N74" s="1" t="s">
        <v>2363</v>
      </c>
      <c r="O74" s="1" t="s">
        <v>2364</v>
      </c>
      <c r="P74" s="1" t="s">
        <v>1318</v>
      </c>
    </row>
    <row r="75" spans="1:16" x14ac:dyDescent="0.2">
      <c r="A75" t="s">
        <v>889</v>
      </c>
      <c r="B75" s="1" t="s">
        <v>1319</v>
      </c>
      <c r="D75" s="1" t="s">
        <v>1320</v>
      </c>
      <c r="E75">
        <v>38443</v>
      </c>
      <c r="F75" s="1" t="s">
        <v>1321</v>
      </c>
      <c r="G75" s="1" t="s">
        <v>1322</v>
      </c>
      <c r="H75" s="1" t="s">
        <v>1323</v>
      </c>
      <c r="J75" s="1" t="s">
        <v>1324</v>
      </c>
      <c r="K75" s="1" t="s">
        <v>1325</v>
      </c>
      <c r="L75" s="1" t="s">
        <v>1326</v>
      </c>
      <c r="M75" s="1" t="s">
        <v>2657</v>
      </c>
      <c r="N75" s="1" t="s">
        <v>2658</v>
      </c>
      <c r="O75" s="1" t="s">
        <v>2659</v>
      </c>
      <c r="P75" s="1" t="s">
        <v>2660</v>
      </c>
    </row>
    <row r="76" spans="1:16" x14ac:dyDescent="0.2">
      <c r="A76" t="s">
        <v>889</v>
      </c>
      <c r="B76" s="1" t="s">
        <v>2661</v>
      </c>
      <c r="D76" s="1" t="s">
        <v>2662</v>
      </c>
      <c r="E76">
        <v>38446</v>
      </c>
      <c r="F76" s="1" t="s">
        <v>2663</v>
      </c>
      <c r="G76" s="1" t="s">
        <v>2664</v>
      </c>
      <c r="H76" s="1" t="s">
        <v>2665</v>
      </c>
      <c r="J76" s="1" t="s">
        <v>2666</v>
      </c>
      <c r="K76" s="1" t="s">
        <v>2667</v>
      </c>
      <c r="L76" s="1" t="s">
        <v>2668</v>
      </c>
      <c r="M76" s="1" t="s">
        <v>2669</v>
      </c>
      <c r="N76" s="1" t="s">
        <v>2670</v>
      </c>
      <c r="O76" s="1" t="s">
        <v>2671</v>
      </c>
      <c r="P76" s="1" t="s">
        <v>2672</v>
      </c>
    </row>
    <row r="77" spans="1:16" x14ac:dyDescent="0.2">
      <c r="A77" t="s">
        <v>889</v>
      </c>
      <c r="B77" s="1" t="s">
        <v>2673</v>
      </c>
      <c r="D77" s="1" t="s">
        <v>2674</v>
      </c>
      <c r="E77">
        <v>38447</v>
      </c>
      <c r="F77" s="1" t="s">
        <v>2675</v>
      </c>
      <c r="G77" s="1" t="s">
        <v>2676</v>
      </c>
      <c r="H77" s="1" t="s">
        <v>2677</v>
      </c>
      <c r="J77" s="1" t="s">
        <v>352</v>
      </c>
      <c r="K77" s="1" t="s">
        <v>799</v>
      </c>
      <c r="L77" s="1" t="s">
        <v>800</v>
      </c>
      <c r="M77" s="1" t="s">
        <v>801</v>
      </c>
      <c r="N77" s="1" t="s">
        <v>802</v>
      </c>
      <c r="O77" s="1" t="s">
        <v>803</v>
      </c>
      <c r="P77" s="1" t="s">
        <v>804</v>
      </c>
    </row>
    <row r="78" spans="1:16" x14ac:dyDescent="0.2">
      <c r="A78" t="s">
        <v>889</v>
      </c>
      <c r="B78" s="1" t="s">
        <v>805</v>
      </c>
      <c r="D78" s="1" t="s">
        <v>806</v>
      </c>
      <c r="E78">
        <v>38448</v>
      </c>
      <c r="F78" s="1" t="s">
        <v>807</v>
      </c>
      <c r="G78" s="1" t="s">
        <v>808</v>
      </c>
      <c r="H78" s="1" t="s">
        <v>809</v>
      </c>
      <c r="J78" s="1" t="s">
        <v>2100</v>
      </c>
      <c r="K78" s="1" t="s">
        <v>2101</v>
      </c>
      <c r="L78" s="1" t="s">
        <v>2102</v>
      </c>
      <c r="M78" s="1" t="s">
        <v>2103</v>
      </c>
      <c r="N78" s="1" t="s">
        <v>2104</v>
      </c>
      <c r="O78" s="1" t="s">
        <v>2105</v>
      </c>
      <c r="P78" s="1" t="s">
        <v>2440</v>
      </c>
    </row>
    <row r="79" spans="1:16" x14ac:dyDescent="0.2">
      <c r="A79" t="s">
        <v>889</v>
      </c>
      <c r="B79" s="1" t="s">
        <v>2441</v>
      </c>
      <c r="D79" s="1" t="s">
        <v>2442</v>
      </c>
      <c r="E79">
        <v>38449</v>
      </c>
      <c r="F79" s="1" t="s">
        <v>2443</v>
      </c>
      <c r="G79" s="1" t="s">
        <v>2444</v>
      </c>
      <c r="H79" s="1" t="s">
        <v>2445</v>
      </c>
      <c r="J79" s="1" t="s">
        <v>2338</v>
      </c>
      <c r="K79" s="1" t="s">
        <v>2339</v>
      </c>
      <c r="L79" s="1" t="s">
        <v>2340</v>
      </c>
      <c r="M79" s="1" t="s">
        <v>2341</v>
      </c>
      <c r="N79" s="1" t="s">
        <v>2342</v>
      </c>
      <c r="O79" s="1" t="s">
        <v>2343</v>
      </c>
      <c r="P79" s="1" t="s">
        <v>2344</v>
      </c>
    </row>
    <row r="80" spans="1:16" x14ac:dyDescent="0.2">
      <c r="A80" t="s">
        <v>889</v>
      </c>
      <c r="B80" s="1" t="s">
        <v>2345</v>
      </c>
      <c r="D80" s="1" t="s">
        <v>2346</v>
      </c>
      <c r="E80">
        <v>38450</v>
      </c>
      <c r="F80" s="1" t="s">
        <v>2347</v>
      </c>
      <c r="G80" s="1" t="s">
        <v>2348</v>
      </c>
      <c r="H80" s="1" t="s">
        <v>2349</v>
      </c>
      <c r="J80" s="1" t="s">
        <v>2350</v>
      </c>
      <c r="K80" s="1" t="s">
        <v>2504</v>
      </c>
      <c r="L80" s="1" t="s">
        <v>2505</v>
      </c>
      <c r="M80" s="1" t="s">
        <v>1920</v>
      </c>
      <c r="N80" s="1" t="s">
        <v>1921</v>
      </c>
      <c r="O80" s="1" t="s">
        <v>1922</v>
      </c>
      <c r="P80" s="1" t="s">
        <v>1923</v>
      </c>
    </row>
    <row r="81" spans="1:16" x14ac:dyDescent="0.2">
      <c r="A81" t="s">
        <v>889</v>
      </c>
      <c r="B81" s="1" t="s">
        <v>1924</v>
      </c>
      <c r="D81" s="1" t="s">
        <v>1925</v>
      </c>
      <c r="E81">
        <v>38453</v>
      </c>
      <c r="F81" s="1" t="s">
        <v>1926</v>
      </c>
      <c r="G81" s="1" t="s">
        <v>1927</v>
      </c>
      <c r="H81" s="1" t="s">
        <v>1928</v>
      </c>
      <c r="J81" s="1" t="s">
        <v>854</v>
      </c>
      <c r="K81" s="1" t="s">
        <v>1614</v>
      </c>
      <c r="L81" s="1" t="s">
        <v>1615</v>
      </c>
      <c r="M81" s="1" t="s">
        <v>2317</v>
      </c>
      <c r="N81" s="1" t="s">
        <v>2318</v>
      </c>
      <c r="O81" s="1" t="s">
        <v>2319</v>
      </c>
      <c r="P81" s="1" t="s">
        <v>2320</v>
      </c>
    </row>
    <row r="82" spans="1:16" x14ac:dyDescent="0.2">
      <c r="A82" t="s">
        <v>889</v>
      </c>
      <c r="B82" s="1" t="s">
        <v>2321</v>
      </c>
      <c r="D82" s="1" t="s">
        <v>2322</v>
      </c>
      <c r="E82">
        <v>38454</v>
      </c>
      <c r="F82" s="1" t="s">
        <v>2323</v>
      </c>
      <c r="G82" s="1" t="s">
        <v>2324</v>
      </c>
      <c r="H82" s="1" t="s">
        <v>2325</v>
      </c>
      <c r="J82" s="1" t="s">
        <v>2326</v>
      </c>
      <c r="K82" s="1" t="s">
        <v>489</v>
      </c>
      <c r="L82" s="1" t="s">
        <v>490</v>
      </c>
      <c r="M82" s="1" t="s">
        <v>2430</v>
      </c>
      <c r="N82" s="1" t="s">
        <v>2431</v>
      </c>
      <c r="O82" s="1" t="s">
        <v>2909</v>
      </c>
      <c r="P82" s="1" t="s">
        <v>2910</v>
      </c>
    </row>
    <row r="83" spans="1:16" x14ac:dyDescent="0.2">
      <c r="A83" t="s">
        <v>889</v>
      </c>
      <c r="B83" s="1" t="s">
        <v>2911</v>
      </c>
      <c r="D83" s="1" t="s">
        <v>2912</v>
      </c>
      <c r="E83">
        <v>38455</v>
      </c>
      <c r="F83" s="1" t="s">
        <v>2913</v>
      </c>
      <c r="G83" s="1" t="s">
        <v>2914</v>
      </c>
      <c r="H83" s="1" t="s">
        <v>2915</v>
      </c>
      <c r="J83" s="1" t="s">
        <v>2916</v>
      </c>
      <c r="K83" s="1" t="s">
        <v>2917</v>
      </c>
      <c r="L83" s="1" t="s">
        <v>2918</v>
      </c>
      <c r="M83" s="1" t="s">
        <v>2919</v>
      </c>
      <c r="N83" s="1" t="s">
        <v>2920</v>
      </c>
      <c r="O83" s="1" t="s">
        <v>2921</v>
      </c>
      <c r="P83" s="1" t="s">
        <v>2922</v>
      </c>
    </row>
    <row r="84" spans="1:16" x14ac:dyDescent="0.2">
      <c r="A84" t="s">
        <v>889</v>
      </c>
      <c r="B84" s="1" t="s">
        <v>2923</v>
      </c>
      <c r="D84" s="1" t="s">
        <v>1831</v>
      </c>
      <c r="E84">
        <v>38456</v>
      </c>
      <c r="F84" s="1" t="s">
        <v>1832</v>
      </c>
      <c r="G84" s="1" t="s">
        <v>2695</v>
      </c>
      <c r="H84" s="1" t="s">
        <v>2696</v>
      </c>
      <c r="J84" s="1" t="s">
        <v>1777</v>
      </c>
      <c r="K84" s="1" t="s">
        <v>1778</v>
      </c>
      <c r="L84" s="1" t="s">
        <v>1779</v>
      </c>
      <c r="M84" s="1" t="s">
        <v>1780</v>
      </c>
      <c r="N84" s="1" t="s">
        <v>1781</v>
      </c>
      <c r="O84" s="1" t="s">
        <v>1782</v>
      </c>
      <c r="P84" s="1" t="s">
        <v>1783</v>
      </c>
    </row>
    <row r="85" spans="1:16" x14ac:dyDescent="0.2">
      <c r="A85" t="s">
        <v>889</v>
      </c>
      <c r="B85" s="1" t="s">
        <v>1784</v>
      </c>
      <c r="D85" s="1" t="s">
        <v>1785</v>
      </c>
      <c r="E85">
        <v>38457</v>
      </c>
      <c r="F85" s="1" t="s">
        <v>1786</v>
      </c>
      <c r="G85" s="1" t="s">
        <v>1787</v>
      </c>
      <c r="H85" s="1" t="s">
        <v>1788</v>
      </c>
      <c r="J85" s="1" t="s">
        <v>1789</v>
      </c>
      <c r="K85" s="1" t="s">
        <v>1790</v>
      </c>
      <c r="L85" s="1" t="s">
        <v>1791</v>
      </c>
      <c r="M85" s="1" t="s">
        <v>1792</v>
      </c>
      <c r="N85" s="1" t="s">
        <v>1793</v>
      </c>
      <c r="O85" s="1" t="s">
        <v>1794</v>
      </c>
      <c r="P85" s="1" t="s">
        <v>1795</v>
      </c>
    </row>
    <row r="86" spans="1:16" x14ac:dyDescent="0.2">
      <c r="A86" t="s">
        <v>889</v>
      </c>
      <c r="B86" s="1" t="s">
        <v>1796</v>
      </c>
      <c r="D86" s="1" t="s">
        <v>1797</v>
      </c>
      <c r="E86">
        <v>38460</v>
      </c>
      <c r="F86" s="1" t="s">
        <v>1798</v>
      </c>
      <c r="G86" s="1" t="s">
        <v>1799</v>
      </c>
      <c r="H86" s="1" t="s">
        <v>1800</v>
      </c>
      <c r="J86" s="1" t="s">
        <v>1801</v>
      </c>
      <c r="K86" s="1" t="s">
        <v>1802</v>
      </c>
      <c r="L86" s="1" t="s">
        <v>1803</v>
      </c>
      <c r="M86" s="1" t="s">
        <v>2376</v>
      </c>
      <c r="N86" s="1" t="s">
        <v>2377</v>
      </c>
      <c r="O86" s="1" t="s">
        <v>2378</v>
      </c>
      <c r="P86" s="1" t="s">
        <v>2379</v>
      </c>
    </row>
    <row r="87" spans="1:16" x14ac:dyDescent="0.2">
      <c r="A87" t="s">
        <v>889</v>
      </c>
      <c r="B87" s="1" t="s">
        <v>2380</v>
      </c>
      <c r="D87" s="1" t="s">
        <v>2381</v>
      </c>
      <c r="E87">
        <v>38461</v>
      </c>
      <c r="F87" s="1" t="s">
        <v>2382</v>
      </c>
      <c r="G87" s="1" t="s">
        <v>2383</v>
      </c>
      <c r="H87" s="1" t="s">
        <v>2384</v>
      </c>
      <c r="J87" s="1" t="s">
        <v>2385</v>
      </c>
      <c r="K87" s="1" t="s">
        <v>2386</v>
      </c>
      <c r="L87" s="1" t="s">
        <v>2387</v>
      </c>
      <c r="M87" s="1" t="s">
        <v>2388</v>
      </c>
      <c r="N87" s="1" t="s">
        <v>2389</v>
      </c>
      <c r="O87" s="1" t="s">
        <v>2390</v>
      </c>
      <c r="P87" s="1" t="s">
        <v>2391</v>
      </c>
    </row>
    <row r="88" spans="1:16" x14ac:dyDescent="0.2">
      <c r="A88" t="s">
        <v>889</v>
      </c>
      <c r="B88" s="1" t="s">
        <v>2392</v>
      </c>
      <c r="D88" s="1" t="s">
        <v>2393</v>
      </c>
      <c r="E88">
        <v>38462</v>
      </c>
      <c r="F88" s="1" t="s">
        <v>2394</v>
      </c>
      <c r="G88" s="1" t="s">
        <v>2395</v>
      </c>
      <c r="H88" s="1" t="s">
        <v>2396</v>
      </c>
      <c r="J88" s="1" t="s">
        <v>1311</v>
      </c>
      <c r="K88" s="1" t="s">
        <v>2031</v>
      </c>
      <c r="L88" s="1" t="s">
        <v>2032</v>
      </c>
      <c r="M88" s="1" t="s">
        <v>2033</v>
      </c>
      <c r="N88" s="1" t="s">
        <v>2034</v>
      </c>
      <c r="O88" s="1" t="s">
        <v>2035</v>
      </c>
      <c r="P88" s="1" t="s">
        <v>2036</v>
      </c>
    </row>
    <row r="89" spans="1:16" x14ac:dyDescent="0.2">
      <c r="A89" t="s">
        <v>889</v>
      </c>
      <c r="B89" s="1" t="s">
        <v>2630</v>
      </c>
      <c r="D89" s="1" t="s">
        <v>2631</v>
      </c>
      <c r="E89">
        <v>38463</v>
      </c>
      <c r="F89" s="1" t="s">
        <v>2632</v>
      </c>
      <c r="G89" s="1" t="s">
        <v>2718</v>
      </c>
      <c r="H89" s="1" t="s">
        <v>2719</v>
      </c>
      <c r="J89" s="1" t="s">
        <v>2720</v>
      </c>
      <c r="K89" s="1" t="s">
        <v>2721</v>
      </c>
      <c r="L89" s="1" t="s">
        <v>2722</v>
      </c>
      <c r="M89" s="1" t="s">
        <v>1152</v>
      </c>
      <c r="N89" s="1" t="s">
        <v>71</v>
      </c>
      <c r="O89" s="1" t="s">
        <v>72</v>
      </c>
      <c r="P89" s="1" t="s">
        <v>73</v>
      </c>
    </row>
    <row r="90" spans="1:16" x14ac:dyDescent="0.2">
      <c r="A90" t="s">
        <v>889</v>
      </c>
      <c r="B90" s="1" t="s">
        <v>74</v>
      </c>
      <c r="D90" s="1" t="s">
        <v>75</v>
      </c>
      <c r="E90">
        <v>38464</v>
      </c>
      <c r="F90" s="1" t="s">
        <v>53</v>
      </c>
      <c r="G90" s="1" t="s">
        <v>54</v>
      </c>
      <c r="H90" s="1" t="s">
        <v>55</v>
      </c>
      <c r="J90" s="1" t="s">
        <v>668</v>
      </c>
      <c r="K90" s="1" t="s">
        <v>940</v>
      </c>
      <c r="L90" s="1" t="s">
        <v>941</v>
      </c>
      <c r="M90" s="1" t="s">
        <v>942</v>
      </c>
      <c r="N90" s="1" t="s">
        <v>943</v>
      </c>
      <c r="O90" s="1" t="s">
        <v>944</v>
      </c>
      <c r="P90" s="1" t="s">
        <v>945</v>
      </c>
    </row>
    <row r="91" spans="1:16" x14ac:dyDescent="0.2">
      <c r="A91" t="s">
        <v>889</v>
      </c>
      <c r="B91" s="1" t="s">
        <v>946</v>
      </c>
      <c r="D91" s="1" t="s">
        <v>947</v>
      </c>
      <c r="E91">
        <v>38467</v>
      </c>
      <c r="F91" s="1" t="s">
        <v>948</v>
      </c>
      <c r="G91" s="1" t="s">
        <v>949</v>
      </c>
      <c r="H91" s="1" t="s">
        <v>950</v>
      </c>
      <c r="J91" s="1" t="s">
        <v>951</v>
      </c>
      <c r="K91" s="1" t="s">
        <v>440</v>
      </c>
      <c r="L91" s="1" t="s">
        <v>441</v>
      </c>
      <c r="M91" s="1" t="s">
        <v>442</v>
      </c>
      <c r="N91" s="1" t="s">
        <v>443</v>
      </c>
      <c r="O91" s="1" t="s">
        <v>444</v>
      </c>
      <c r="P91" s="1" t="s">
        <v>445</v>
      </c>
    </row>
    <row r="92" spans="1:16" x14ac:dyDescent="0.2">
      <c r="A92" t="s">
        <v>889</v>
      </c>
      <c r="B92" s="1" t="s">
        <v>446</v>
      </c>
      <c r="D92" s="1" t="s">
        <v>447</v>
      </c>
      <c r="E92">
        <v>38468</v>
      </c>
      <c r="F92" s="1" t="s">
        <v>448</v>
      </c>
      <c r="G92" s="1" t="s">
        <v>449</v>
      </c>
      <c r="H92" s="1" t="s">
        <v>450</v>
      </c>
      <c r="J92" s="1" t="s">
        <v>451</v>
      </c>
      <c r="K92" s="1" t="s">
        <v>452</v>
      </c>
      <c r="L92" s="1" t="s">
        <v>453</v>
      </c>
      <c r="M92" s="1" t="s">
        <v>454</v>
      </c>
      <c r="N92" s="1" t="s">
        <v>1504</v>
      </c>
      <c r="O92" s="1" t="s">
        <v>1505</v>
      </c>
      <c r="P92" s="1" t="s">
        <v>1506</v>
      </c>
    </row>
    <row r="93" spans="1:16" x14ac:dyDescent="0.2">
      <c r="A93" t="s">
        <v>889</v>
      </c>
      <c r="B93" s="1" t="s">
        <v>1507</v>
      </c>
      <c r="D93" s="1" t="s">
        <v>1508</v>
      </c>
      <c r="E93">
        <v>38469</v>
      </c>
      <c r="F93" s="1" t="s">
        <v>1509</v>
      </c>
      <c r="G93" s="1" t="s">
        <v>2145</v>
      </c>
      <c r="H93" s="1" t="s">
        <v>2146</v>
      </c>
      <c r="J93" s="1" t="s">
        <v>2147</v>
      </c>
      <c r="K93" s="1" t="s">
        <v>2148</v>
      </c>
      <c r="L93" s="1" t="s">
        <v>2149</v>
      </c>
      <c r="M93" s="1" t="s">
        <v>2150</v>
      </c>
      <c r="N93" s="1" t="s">
        <v>2151</v>
      </c>
      <c r="O93" s="1" t="s">
        <v>2152</v>
      </c>
      <c r="P93" s="1" t="s">
        <v>2153</v>
      </c>
    </row>
    <row r="94" spans="1:16" x14ac:dyDescent="0.2">
      <c r="A94" t="s">
        <v>889</v>
      </c>
      <c r="B94" s="1" t="s">
        <v>2154</v>
      </c>
      <c r="D94" s="1" t="s">
        <v>2155</v>
      </c>
      <c r="E94">
        <v>38470</v>
      </c>
      <c r="F94" s="1" t="s">
        <v>2156</v>
      </c>
      <c r="G94" s="1" t="s">
        <v>2157</v>
      </c>
      <c r="H94" s="1" t="s">
        <v>2158</v>
      </c>
      <c r="J94" s="1" t="s">
        <v>1817</v>
      </c>
      <c r="K94" s="1" t="s">
        <v>2045</v>
      </c>
      <c r="L94" s="1" t="s">
        <v>2046</v>
      </c>
      <c r="M94" s="1" t="s">
        <v>2047</v>
      </c>
      <c r="N94" s="1" t="s">
        <v>2048</v>
      </c>
      <c r="O94" s="1" t="s">
        <v>2049</v>
      </c>
      <c r="P94" s="1" t="s">
        <v>2050</v>
      </c>
    </row>
    <row r="95" spans="1:16" x14ac:dyDescent="0.2">
      <c r="A95" t="s">
        <v>889</v>
      </c>
      <c r="B95" s="1" t="s">
        <v>2051</v>
      </c>
      <c r="D95" s="1" t="s">
        <v>2052</v>
      </c>
      <c r="E95">
        <v>38471</v>
      </c>
      <c r="F95" s="1" t="s">
        <v>2053</v>
      </c>
      <c r="G95" s="1" t="s">
        <v>2655</v>
      </c>
      <c r="H95" s="1" t="s">
        <v>2656</v>
      </c>
      <c r="J95" s="1" t="s">
        <v>2410</v>
      </c>
      <c r="K95" s="1" t="s">
        <v>2411</v>
      </c>
      <c r="L95" s="1" t="s">
        <v>2412</v>
      </c>
      <c r="M95" s="1" t="s">
        <v>277</v>
      </c>
      <c r="N95" s="1" t="s">
        <v>278</v>
      </c>
      <c r="O95" s="1" t="s">
        <v>279</v>
      </c>
      <c r="P95" s="1" t="s">
        <v>280</v>
      </c>
    </row>
    <row r="96" spans="1:16" x14ac:dyDescent="0.2">
      <c r="A96" t="s">
        <v>889</v>
      </c>
      <c r="B96" s="1" t="s">
        <v>281</v>
      </c>
      <c r="D96" s="1" t="s">
        <v>282</v>
      </c>
      <c r="E96">
        <v>38474</v>
      </c>
      <c r="F96" s="1" t="s">
        <v>283</v>
      </c>
      <c r="G96" s="1" t="s">
        <v>284</v>
      </c>
      <c r="H96" s="1" t="s">
        <v>285</v>
      </c>
      <c r="J96" s="1" t="s">
        <v>1417</v>
      </c>
      <c r="K96" s="1" t="s">
        <v>2132</v>
      </c>
      <c r="L96" s="1" t="s">
        <v>2133</v>
      </c>
      <c r="M96" s="1" t="s">
        <v>2134</v>
      </c>
      <c r="N96" s="1" t="s">
        <v>2135</v>
      </c>
      <c r="O96" s="1" t="s">
        <v>2136</v>
      </c>
      <c r="P96" s="1" t="s">
        <v>2137</v>
      </c>
    </row>
    <row r="97" spans="1:16" x14ac:dyDescent="0.2">
      <c r="A97" t="s">
        <v>889</v>
      </c>
      <c r="B97" s="1" t="s">
        <v>2138</v>
      </c>
      <c r="D97" s="1" t="s">
        <v>2139</v>
      </c>
      <c r="E97">
        <v>38475</v>
      </c>
      <c r="F97" s="1" t="s">
        <v>2094</v>
      </c>
      <c r="G97" s="1" t="s">
        <v>2095</v>
      </c>
      <c r="H97" s="1" t="s">
        <v>2096</v>
      </c>
      <c r="J97" s="1" t="s">
        <v>2097</v>
      </c>
      <c r="K97" s="1" t="s">
        <v>2098</v>
      </c>
      <c r="L97" s="1" t="s">
        <v>2099</v>
      </c>
      <c r="M97" s="1" t="s">
        <v>909</v>
      </c>
      <c r="N97" s="1" t="s">
        <v>910</v>
      </c>
      <c r="O97" s="1" t="s">
        <v>911</v>
      </c>
      <c r="P97" s="1" t="s">
        <v>912</v>
      </c>
    </row>
    <row r="98" spans="1:16" x14ac:dyDescent="0.2">
      <c r="A98" t="s">
        <v>889</v>
      </c>
      <c r="B98" s="1" t="s">
        <v>913</v>
      </c>
      <c r="D98" s="1" t="s">
        <v>914</v>
      </c>
      <c r="E98">
        <v>38476</v>
      </c>
      <c r="F98" s="1" t="s">
        <v>915</v>
      </c>
      <c r="G98" s="1" t="s">
        <v>916</v>
      </c>
      <c r="H98" s="1" t="s">
        <v>917</v>
      </c>
      <c r="J98" s="1" t="s">
        <v>1124</v>
      </c>
      <c r="K98" s="1" t="s">
        <v>1436</v>
      </c>
      <c r="L98" s="1" t="s">
        <v>1437</v>
      </c>
      <c r="M98" s="1" t="s">
        <v>1438</v>
      </c>
      <c r="N98" s="1" t="s">
        <v>1439</v>
      </c>
      <c r="O98" s="1" t="s">
        <v>1440</v>
      </c>
      <c r="P98" s="1" t="s">
        <v>1441</v>
      </c>
    </row>
    <row r="99" spans="1:16" x14ac:dyDescent="0.2">
      <c r="A99" t="s">
        <v>889</v>
      </c>
      <c r="B99" s="1" t="s">
        <v>1442</v>
      </c>
      <c r="D99" s="1" t="s">
        <v>1443</v>
      </c>
      <c r="E99">
        <v>38477</v>
      </c>
      <c r="F99" s="1" t="s">
        <v>1444</v>
      </c>
      <c r="G99" s="1" t="s">
        <v>1445</v>
      </c>
      <c r="H99" s="1" t="s">
        <v>1446</v>
      </c>
      <c r="J99" s="1" t="s">
        <v>1447</v>
      </c>
      <c r="K99" s="1" t="s">
        <v>2863</v>
      </c>
      <c r="L99" s="1" t="s">
        <v>2864</v>
      </c>
      <c r="M99" s="1" t="s">
        <v>2865</v>
      </c>
      <c r="N99" s="1" t="s">
        <v>2866</v>
      </c>
      <c r="O99" s="1" t="s">
        <v>2867</v>
      </c>
      <c r="P99" s="1" t="s">
        <v>2868</v>
      </c>
    </row>
    <row r="100" spans="1:16" x14ac:dyDescent="0.2">
      <c r="A100" t="s">
        <v>889</v>
      </c>
      <c r="B100" s="1" t="s">
        <v>2869</v>
      </c>
      <c r="D100" s="1" t="s">
        <v>2870</v>
      </c>
      <c r="E100">
        <v>38478</v>
      </c>
      <c r="F100" s="1" t="s">
        <v>1328</v>
      </c>
      <c r="G100" s="1" t="s">
        <v>1535</v>
      </c>
      <c r="H100" s="1" t="s">
        <v>1536</v>
      </c>
      <c r="J100" s="1" t="s">
        <v>1537</v>
      </c>
      <c r="K100" s="1" t="s">
        <v>1460</v>
      </c>
      <c r="L100" s="1" t="s">
        <v>1461</v>
      </c>
      <c r="M100" s="1" t="s">
        <v>1462</v>
      </c>
      <c r="N100" s="1" t="s">
        <v>1463</v>
      </c>
      <c r="O100" s="1" t="s">
        <v>1464</v>
      </c>
      <c r="P100" s="1" t="s">
        <v>1465</v>
      </c>
    </row>
    <row r="101" spans="1:16" x14ac:dyDescent="0.2">
      <c r="A101" t="s">
        <v>889</v>
      </c>
      <c r="B101" s="1" t="s">
        <v>1466</v>
      </c>
      <c r="D101" s="1" t="s">
        <v>1467</v>
      </c>
      <c r="E101">
        <v>38481</v>
      </c>
      <c r="F101" s="1" t="s">
        <v>1468</v>
      </c>
      <c r="G101" s="1" t="s">
        <v>1469</v>
      </c>
      <c r="H101" s="1" t="s">
        <v>1470</v>
      </c>
      <c r="J101" s="1" t="s">
        <v>1493</v>
      </c>
      <c r="K101" s="1" t="s">
        <v>1494</v>
      </c>
      <c r="L101" s="1" t="s">
        <v>1495</v>
      </c>
      <c r="M101" s="1" t="s">
        <v>1496</v>
      </c>
      <c r="N101" s="1" t="s">
        <v>1497</v>
      </c>
      <c r="O101" s="1" t="s">
        <v>1498</v>
      </c>
      <c r="P101" s="1" t="s">
        <v>1499</v>
      </c>
    </row>
    <row r="102" spans="1:16" x14ac:dyDescent="0.2">
      <c r="A102" t="s">
        <v>889</v>
      </c>
      <c r="B102" s="1" t="s">
        <v>2945</v>
      </c>
      <c r="D102" s="1" t="s">
        <v>2946</v>
      </c>
      <c r="E102">
        <v>38482</v>
      </c>
      <c r="F102" s="1" t="s">
        <v>2947</v>
      </c>
      <c r="G102" s="1" t="s">
        <v>2948</v>
      </c>
      <c r="H102" s="1" t="s">
        <v>2949</v>
      </c>
      <c r="J102" s="1" t="s">
        <v>1744</v>
      </c>
      <c r="K102" s="1" t="s">
        <v>1745</v>
      </c>
      <c r="L102" s="1" t="s">
        <v>1746</v>
      </c>
      <c r="M102" s="1" t="s">
        <v>1747</v>
      </c>
      <c r="N102" s="1" t="s">
        <v>1748</v>
      </c>
      <c r="O102" s="1" t="s">
        <v>1749</v>
      </c>
      <c r="P102" s="1" t="s">
        <v>1750</v>
      </c>
    </row>
    <row r="103" spans="1:16" x14ac:dyDescent="0.2">
      <c r="A103" t="s">
        <v>889</v>
      </c>
      <c r="B103" s="1" t="s">
        <v>2822</v>
      </c>
      <c r="D103" s="1" t="s">
        <v>2823</v>
      </c>
      <c r="E103">
        <v>38483</v>
      </c>
      <c r="F103" s="1" t="s">
        <v>2824</v>
      </c>
      <c r="G103" s="1" t="s">
        <v>2825</v>
      </c>
      <c r="H103" s="1" t="s">
        <v>2212</v>
      </c>
      <c r="J103" s="1" t="s">
        <v>2213</v>
      </c>
      <c r="K103" s="1" t="s">
        <v>2214</v>
      </c>
      <c r="L103" s="1" t="s">
        <v>2215</v>
      </c>
      <c r="M103" s="1" t="s">
        <v>2216</v>
      </c>
      <c r="N103" s="1" t="s">
        <v>2217</v>
      </c>
      <c r="O103" s="1" t="s">
        <v>2218</v>
      </c>
      <c r="P103" s="1" t="s">
        <v>2219</v>
      </c>
    </row>
    <row r="104" spans="1:16" x14ac:dyDescent="0.2">
      <c r="A104" t="s">
        <v>889</v>
      </c>
      <c r="B104" s="1" t="s">
        <v>2220</v>
      </c>
      <c r="D104" s="1" t="s">
        <v>2221</v>
      </c>
      <c r="E104">
        <v>38484</v>
      </c>
      <c r="F104" s="1" t="s">
        <v>2222</v>
      </c>
      <c r="G104" s="1" t="s">
        <v>2223</v>
      </c>
      <c r="H104" s="1" t="s">
        <v>2969</v>
      </c>
      <c r="J104" s="1" t="s">
        <v>2082</v>
      </c>
      <c r="K104" s="1" t="s">
        <v>2083</v>
      </c>
      <c r="L104" s="1" t="s">
        <v>2084</v>
      </c>
      <c r="M104" s="1" t="s">
        <v>1953</v>
      </c>
      <c r="N104" s="1" t="s">
        <v>1954</v>
      </c>
      <c r="O104" s="1" t="s">
        <v>1955</v>
      </c>
      <c r="P104" s="1" t="s">
        <v>1956</v>
      </c>
    </row>
    <row r="105" spans="1:16" x14ac:dyDescent="0.2">
      <c r="A105" t="s">
        <v>889</v>
      </c>
      <c r="B105" s="1" t="s">
        <v>1957</v>
      </c>
      <c r="D105" s="1" t="s">
        <v>1958</v>
      </c>
      <c r="E105">
        <v>38485</v>
      </c>
      <c r="F105" s="1" t="s">
        <v>1959</v>
      </c>
      <c r="G105" s="1" t="s">
        <v>1960</v>
      </c>
      <c r="H105" s="1" t="s">
        <v>1961</v>
      </c>
      <c r="J105" s="1" t="s">
        <v>1962</v>
      </c>
      <c r="K105" s="1" t="s">
        <v>1963</v>
      </c>
      <c r="L105" s="1" t="s">
        <v>1964</v>
      </c>
      <c r="M105" s="1" t="s">
        <v>1965</v>
      </c>
      <c r="N105" s="1" t="s">
        <v>1966</v>
      </c>
      <c r="O105" s="1" t="s">
        <v>1967</v>
      </c>
      <c r="P105" s="1" t="s">
        <v>1968</v>
      </c>
    </row>
    <row r="106" spans="1:16" x14ac:dyDescent="0.2">
      <c r="A106" t="s">
        <v>889</v>
      </c>
      <c r="B106" s="1" t="s">
        <v>1969</v>
      </c>
      <c r="D106" s="1" t="s">
        <v>1970</v>
      </c>
      <c r="E106">
        <v>38488</v>
      </c>
      <c r="F106" s="1" t="s">
        <v>1971</v>
      </c>
      <c r="G106" s="1" t="s">
        <v>1972</v>
      </c>
      <c r="H106" s="1" t="s">
        <v>1973</v>
      </c>
      <c r="J106" s="1" t="s">
        <v>1974</v>
      </c>
      <c r="K106" s="1" t="s">
        <v>1975</v>
      </c>
      <c r="L106" s="1" t="s">
        <v>1976</v>
      </c>
      <c r="M106" s="1" t="s">
        <v>1977</v>
      </c>
      <c r="N106" s="1" t="s">
        <v>934</v>
      </c>
      <c r="O106" s="1" t="s">
        <v>935</v>
      </c>
      <c r="P106" s="1" t="s">
        <v>936</v>
      </c>
    </row>
    <row r="107" spans="1:16" x14ac:dyDescent="0.2">
      <c r="A107" t="s">
        <v>889</v>
      </c>
      <c r="B107" s="1" t="s">
        <v>937</v>
      </c>
      <c r="D107" s="1" t="s">
        <v>938</v>
      </c>
      <c r="E107">
        <v>38489</v>
      </c>
      <c r="F107" s="1" t="s">
        <v>939</v>
      </c>
      <c r="G107" s="1" t="s">
        <v>136</v>
      </c>
      <c r="H107" s="1" t="s">
        <v>137</v>
      </c>
      <c r="J107" s="1" t="s">
        <v>138</v>
      </c>
      <c r="K107" s="1" t="s">
        <v>139</v>
      </c>
      <c r="L107" s="1" t="s">
        <v>140</v>
      </c>
      <c r="M107" s="1" t="s">
        <v>397</v>
      </c>
      <c r="N107" s="1" t="s">
        <v>398</v>
      </c>
      <c r="O107" s="1" t="s">
        <v>399</v>
      </c>
      <c r="P107" s="1" t="s">
        <v>400</v>
      </c>
    </row>
    <row r="108" spans="1:16" x14ac:dyDescent="0.2">
      <c r="A108" t="s">
        <v>889</v>
      </c>
      <c r="B108" s="1" t="s">
        <v>401</v>
      </c>
      <c r="D108" s="1" t="s">
        <v>402</v>
      </c>
      <c r="E108">
        <v>38490</v>
      </c>
      <c r="F108" s="1" t="s">
        <v>403</v>
      </c>
      <c r="G108" s="1" t="s">
        <v>404</v>
      </c>
      <c r="H108" s="1" t="s">
        <v>405</v>
      </c>
      <c r="J108" s="1" t="s">
        <v>406</v>
      </c>
      <c r="K108" s="1" t="s">
        <v>407</v>
      </c>
      <c r="L108" s="1" t="s">
        <v>408</v>
      </c>
      <c r="M108" s="1" t="s">
        <v>409</v>
      </c>
      <c r="N108" s="1" t="s">
        <v>410</v>
      </c>
      <c r="O108" s="1" t="s">
        <v>411</v>
      </c>
      <c r="P108" s="1" t="s">
        <v>412</v>
      </c>
    </row>
    <row r="109" spans="1:16" x14ac:dyDescent="0.2">
      <c r="A109" t="s">
        <v>889</v>
      </c>
      <c r="B109" s="1" t="s">
        <v>1873</v>
      </c>
      <c r="D109" s="1" t="s">
        <v>1874</v>
      </c>
      <c r="E109">
        <v>38491</v>
      </c>
      <c r="F109" s="1" t="s">
        <v>193</v>
      </c>
      <c r="G109" s="1" t="s">
        <v>194</v>
      </c>
      <c r="H109" s="1" t="s">
        <v>195</v>
      </c>
      <c r="J109" s="1" t="s">
        <v>366</v>
      </c>
      <c r="K109" s="1" t="s">
        <v>367</v>
      </c>
      <c r="L109" s="1" t="s">
        <v>368</v>
      </c>
      <c r="M109" s="1" t="s">
        <v>369</v>
      </c>
      <c r="N109" s="1" t="s">
        <v>370</v>
      </c>
      <c r="O109" s="1" t="s">
        <v>371</v>
      </c>
      <c r="P109" s="1" t="s">
        <v>372</v>
      </c>
    </row>
    <row r="110" spans="1:16" x14ac:dyDescent="0.2">
      <c r="A110" t="s">
        <v>889</v>
      </c>
      <c r="B110" s="1" t="s">
        <v>373</v>
      </c>
      <c r="D110" s="1" t="s">
        <v>374</v>
      </c>
      <c r="E110">
        <v>38492</v>
      </c>
      <c r="F110" s="1" t="s">
        <v>375</v>
      </c>
      <c r="G110" s="1" t="s">
        <v>376</v>
      </c>
      <c r="H110" s="1" t="s">
        <v>377</v>
      </c>
      <c r="J110" s="1" t="s">
        <v>2054</v>
      </c>
      <c r="K110" s="1" t="s">
        <v>2055</v>
      </c>
      <c r="L110" s="1" t="s">
        <v>2465</v>
      </c>
      <c r="M110" s="1" t="s">
        <v>2466</v>
      </c>
      <c r="N110" s="1" t="s">
        <v>2467</v>
      </c>
      <c r="O110" s="1" t="s">
        <v>2468</v>
      </c>
      <c r="P110" s="1" t="s">
        <v>2469</v>
      </c>
    </row>
    <row r="111" spans="1:16" x14ac:dyDescent="0.2">
      <c r="A111" t="s">
        <v>889</v>
      </c>
      <c r="B111" s="1" t="s">
        <v>2470</v>
      </c>
      <c r="D111" s="1" t="s">
        <v>2471</v>
      </c>
      <c r="E111">
        <v>38495</v>
      </c>
      <c r="F111" s="1" t="s">
        <v>2472</v>
      </c>
      <c r="G111" s="1" t="s">
        <v>2473</v>
      </c>
      <c r="H111" s="1" t="s">
        <v>2474</v>
      </c>
      <c r="J111" s="1" t="s">
        <v>1809</v>
      </c>
      <c r="K111" s="1" t="s">
        <v>130</v>
      </c>
      <c r="L111" s="1" t="s">
        <v>131</v>
      </c>
      <c r="M111" s="1" t="s">
        <v>132</v>
      </c>
      <c r="N111" s="1" t="s">
        <v>133</v>
      </c>
      <c r="O111" s="1" t="s">
        <v>134</v>
      </c>
      <c r="P111" s="1" t="s">
        <v>2543</v>
      </c>
    </row>
    <row r="112" spans="1:16" x14ac:dyDescent="0.2">
      <c r="A112" t="s">
        <v>889</v>
      </c>
      <c r="B112" s="1" t="s">
        <v>2544</v>
      </c>
      <c r="D112" s="1" t="s">
        <v>2545</v>
      </c>
      <c r="E112">
        <v>38496</v>
      </c>
      <c r="F112" s="1" t="s">
        <v>2546</v>
      </c>
      <c r="G112" s="1" t="s">
        <v>2547</v>
      </c>
      <c r="H112" s="1" t="s">
        <v>2548</v>
      </c>
      <c r="J112" s="1" t="s">
        <v>666</v>
      </c>
      <c r="K112" s="1" t="s">
        <v>667</v>
      </c>
      <c r="L112" s="1" t="s">
        <v>2276</v>
      </c>
      <c r="M112" s="1" t="s">
        <v>2277</v>
      </c>
      <c r="N112" s="1" t="s">
        <v>2278</v>
      </c>
      <c r="O112" s="1" t="s">
        <v>2279</v>
      </c>
      <c r="P112" s="1" t="s">
        <v>2280</v>
      </c>
    </row>
    <row r="113" spans="1:16" x14ac:dyDescent="0.2">
      <c r="A113" t="s">
        <v>889</v>
      </c>
      <c r="B113" s="1" t="s">
        <v>2281</v>
      </c>
      <c r="D113" s="1" t="s">
        <v>2282</v>
      </c>
      <c r="E113">
        <v>38497</v>
      </c>
      <c r="F113" s="1" t="s">
        <v>2283</v>
      </c>
      <c r="G113" s="1" t="s">
        <v>2284</v>
      </c>
      <c r="H113" s="1" t="s">
        <v>2248</v>
      </c>
      <c r="J113" s="1" t="s">
        <v>2249</v>
      </c>
      <c r="K113" s="1" t="s">
        <v>2250</v>
      </c>
      <c r="L113" s="1" t="s">
        <v>2251</v>
      </c>
      <c r="M113" s="1" t="s">
        <v>2252</v>
      </c>
      <c r="N113" s="1" t="s">
        <v>2253</v>
      </c>
      <c r="O113" s="1" t="s">
        <v>2254</v>
      </c>
      <c r="P113" s="1" t="s">
        <v>2255</v>
      </c>
    </row>
    <row r="114" spans="1:16" x14ac:dyDescent="0.2">
      <c r="A114" t="s">
        <v>889</v>
      </c>
      <c r="B114" s="1" t="s">
        <v>2256</v>
      </c>
      <c r="D114" s="1" t="s">
        <v>2257</v>
      </c>
      <c r="E114">
        <v>38498</v>
      </c>
      <c r="F114" s="1" t="s">
        <v>2258</v>
      </c>
      <c r="G114" s="1" t="s">
        <v>2259</v>
      </c>
      <c r="H114" s="1" t="s">
        <v>2260</v>
      </c>
      <c r="J114" s="1" t="s">
        <v>2772</v>
      </c>
      <c r="K114" s="1" t="s">
        <v>990</v>
      </c>
      <c r="L114" s="1" t="s">
        <v>991</v>
      </c>
      <c r="M114" s="1" t="s">
        <v>1023</v>
      </c>
      <c r="N114" s="1" t="s">
        <v>1024</v>
      </c>
      <c r="O114" s="1" t="s">
        <v>1025</v>
      </c>
      <c r="P114" s="1" t="s">
        <v>1026</v>
      </c>
    </row>
    <row r="115" spans="1:16" x14ac:dyDescent="0.2">
      <c r="A115" t="s">
        <v>889</v>
      </c>
      <c r="B115" s="1" t="s">
        <v>1027</v>
      </c>
      <c r="D115" s="1" t="s">
        <v>1028</v>
      </c>
      <c r="E115">
        <v>38499</v>
      </c>
      <c r="F115" s="1" t="s">
        <v>831</v>
      </c>
      <c r="G115" s="1" t="s">
        <v>832</v>
      </c>
      <c r="H115" s="1" t="s">
        <v>833</v>
      </c>
      <c r="J115" s="1" t="s">
        <v>834</v>
      </c>
      <c r="K115" s="1" t="s">
        <v>835</v>
      </c>
      <c r="L115" s="1" t="s">
        <v>836</v>
      </c>
      <c r="M115" s="1" t="s">
        <v>837</v>
      </c>
      <c r="N115" s="1" t="s">
        <v>838</v>
      </c>
      <c r="O115" s="1" t="s">
        <v>839</v>
      </c>
      <c r="P115" s="1" t="s">
        <v>840</v>
      </c>
    </row>
    <row r="116" spans="1:16" x14ac:dyDescent="0.2">
      <c r="A116" t="s">
        <v>889</v>
      </c>
      <c r="B116" s="1" t="s">
        <v>841</v>
      </c>
      <c r="D116" s="1" t="s">
        <v>842</v>
      </c>
      <c r="E116">
        <v>38503</v>
      </c>
      <c r="F116" s="1" t="s">
        <v>843</v>
      </c>
      <c r="G116" s="1" t="s">
        <v>844</v>
      </c>
      <c r="H116" s="1" t="s">
        <v>845</v>
      </c>
      <c r="J116" s="1" t="s">
        <v>846</v>
      </c>
      <c r="K116" s="1" t="s">
        <v>1875</v>
      </c>
      <c r="L116" s="1" t="s">
        <v>1876</v>
      </c>
      <c r="M116" s="1" t="s">
        <v>89</v>
      </c>
      <c r="N116" s="1" t="s">
        <v>90</v>
      </c>
      <c r="O116" s="1" t="s">
        <v>91</v>
      </c>
      <c r="P116" s="1" t="s">
        <v>92</v>
      </c>
    </row>
    <row r="117" spans="1:16" x14ac:dyDescent="0.2">
      <c r="A117" t="s">
        <v>889</v>
      </c>
      <c r="B117" s="1" t="s">
        <v>93</v>
      </c>
      <c r="D117" s="1" t="s">
        <v>94</v>
      </c>
      <c r="E117">
        <v>38504</v>
      </c>
      <c r="F117" s="1" t="s">
        <v>727</v>
      </c>
      <c r="G117" s="1" t="s">
        <v>728</v>
      </c>
      <c r="H117" s="1" t="s">
        <v>729</v>
      </c>
      <c r="J117" s="1" t="s">
        <v>730</v>
      </c>
      <c r="K117" s="1" t="s">
        <v>731</v>
      </c>
      <c r="L117" s="1" t="s">
        <v>732</v>
      </c>
      <c r="M117" s="1" t="s">
        <v>733</v>
      </c>
      <c r="N117" s="1" t="s">
        <v>734</v>
      </c>
      <c r="O117" s="1" t="s">
        <v>735</v>
      </c>
      <c r="P117" s="1" t="s">
        <v>736</v>
      </c>
    </row>
    <row r="118" spans="1:16" x14ac:dyDescent="0.2">
      <c r="A118" t="s">
        <v>889</v>
      </c>
      <c r="B118" s="1" t="s">
        <v>737</v>
      </c>
      <c r="D118" s="1" t="s">
        <v>738</v>
      </c>
      <c r="E118">
        <v>38505</v>
      </c>
      <c r="F118" s="1" t="s">
        <v>739</v>
      </c>
      <c r="G118" s="1" t="s">
        <v>740</v>
      </c>
      <c r="H118" s="1" t="s">
        <v>741</v>
      </c>
      <c r="J118" s="1" t="s">
        <v>742</v>
      </c>
      <c r="K118" s="1" t="s">
        <v>743</v>
      </c>
      <c r="L118" s="1" t="s">
        <v>744</v>
      </c>
      <c r="M118" s="1" t="s">
        <v>745</v>
      </c>
      <c r="N118" s="1" t="s">
        <v>2261</v>
      </c>
      <c r="O118" s="1" t="s">
        <v>2262</v>
      </c>
      <c r="P118" s="1" t="s">
        <v>2263</v>
      </c>
    </row>
    <row r="119" spans="1:16" x14ac:dyDescent="0.2">
      <c r="A119" t="s">
        <v>889</v>
      </c>
      <c r="B119" s="1" t="s">
        <v>2122</v>
      </c>
      <c r="D119" s="1" t="s">
        <v>2123</v>
      </c>
      <c r="E119">
        <v>38506</v>
      </c>
      <c r="F119" s="1" t="s">
        <v>2124</v>
      </c>
      <c r="G119" s="1" t="s">
        <v>2125</v>
      </c>
      <c r="H119" s="1" t="s">
        <v>2126</v>
      </c>
      <c r="J119" s="1" t="s">
        <v>2127</v>
      </c>
      <c r="K119" s="1" t="s">
        <v>2128</v>
      </c>
      <c r="L119" s="1" t="s">
        <v>2129</v>
      </c>
      <c r="M119" s="1" t="s">
        <v>2130</v>
      </c>
      <c r="N119" s="1" t="s">
        <v>1174</v>
      </c>
      <c r="O119" s="1" t="s">
        <v>1175</v>
      </c>
      <c r="P119" s="1" t="s">
        <v>1176</v>
      </c>
    </row>
    <row r="120" spans="1:16" x14ac:dyDescent="0.2">
      <c r="A120" t="s">
        <v>889</v>
      </c>
      <c r="B120" s="1" t="s">
        <v>1177</v>
      </c>
      <c r="D120" s="1" t="s">
        <v>1178</v>
      </c>
      <c r="E120">
        <v>38509</v>
      </c>
      <c r="F120" s="1" t="s">
        <v>1179</v>
      </c>
      <c r="G120" s="1" t="s">
        <v>1180</v>
      </c>
      <c r="H120" s="1" t="s">
        <v>1181</v>
      </c>
      <c r="J120" s="1" t="s">
        <v>921</v>
      </c>
      <c r="K120" s="1" t="s">
        <v>922</v>
      </c>
      <c r="L120" s="1" t="s">
        <v>923</v>
      </c>
      <c r="M120" s="1" t="s">
        <v>924</v>
      </c>
      <c r="N120" s="1" t="s">
        <v>925</v>
      </c>
      <c r="O120" s="1" t="s">
        <v>926</v>
      </c>
      <c r="P120" s="1" t="s">
        <v>927</v>
      </c>
    </row>
    <row r="121" spans="1:16" x14ac:dyDescent="0.2">
      <c r="A121" t="s">
        <v>889</v>
      </c>
      <c r="B121" s="1" t="s">
        <v>928</v>
      </c>
      <c r="D121" s="1" t="s">
        <v>929</v>
      </c>
      <c r="E121">
        <v>38510</v>
      </c>
      <c r="F121" s="1" t="s">
        <v>930</v>
      </c>
      <c r="G121" s="1" t="s">
        <v>931</v>
      </c>
      <c r="H121" s="1" t="s">
        <v>932</v>
      </c>
      <c r="J121" s="1" t="s">
        <v>1073</v>
      </c>
      <c r="K121" s="1" t="s">
        <v>1074</v>
      </c>
      <c r="L121" s="1" t="s">
        <v>1075</v>
      </c>
      <c r="M121" s="1" t="s">
        <v>1076</v>
      </c>
      <c r="N121" s="1" t="s">
        <v>1077</v>
      </c>
      <c r="O121" s="1" t="s">
        <v>1078</v>
      </c>
      <c r="P121" s="1" t="s">
        <v>1079</v>
      </c>
    </row>
    <row r="122" spans="1:16" x14ac:dyDescent="0.2">
      <c r="A122" t="s">
        <v>889</v>
      </c>
      <c r="B122" s="1" t="s">
        <v>1080</v>
      </c>
      <c r="D122" s="1" t="s">
        <v>1081</v>
      </c>
      <c r="E122">
        <v>38511</v>
      </c>
      <c r="F122" s="1" t="s">
        <v>2413</v>
      </c>
      <c r="G122" s="1" t="s">
        <v>3014</v>
      </c>
      <c r="H122" s="1" t="s">
        <v>3015</v>
      </c>
      <c r="J122" s="1" t="s">
        <v>3016</v>
      </c>
      <c r="K122" s="1" t="s">
        <v>517</v>
      </c>
      <c r="L122" s="1" t="s">
        <v>1285</v>
      </c>
      <c r="M122" s="1" t="s">
        <v>1286</v>
      </c>
      <c r="N122" s="1" t="s">
        <v>1287</v>
      </c>
      <c r="O122" s="1" t="s">
        <v>1288</v>
      </c>
      <c r="P122" s="1" t="s">
        <v>1289</v>
      </c>
    </row>
    <row r="123" spans="1:16" x14ac:dyDescent="0.2">
      <c r="A123" t="s">
        <v>889</v>
      </c>
      <c r="B123" s="1" t="s">
        <v>1290</v>
      </c>
      <c r="D123" s="1" t="s">
        <v>1291</v>
      </c>
      <c r="E123">
        <v>38512</v>
      </c>
      <c r="F123" s="1" t="s">
        <v>1292</v>
      </c>
      <c r="G123" s="1" t="s">
        <v>2327</v>
      </c>
      <c r="H123" s="1" t="s">
        <v>2328</v>
      </c>
      <c r="J123" s="1" t="s">
        <v>2329</v>
      </c>
      <c r="K123" s="1" t="s">
        <v>1835</v>
      </c>
      <c r="L123" s="1" t="s">
        <v>1836</v>
      </c>
      <c r="M123" s="1" t="s">
        <v>1019</v>
      </c>
      <c r="N123" s="1" t="s">
        <v>1020</v>
      </c>
      <c r="O123" s="1" t="s">
        <v>1579</v>
      </c>
      <c r="P123" s="1" t="s">
        <v>1580</v>
      </c>
    </row>
    <row r="124" spans="1:16" x14ac:dyDescent="0.2">
      <c r="A124" t="s">
        <v>889</v>
      </c>
      <c r="B124" s="1" t="s">
        <v>1581</v>
      </c>
      <c r="D124" s="1" t="s">
        <v>1582</v>
      </c>
      <c r="E124">
        <v>38513</v>
      </c>
      <c r="F124" s="1" t="s">
        <v>1583</v>
      </c>
      <c r="G124" s="1" t="s">
        <v>1584</v>
      </c>
      <c r="H124" s="1" t="s">
        <v>1585</v>
      </c>
      <c r="J124" s="1" t="s">
        <v>1586</v>
      </c>
      <c r="K124" s="1" t="s">
        <v>1587</v>
      </c>
      <c r="L124" s="1" t="s">
        <v>1588</v>
      </c>
      <c r="M124" s="1" t="s">
        <v>1589</v>
      </c>
      <c r="N124" s="1" t="s">
        <v>1590</v>
      </c>
      <c r="O124" s="1" t="s">
        <v>1591</v>
      </c>
      <c r="P124" s="1" t="s">
        <v>1592</v>
      </c>
    </row>
    <row r="125" spans="1:16" x14ac:dyDescent="0.2">
      <c r="A125" t="s">
        <v>889</v>
      </c>
      <c r="B125" s="1" t="s">
        <v>1593</v>
      </c>
      <c r="D125" s="1" t="s">
        <v>1594</v>
      </c>
      <c r="E125">
        <v>38516</v>
      </c>
      <c r="F125" s="1" t="s">
        <v>514</v>
      </c>
      <c r="G125" s="1" t="s">
        <v>515</v>
      </c>
      <c r="H125" s="1" t="s">
        <v>516</v>
      </c>
      <c r="J125" s="1" t="s">
        <v>1008</v>
      </c>
      <c r="K125" s="1" t="s">
        <v>2535</v>
      </c>
      <c r="L125" s="1" t="s">
        <v>2536</v>
      </c>
      <c r="M125" s="1" t="s">
        <v>2537</v>
      </c>
      <c r="N125" s="1" t="s">
        <v>2538</v>
      </c>
      <c r="O125" s="1" t="s">
        <v>2539</v>
      </c>
      <c r="P125" s="1" t="s">
        <v>2540</v>
      </c>
    </row>
    <row r="126" spans="1:16" x14ac:dyDescent="0.2">
      <c r="A126" t="s">
        <v>889</v>
      </c>
      <c r="B126" s="1" t="s">
        <v>2541</v>
      </c>
      <c r="D126" s="1" t="s">
        <v>2542</v>
      </c>
      <c r="E126">
        <v>38517</v>
      </c>
      <c r="F126" s="1" t="s">
        <v>1743</v>
      </c>
      <c r="G126" s="1" t="s">
        <v>2187</v>
      </c>
      <c r="H126" s="1" t="s">
        <v>2188</v>
      </c>
      <c r="J126" s="1" t="s">
        <v>2189</v>
      </c>
      <c r="K126" s="1" t="s">
        <v>2140</v>
      </c>
      <c r="L126" s="1" t="s">
        <v>2141</v>
      </c>
      <c r="M126" s="1" t="s">
        <v>2142</v>
      </c>
      <c r="N126" s="1" t="s">
        <v>2143</v>
      </c>
      <c r="O126" s="1" t="s">
        <v>2144</v>
      </c>
      <c r="P126" s="1" t="s">
        <v>1883</v>
      </c>
    </row>
    <row r="127" spans="1:16" x14ac:dyDescent="0.2">
      <c r="A127" t="s">
        <v>889</v>
      </c>
      <c r="B127" s="1" t="s">
        <v>867</v>
      </c>
      <c r="D127" s="1" t="s">
        <v>868</v>
      </c>
      <c r="E127">
        <v>38518</v>
      </c>
      <c r="F127" s="1" t="s">
        <v>869</v>
      </c>
      <c r="G127" s="1" t="s">
        <v>870</v>
      </c>
      <c r="H127" s="1" t="s">
        <v>871</v>
      </c>
      <c r="J127" s="1" t="s">
        <v>872</v>
      </c>
      <c r="K127" s="1" t="s">
        <v>873</v>
      </c>
      <c r="L127" s="1" t="s">
        <v>874</v>
      </c>
      <c r="M127" s="1" t="s">
        <v>875</v>
      </c>
      <c r="N127" s="1" t="s">
        <v>876</v>
      </c>
      <c r="O127" s="1" t="s">
        <v>877</v>
      </c>
      <c r="P127" s="1" t="s">
        <v>878</v>
      </c>
    </row>
    <row r="128" spans="1:16" x14ac:dyDescent="0.2">
      <c r="A128" t="s">
        <v>889</v>
      </c>
      <c r="B128" s="1" t="s">
        <v>642</v>
      </c>
      <c r="D128" s="1" t="s">
        <v>643</v>
      </c>
      <c r="E128">
        <v>38519</v>
      </c>
      <c r="F128" s="1" t="s">
        <v>644</v>
      </c>
      <c r="G128" s="1" t="s">
        <v>645</v>
      </c>
      <c r="H128" s="1" t="s">
        <v>646</v>
      </c>
      <c r="J128" s="1" t="s">
        <v>1947</v>
      </c>
      <c r="K128" s="1" t="s">
        <v>1948</v>
      </c>
      <c r="L128" s="1" t="s">
        <v>1949</v>
      </c>
      <c r="M128" s="1" t="s">
        <v>1950</v>
      </c>
      <c r="N128" s="1" t="s">
        <v>1951</v>
      </c>
      <c r="O128" s="1" t="s">
        <v>1952</v>
      </c>
      <c r="P128" s="1" t="s">
        <v>3061</v>
      </c>
    </row>
    <row r="129" spans="1:16" x14ac:dyDescent="0.2">
      <c r="A129" t="s">
        <v>889</v>
      </c>
      <c r="B129" s="1" t="s">
        <v>3062</v>
      </c>
      <c r="D129" s="1" t="s">
        <v>3063</v>
      </c>
      <c r="E129">
        <v>38520</v>
      </c>
      <c r="F129" s="1" t="s">
        <v>3064</v>
      </c>
      <c r="G129" s="1" t="s">
        <v>3065</v>
      </c>
      <c r="H129" s="1" t="s">
        <v>3066</v>
      </c>
      <c r="J129" s="1" t="s">
        <v>3067</v>
      </c>
      <c r="K129" s="1" t="s">
        <v>3068</v>
      </c>
      <c r="L129" s="1" t="s">
        <v>3069</v>
      </c>
      <c r="M129" s="1" t="s">
        <v>1312</v>
      </c>
      <c r="N129" s="1" t="s">
        <v>1313</v>
      </c>
      <c r="O129" s="1" t="s">
        <v>1314</v>
      </c>
      <c r="P129" s="1" t="s">
        <v>1315</v>
      </c>
    </row>
    <row r="130" spans="1:16" x14ac:dyDescent="0.2">
      <c r="A130" t="s">
        <v>889</v>
      </c>
      <c r="B130" s="1" t="s">
        <v>1316</v>
      </c>
      <c r="D130" s="1" t="s">
        <v>1317</v>
      </c>
      <c r="E130">
        <v>38523</v>
      </c>
      <c r="F130" s="1" t="s">
        <v>2580</v>
      </c>
      <c r="G130" s="1" t="s">
        <v>2581</v>
      </c>
      <c r="H130" s="1" t="s">
        <v>2582</v>
      </c>
      <c r="J130" s="1" t="s">
        <v>1149</v>
      </c>
      <c r="K130" s="1" t="s">
        <v>346</v>
      </c>
      <c r="L130" s="1" t="s">
        <v>347</v>
      </c>
      <c r="M130" s="1" t="s">
        <v>348</v>
      </c>
      <c r="N130" s="1" t="s">
        <v>349</v>
      </c>
      <c r="O130" s="1" t="s">
        <v>350</v>
      </c>
      <c r="P130" s="1" t="s">
        <v>351</v>
      </c>
    </row>
    <row r="131" spans="1:16" x14ac:dyDescent="0.2">
      <c r="A131" t="s">
        <v>889</v>
      </c>
      <c r="B131" s="1" t="s">
        <v>1837</v>
      </c>
      <c r="D131" s="1" t="s">
        <v>1838</v>
      </c>
      <c r="E131">
        <v>38524</v>
      </c>
      <c r="F131" s="1" t="s">
        <v>1839</v>
      </c>
      <c r="G131" s="1" t="s">
        <v>1840</v>
      </c>
      <c r="H131" s="1" t="s">
        <v>1841</v>
      </c>
      <c r="J131" s="1" t="s">
        <v>1669</v>
      </c>
      <c r="K131" s="1" t="s">
        <v>2177</v>
      </c>
      <c r="L131" s="1" t="s">
        <v>2506</v>
      </c>
      <c r="M131" s="1" t="s">
        <v>2507</v>
      </c>
      <c r="N131" s="1" t="s">
        <v>2508</v>
      </c>
      <c r="O131" s="1" t="s">
        <v>2509</v>
      </c>
      <c r="P131" s="1" t="s">
        <v>2510</v>
      </c>
    </row>
    <row r="132" spans="1:16" x14ac:dyDescent="0.2">
      <c r="A132" t="s">
        <v>889</v>
      </c>
      <c r="B132" s="1" t="s">
        <v>2511</v>
      </c>
      <c r="D132" s="1" t="s">
        <v>2512</v>
      </c>
      <c r="E132">
        <v>38525</v>
      </c>
      <c r="F132" s="1" t="s">
        <v>1818</v>
      </c>
      <c r="G132" s="1" t="s">
        <v>1819</v>
      </c>
      <c r="H132" s="1" t="s">
        <v>1820</v>
      </c>
      <c r="J132" s="1" t="s">
        <v>1821</v>
      </c>
      <c r="K132" s="1" t="s">
        <v>2950</v>
      </c>
      <c r="L132" s="1" t="s">
        <v>2951</v>
      </c>
      <c r="M132" s="1" t="s">
        <v>2952</v>
      </c>
      <c r="N132" s="1" t="s">
        <v>2953</v>
      </c>
      <c r="O132" s="1" t="s">
        <v>2954</v>
      </c>
      <c r="P132" s="1" t="s">
        <v>2955</v>
      </c>
    </row>
    <row r="133" spans="1:16" x14ac:dyDescent="0.2">
      <c r="A133" t="s">
        <v>889</v>
      </c>
      <c r="B133" s="1" t="s">
        <v>2956</v>
      </c>
      <c r="D133" s="1" t="s">
        <v>2957</v>
      </c>
      <c r="E133">
        <v>38526</v>
      </c>
      <c r="F133" s="1" t="s">
        <v>1473</v>
      </c>
      <c r="G133" s="1" t="s">
        <v>1474</v>
      </c>
      <c r="H133" s="1" t="s">
        <v>1475</v>
      </c>
      <c r="J133" s="1" t="s">
        <v>1476</v>
      </c>
      <c r="K133" s="1" t="s">
        <v>1477</v>
      </c>
      <c r="L133" s="1" t="s">
        <v>1478</v>
      </c>
      <c r="M133" s="1" t="s">
        <v>1479</v>
      </c>
      <c r="N133" s="1" t="s">
        <v>1480</v>
      </c>
      <c r="O133" s="1" t="s">
        <v>1481</v>
      </c>
      <c r="P133" s="1" t="s">
        <v>1482</v>
      </c>
    </row>
    <row r="134" spans="1:16" x14ac:dyDescent="0.2">
      <c r="A134" t="s">
        <v>889</v>
      </c>
      <c r="B134" s="1" t="s">
        <v>1483</v>
      </c>
      <c r="D134" s="1" t="s">
        <v>1484</v>
      </c>
      <c r="E134">
        <v>38527</v>
      </c>
      <c r="F134" s="1" t="s">
        <v>1485</v>
      </c>
      <c r="G134" s="1" t="s">
        <v>1486</v>
      </c>
      <c r="H134" s="1" t="s">
        <v>1487</v>
      </c>
      <c r="J134" s="1" t="s">
        <v>1488</v>
      </c>
      <c r="K134" s="1" t="s">
        <v>1489</v>
      </c>
      <c r="L134" s="1" t="s">
        <v>1490</v>
      </c>
      <c r="M134" s="1" t="s">
        <v>1491</v>
      </c>
      <c r="N134" s="1" t="s">
        <v>1492</v>
      </c>
      <c r="O134" s="1" t="s">
        <v>1877</v>
      </c>
      <c r="P134" s="1" t="s">
        <v>1878</v>
      </c>
    </row>
    <row r="135" spans="1:16" x14ac:dyDescent="0.2">
      <c r="A135" t="s">
        <v>889</v>
      </c>
      <c r="B135" s="1" t="s">
        <v>1879</v>
      </c>
      <c r="D135" s="1" t="s">
        <v>1880</v>
      </c>
      <c r="E135">
        <v>38530</v>
      </c>
      <c r="F135" s="1" t="s">
        <v>1881</v>
      </c>
      <c r="G135" s="1" t="s">
        <v>1882</v>
      </c>
      <c r="H135" s="1" t="s">
        <v>181</v>
      </c>
      <c r="J135" s="1" t="s">
        <v>182</v>
      </c>
      <c r="K135" s="1" t="s">
        <v>1066</v>
      </c>
      <c r="L135" s="1" t="s">
        <v>1067</v>
      </c>
      <c r="M135" s="1" t="s">
        <v>1068</v>
      </c>
      <c r="N135" s="1" t="s">
        <v>1471</v>
      </c>
      <c r="O135" s="1" t="s">
        <v>1472</v>
      </c>
      <c r="P135" s="1" t="s">
        <v>692</v>
      </c>
    </row>
    <row r="136" spans="1:16" x14ac:dyDescent="0.2">
      <c r="A136" t="s">
        <v>889</v>
      </c>
      <c r="B136" s="1" t="s">
        <v>693</v>
      </c>
      <c r="D136" s="1" t="s">
        <v>694</v>
      </c>
      <c r="E136">
        <v>38531</v>
      </c>
      <c r="F136" s="1" t="s">
        <v>695</v>
      </c>
      <c r="G136" s="1" t="s">
        <v>696</v>
      </c>
      <c r="H136" s="1" t="s">
        <v>697</v>
      </c>
      <c r="J136" s="1" t="s">
        <v>698</v>
      </c>
      <c r="K136" s="1" t="s">
        <v>699</v>
      </c>
      <c r="L136" s="1" t="s">
        <v>700</v>
      </c>
      <c r="M136" s="1" t="s">
        <v>701</v>
      </c>
      <c r="N136" s="1" t="s">
        <v>702</v>
      </c>
      <c r="O136" s="1" t="s">
        <v>703</v>
      </c>
      <c r="P136" s="1" t="s">
        <v>704</v>
      </c>
    </row>
    <row r="137" spans="1:16" x14ac:dyDescent="0.2">
      <c r="A137" t="s">
        <v>889</v>
      </c>
      <c r="B137" s="1" t="s">
        <v>705</v>
      </c>
      <c r="D137" s="1" t="s">
        <v>706</v>
      </c>
      <c r="E137">
        <v>38532</v>
      </c>
      <c r="F137" s="1" t="s">
        <v>707</v>
      </c>
      <c r="G137" s="1" t="s">
        <v>708</v>
      </c>
      <c r="H137" s="1" t="s">
        <v>709</v>
      </c>
      <c r="J137" s="1" t="s">
        <v>1522</v>
      </c>
      <c r="K137" s="1" t="s">
        <v>1523</v>
      </c>
      <c r="L137" s="1" t="s">
        <v>2554</v>
      </c>
      <c r="M137" s="1" t="s">
        <v>2555</v>
      </c>
      <c r="N137" s="1" t="s">
        <v>2556</v>
      </c>
      <c r="O137" s="1" t="s">
        <v>2557</v>
      </c>
      <c r="P137" s="1" t="s">
        <v>2558</v>
      </c>
    </row>
    <row r="138" spans="1:16" x14ac:dyDescent="0.2">
      <c r="A138" t="s">
        <v>889</v>
      </c>
      <c r="B138" s="1" t="s">
        <v>2559</v>
      </c>
      <c r="D138" s="1" t="s">
        <v>2560</v>
      </c>
      <c r="E138">
        <v>38533</v>
      </c>
      <c r="F138" s="1" t="s">
        <v>2561</v>
      </c>
      <c r="G138" s="1" t="s">
        <v>2562</v>
      </c>
      <c r="H138" s="1" t="s">
        <v>2563</v>
      </c>
      <c r="J138" s="1" t="s">
        <v>2487</v>
      </c>
      <c r="K138" s="1" t="s">
        <v>2488</v>
      </c>
      <c r="L138" s="1" t="s">
        <v>2489</v>
      </c>
      <c r="M138" s="1" t="s">
        <v>2490</v>
      </c>
      <c r="N138" s="1" t="s">
        <v>2491</v>
      </c>
      <c r="O138" s="1" t="s">
        <v>2492</v>
      </c>
      <c r="P138" s="1" t="s">
        <v>2493</v>
      </c>
    </row>
    <row r="139" spans="1:16" x14ac:dyDescent="0.2">
      <c r="A139" t="s">
        <v>889</v>
      </c>
      <c r="B139" s="1" t="s">
        <v>2494</v>
      </c>
      <c r="D139" s="1" t="s">
        <v>2495</v>
      </c>
      <c r="E139">
        <v>38534</v>
      </c>
      <c r="F139" s="1" t="s">
        <v>2496</v>
      </c>
      <c r="G139" s="1" t="s">
        <v>30</v>
      </c>
      <c r="H139" s="1" t="s">
        <v>31</v>
      </c>
      <c r="J139" s="1" t="s">
        <v>32</v>
      </c>
      <c r="K139" s="1" t="s">
        <v>2687</v>
      </c>
      <c r="L139" s="1" t="s">
        <v>2688</v>
      </c>
      <c r="M139" s="1" t="s">
        <v>2689</v>
      </c>
      <c r="N139" s="1" t="s">
        <v>2690</v>
      </c>
      <c r="O139" s="1" t="s">
        <v>2691</v>
      </c>
      <c r="P139" s="1" t="s">
        <v>2692</v>
      </c>
    </row>
    <row r="140" spans="1:16" x14ac:dyDescent="0.2">
      <c r="A140" t="s">
        <v>889</v>
      </c>
      <c r="B140" s="1" t="s">
        <v>2693</v>
      </c>
      <c r="D140" s="1" t="s">
        <v>2694</v>
      </c>
      <c r="E140">
        <v>38538</v>
      </c>
      <c r="F140" s="1" t="s">
        <v>1655</v>
      </c>
      <c r="G140" s="1" t="s">
        <v>1656</v>
      </c>
      <c r="H140" s="1" t="s">
        <v>1657</v>
      </c>
      <c r="J140" s="1" t="s">
        <v>164</v>
      </c>
      <c r="K140" s="1" t="s">
        <v>165</v>
      </c>
      <c r="L140" s="1" t="s">
        <v>789</v>
      </c>
      <c r="M140" s="1" t="s">
        <v>790</v>
      </c>
      <c r="N140" s="1" t="s">
        <v>975</v>
      </c>
      <c r="O140" s="1" t="s">
        <v>976</v>
      </c>
      <c r="P140" s="1" t="s">
        <v>977</v>
      </c>
    </row>
    <row r="141" spans="1:16" x14ac:dyDescent="0.2">
      <c r="A141" t="s">
        <v>889</v>
      </c>
      <c r="B141" s="1" t="s">
        <v>978</v>
      </c>
      <c r="D141" s="1" t="s">
        <v>979</v>
      </c>
      <c r="E141">
        <v>38539</v>
      </c>
      <c r="F141" s="1" t="s">
        <v>980</v>
      </c>
      <c r="G141" s="1" t="s">
        <v>981</v>
      </c>
      <c r="H141" s="1" t="s">
        <v>982</v>
      </c>
      <c r="J141" s="1" t="s">
        <v>1538</v>
      </c>
      <c r="K141" s="1" t="s">
        <v>1539</v>
      </c>
      <c r="L141" s="1" t="s">
        <v>1540</v>
      </c>
      <c r="M141" s="1" t="s">
        <v>1541</v>
      </c>
      <c r="N141" s="1" t="s">
        <v>1542</v>
      </c>
      <c r="O141" s="1" t="s">
        <v>1543</v>
      </c>
      <c r="P141" s="1" t="s">
        <v>1544</v>
      </c>
    </row>
    <row r="142" spans="1:16" x14ac:dyDescent="0.2">
      <c r="A142" t="s">
        <v>889</v>
      </c>
      <c r="B142" s="1" t="s">
        <v>1545</v>
      </c>
      <c r="D142" s="1" t="s">
        <v>1546</v>
      </c>
      <c r="E142">
        <v>38540</v>
      </c>
      <c r="F142" s="1" t="s">
        <v>1547</v>
      </c>
      <c r="G142" s="1" t="s">
        <v>1548</v>
      </c>
      <c r="H142" s="1" t="s">
        <v>1549</v>
      </c>
      <c r="J142" s="1" t="s">
        <v>1550</v>
      </c>
      <c r="K142" s="1" t="s">
        <v>1551</v>
      </c>
      <c r="L142" s="1" t="s">
        <v>1424</v>
      </c>
      <c r="M142" s="1" t="s">
        <v>1425</v>
      </c>
      <c r="N142" s="1" t="s">
        <v>1426</v>
      </c>
      <c r="O142" s="1" t="s">
        <v>1427</v>
      </c>
      <c r="P142" s="1" t="s">
        <v>1428</v>
      </c>
    </row>
    <row r="143" spans="1:16" x14ac:dyDescent="0.2">
      <c r="A143" t="s">
        <v>889</v>
      </c>
      <c r="B143" s="1" t="s">
        <v>1429</v>
      </c>
      <c r="D143" s="1" t="s">
        <v>1430</v>
      </c>
      <c r="E143">
        <v>38541</v>
      </c>
      <c r="F143" s="1" t="s">
        <v>2723</v>
      </c>
      <c r="G143" s="1" t="s">
        <v>2724</v>
      </c>
      <c r="H143" s="1" t="s">
        <v>2725</v>
      </c>
      <c r="J143" s="1" t="s">
        <v>2726</v>
      </c>
      <c r="K143" s="1" t="s">
        <v>2727</v>
      </c>
      <c r="L143" s="1" t="s">
        <v>2728</v>
      </c>
      <c r="M143" s="1" t="s">
        <v>2729</v>
      </c>
      <c r="N143" s="1" t="s">
        <v>2730</v>
      </c>
      <c r="O143" s="1" t="s">
        <v>2731</v>
      </c>
      <c r="P143" s="1" t="s">
        <v>2732</v>
      </c>
    </row>
    <row r="144" spans="1:16" x14ac:dyDescent="0.2">
      <c r="A144" t="s">
        <v>889</v>
      </c>
      <c r="B144" s="1" t="s">
        <v>2733</v>
      </c>
      <c r="D144" s="1" t="s">
        <v>2734</v>
      </c>
      <c r="E144">
        <v>38544</v>
      </c>
      <c r="F144" s="1" t="s">
        <v>2751</v>
      </c>
      <c r="G144" s="1" t="s">
        <v>2752</v>
      </c>
      <c r="H144" s="1" t="s">
        <v>2753</v>
      </c>
      <c r="J144" s="1" t="s">
        <v>1814</v>
      </c>
      <c r="K144" s="1" t="s">
        <v>1815</v>
      </c>
      <c r="L144" s="1" t="s">
        <v>1816</v>
      </c>
      <c r="M144" s="1" t="s">
        <v>3090</v>
      </c>
      <c r="N144" s="1" t="s">
        <v>3091</v>
      </c>
      <c r="O144" s="1" t="s">
        <v>3092</v>
      </c>
      <c r="P144" s="1" t="s">
        <v>3093</v>
      </c>
    </row>
    <row r="145" spans="1:16" x14ac:dyDescent="0.2">
      <c r="A145" t="s">
        <v>889</v>
      </c>
      <c r="B145" s="1" t="s">
        <v>3094</v>
      </c>
      <c r="D145" s="1" t="s">
        <v>3095</v>
      </c>
      <c r="E145">
        <v>38545</v>
      </c>
      <c r="F145" s="1" t="s">
        <v>3096</v>
      </c>
      <c r="G145" s="1" t="s">
        <v>3097</v>
      </c>
      <c r="H145" s="1" t="s">
        <v>3098</v>
      </c>
      <c r="J145" s="1" t="s">
        <v>2981</v>
      </c>
      <c r="K145" s="1" t="s">
        <v>2982</v>
      </c>
      <c r="L145" s="1" t="s">
        <v>2983</v>
      </c>
      <c r="M145" s="1" t="s">
        <v>2984</v>
      </c>
      <c r="N145" s="1" t="s">
        <v>2985</v>
      </c>
      <c r="O145" s="1" t="s">
        <v>2986</v>
      </c>
      <c r="P145" s="1" t="s">
        <v>2987</v>
      </c>
    </row>
    <row r="146" spans="1:16" x14ac:dyDescent="0.2">
      <c r="A146" t="s">
        <v>889</v>
      </c>
      <c r="B146" s="1" t="s">
        <v>2988</v>
      </c>
      <c r="D146" s="1" t="s">
        <v>2989</v>
      </c>
      <c r="E146">
        <v>38546</v>
      </c>
      <c r="F146" s="1" t="s">
        <v>2990</v>
      </c>
      <c r="G146" s="1" t="s">
        <v>2839</v>
      </c>
      <c r="H146" s="1" t="s">
        <v>2840</v>
      </c>
      <c r="J146" s="1" t="s">
        <v>2841</v>
      </c>
      <c r="K146" s="1" t="s">
        <v>2842</v>
      </c>
      <c r="L146" s="1" t="s">
        <v>2843</v>
      </c>
      <c r="M146" s="1" t="s">
        <v>2844</v>
      </c>
      <c r="N146" s="1" t="s">
        <v>2845</v>
      </c>
      <c r="O146" s="1" t="s">
        <v>2846</v>
      </c>
      <c r="P146" s="1" t="s">
        <v>2847</v>
      </c>
    </row>
    <row r="147" spans="1:16" x14ac:dyDescent="0.2">
      <c r="A147" t="s">
        <v>889</v>
      </c>
      <c r="B147" s="1" t="s">
        <v>1697</v>
      </c>
      <c r="D147" s="1" t="s">
        <v>1698</v>
      </c>
      <c r="E147">
        <v>38547</v>
      </c>
      <c r="F147" s="1" t="s">
        <v>1699</v>
      </c>
      <c r="G147" s="1" t="s">
        <v>2372</v>
      </c>
      <c r="H147" s="1" t="s">
        <v>2373</v>
      </c>
      <c r="J147" s="1" t="s">
        <v>2374</v>
      </c>
      <c r="K147" s="1" t="s">
        <v>999</v>
      </c>
      <c r="L147" s="1" t="s">
        <v>1000</v>
      </c>
      <c r="M147" s="1" t="s">
        <v>1001</v>
      </c>
      <c r="N147" s="1" t="s">
        <v>1002</v>
      </c>
      <c r="O147" s="1" t="s">
        <v>1003</v>
      </c>
      <c r="P147" s="1" t="s">
        <v>1004</v>
      </c>
    </row>
    <row r="148" spans="1:16" x14ac:dyDescent="0.2">
      <c r="A148" t="s">
        <v>889</v>
      </c>
      <c r="B148" s="1" t="s">
        <v>1005</v>
      </c>
      <c r="D148" s="1" t="s">
        <v>1006</v>
      </c>
      <c r="E148">
        <v>38548</v>
      </c>
      <c r="F148" s="1" t="s">
        <v>1007</v>
      </c>
      <c r="G148" s="1" t="s">
        <v>262</v>
      </c>
      <c r="H148" s="1" t="s">
        <v>263</v>
      </c>
      <c r="J148" s="1" t="s">
        <v>264</v>
      </c>
      <c r="K148" s="1" t="s">
        <v>2285</v>
      </c>
      <c r="L148" s="1" t="s">
        <v>2286</v>
      </c>
      <c r="M148" s="1" t="s">
        <v>2006</v>
      </c>
      <c r="N148" s="1" t="s">
        <v>2007</v>
      </c>
      <c r="O148" s="1" t="s">
        <v>2008</v>
      </c>
      <c r="P148" s="1" t="s">
        <v>2009</v>
      </c>
    </row>
    <row r="149" spans="1:16" x14ac:dyDescent="0.2">
      <c r="A149" t="s">
        <v>889</v>
      </c>
      <c r="B149" s="1" t="s">
        <v>2010</v>
      </c>
      <c r="D149" s="1" t="s">
        <v>2011</v>
      </c>
      <c r="E149">
        <v>38551</v>
      </c>
      <c r="F149" s="1" t="s">
        <v>2012</v>
      </c>
      <c r="G149" s="1" t="s">
        <v>2013</v>
      </c>
      <c r="H149" s="1" t="s">
        <v>2014</v>
      </c>
      <c r="J149" s="1" t="s">
        <v>2015</v>
      </c>
      <c r="K149" s="1" t="s">
        <v>2016</v>
      </c>
      <c r="L149" s="1" t="s">
        <v>2017</v>
      </c>
      <c r="M149" s="1" t="s">
        <v>2018</v>
      </c>
      <c r="N149" s="1" t="s">
        <v>2019</v>
      </c>
      <c r="O149" s="1" t="s">
        <v>2020</v>
      </c>
      <c r="P149" s="1" t="s">
        <v>2021</v>
      </c>
    </row>
    <row r="150" spans="1:16" x14ac:dyDescent="0.2">
      <c r="A150" t="s">
        <v>889</v>
      </c>
      <c r="B150" s="1" t="s">
        <v>2022</v>
      </c>
      <c r="D150" s="1" t="s">
        <v>2023</v>
      </c>
      <c r="E150">
        <v>38552</v>
      </c>
      <c r="F150" s="1" t="s">
        <v>2024</v>
      </c>
      <c r="G150" s="1" t="s">
        <v>2025</v>
      </c>
      <c r="H150" s="1" t="s">
        <v>847</v>
      </c>
      <c r="J150" s="1" t="s">
        <v>848</v>
      </c>
      <c r="K150" s="1" t="s">
        <v>849</v>
      </c>
      <c r="L150" s="1" t="s">
        <v>850</v>
      </c>
      <c r="M150" s="1" t="s">
        <v>851</v>
      </c>
      <c r="N150" s="1" t="s">
        <v>852</v>
      </c>
      <c r="O150" s="1" t="s">
        <v>853</v>
      </c>
      <c r="P150" s="1" t="s">
        <v>2592</v>
      </c>
    </row>
    <row r="151" spans="1:16" x14ac:dyDescent="0.2">
      <c r="A151" t="s">
        <v>889</v>
      </c>
      <c r="B151" s="1" t="s">
        <v>2593</v>
      </c>
      <c r="D151" s="1" t="s">
        <v>2594</v>
      </c>
      <c r="E151">
        <v>38553</v>
      </c>
      <c r="F151" s="1" t="s">
        <v>3081</v>
      </c>
      <c r="G151" s="1" t="s">
        <v>3082</v>
      </c>
      <c r="H151" s="1" t="s">
        <v>3083</v>
      </c>
      <c r="J151" s="1" t="s">
        <v>2741</v>
      </c>
      <c r="K151" s="1" t="s">
        <v>2742</v>
      </c>
      <c r="L151" s="1" t="s">
        <v>6</v>
      </c>
      <c r="M151" s="1" t="s">
        <v>604</v>
      </c>
      <c r="N151" s="1" t="s">
        <v>605</v>
      </c>
      <c r="O151" s="1" t="s">
        <v>606</v>
      </c>
      <c r="P151" s="1" t="s">
        <v>607</v>
      </c>
    </row>
    <row r="152" spans="1:16" x14ac:dyDescent="0.2">
      <c r="A152" t="s">
        <v>889</v>
      </c>
      <c r="B152" s="1" t="s">
        <v>608</v>
      </c>
      <c r="D152" s="1" t="s">
        <v>609</v>
      </c>
      <c r="E152">
        <v>38554</v>
      </c>
      <c r="F152" s="1" t="s">
        <v>1203</v>
      </c>
      <c r="G152" s="1" t="s">
        <v>1204</v>
      </c>
      <c r="H152" s="1" t="s">
        <v>1205</v>
      </c>
      <c r="J152" s="1" t="s">
        <v>1206</v>
      </c>
      <c r="K152" s="1" t="s">
        <v>1207</v>
      </c>
      <c r="L152" s="1" t="s">
        <v>1208</v>
      </c>
      <c r="M152" s="1" t="s">
        <v>1603</v>
      </c>
      <c r="N152" s="1" t="s">
        <v>1604</v>
      </c>
      <c r="O152" s="1" t="s">
        <v>1605</v>
      </c>
      <c r="P152" s="1" t="s">
        <v>1606</v>
      </c>
    </row>
    <row r="153" spans="1:16" x14ac:dyDescent="0.2">
      <c r="A153" t="s">
        <v>889</v>
      </c>
      <c r="B153" s="1" t="s">
        <v>1607</v>
      </c>
      <c r="D153" s="1" t="s">
        <v>1608</v>
      </c>
      <c r="E153">
        <v>38555</v>
      </c>
      <c r="F153" s="1" t="s">
        <v>1609</v>
      </c>
      <c r="G153" s="1" t="s">
        <v>1610</v>
      </c>
      <c r="H153" s="1" t="s">
        <v>1056</v>
      </c>
      <c r="J153" s="1" t="s">
        <v>396</v>
      </c>
      <c r="K153" s="1" t="s">
        <v>102</v>
      </c>
      <c r="L153" s="1" t="s">
        <v>103</v>
      </c>
      <c r="M153" s="1" t="s">
        <v>104</v>
      </c>
      <c r="N153" s="1" t="s">
        <v>105</v>
      </c>
      <c r="O153" s="1" t="s">
        <v>106</v>
      </c>
      <c r="P153" s="1" t="s">
        <v>107</v>
      </c>
    </row>
    <row r="154" spans="1:16" x14ac:dyDescent="0.2">
      <c r="A154" t="s">
        <v>889</v>
      </c>
      <c r="B154" s="1" t="s">
        <v>108</v>
      </c>
      <c r="D154" s="1" t="s">
        <v>109</v>
      </c>
      <c r="E154">
        <v>38558</v>
      </c>
      <c r="F154" s="1" t="s">
        <v>110</v>
      </c>
      <c r="G154" s="1" t="s">
        <v>111</v>
      </c>
      <c r="H154" s="1" t="s">
        <v>2978</v>
      </c>
      <c r="J154" s="1" t="s">
        <v>2979</v>
      </c>
      <c r="K154" s="1" t="s">
        <v>1021</v>
      </c>
      <c r="L154" s="1" t="s">
        <v>1022</v>
      </c>
      <c r="M154" s="1" t="s">
        <v>687</v>
      </c>
      <c r="N154" s="1" t="s">
        <v>688</v>
      </c>
      <c r="O154" s="1" t="s">
        <v>689</v>
      </c>
      <c r="P154" s="1" t="s">
        <v>690</v>
      </c>
    </row>
    <row r="155" spans="1:16" x14ac:dyDescent="0.2">
      <c r="A155" t="s">
        <v>889</v>
      </c>
      <c r="B155" s="1" t="s">
        <v>691</v>
      </c>
      <c r="D155" s="1" t="s">
        <v>2820</v>
      </c>
      <c r="E155">
        <v>38559</v>
      </c>
      <c r="F155" s="1" t="s">
        <v>1985</v>
      </c>
      <c r="G155" s="1" t="s">
        <v>1986</v>
      </c>
      <c r="H155" s="1" t="s">
        <v>1987</v>
      </c>
      <c r="J155" s="1" t="s">
        <v>1988</v>
      </c>
      <c r="K155" s="1" t="s">
        <v>1989</v>
      </c>
      <c r="L155" s="1" t="s">
        <v>1990</v>
      </c>
      <c r="M155" s="1" t="s">
        <v>1991</v>
      </c>
      <c r="N155" s="1" t="s">
        <v>2421</v>
      </c>
      <c r="O155" s="1" t="s">
        <v>2422</v>
      </c>
      <c r="P155" s="1" t="s">
        <v>2423</v>
      </c>
    </row>
    <row r="156" spans="1:16" x14ac:dyDescent="0.2">
      <c r="A156" t="s">
        <v>889</v>
      </c>
      <c r="B156" s="1" t="s">
        <v>2424</v>
      </c>
      <c r="D156" s="1" t="s">
        <v>2425</v>
      </c>
      <c r="E156">
        <v>38560</v>
      </c>
      <c r="F156" s="1" t="s">
        <v>2446</v>
      </c>
      <c r="G156" s="1" t="s">
        <v>2447</v>
      </c>
      <c r="H156" s="1" t="s">
        <v>2448</v>
      </c>
      <c r="J156" s="1" t="s">
        <v>2449</v>
      </c>
      <c r="K156" s="1" t="s">
        <v>3028</v>
      </c>
      <c r="L156" s="1" t="s">
        <v>3029</v>
      </c>
      <c r="M156" s="1" t="s">
        <v>95</v>
      </c>
      <c r="N156" s="1" t="s">
        <v>96</v>
      </c>
      <c r="O156" s="1" t="s">
        <v>97</v>
      </c>
      <c r="P156" s="1" t="s">
        <v>98</v>
      </c>
    </row>
    <row r="157" spans="1:16" x14ac:dyDescent="0.2">
      <c r="A157" t="s">
        <v>889</v>
      </c>
      <c r="B157" s="1" t="s">
        <v>99</v>
      </c>
      <c r="D157" s="1" t="s">
        <v>100</v>
      </c>
      <c r="E157">
        <v>38561</v>
      </c>
      <c r="F157" s="1" t="s">
        <v>101</v>
      </c>
      <c r="G157" s="1" t="s">
        <v>1160</v>
      </c>
      <c r="H157" s="1" t="s">
        <v>1161</v>
      </c>
      <c r="J157" s="1" t="s">
        <v>0</v>
      </c>
      <c r="K157" s="1" t="s">
        <v>2806</v>
      </c>
      <c r="L157" s="1" t="s">
        <v>2807</v>
      </c>
      <c r="M157" s="1" t="s">
        <v>2808</v>
      </c>
      <c r="N157" s="1" t="s">
        <v>2809</v>
      </c>
      <c r="O157" s="1" t="s">
        <v>2810</v>
      </c>
      <c r="P157" s="1" t="s">
        <v>2811</v>
      </c>
    </row>
    <row r="158" spans="1:16" x14ac:dyDescent="0.2">
      <c r="A158" t="s">
        <v>889</v>
      </c>
      <c r="B158" s="1" t="s">
        <v>2812</v>
      </c>
      <c r="D158" s="1" t="s">
        <v>2813</v>
      </c>
      <c r="E158">
        <v>38562</v>
      </c>
      <c r="F158" s="1" t="s">
        <v>2814</v>
      </c>
      <c r="G158" s="1" t="s">
        <v>2308</v>
      </c>
      <c r="H158" s="1" t="s">
        <v>2309</v>
      </c>
      <c r="J158" s="1" t="s">
        <v>2310</v>
      </c>
      <c r="K158" s="1" t="s">
        <v>758</v>
      </c>
      <c r="L158" s="1" t="s">
        <v>759</v>
      </c>
      <c r="M158" s="1" t="s">
        <v>760</v>
      </c>
      <c r="N158" s="1" t="s">
        <v>761</v>
      </c>
      <c r="O158" s="1" t="s">
        <v>762</v>
      </c>
      <c r="P158" s="1" t="s">
        <v>763</v>
      </c>
    </row>
    <row r="159" spans="1:16" x14ac:dyDescent="0.2">
      <c r="A159" t="s">
        <v>889</v>
      </c>
      <c r="B159" s="1" t="s">
        <v>764</v>
      </c>
      <c r="D159" s="1" t="s">
        <v>765</v>
      </c>
      <c r="E159">
        <v>38565</v>
      </c>
      <c r="F159" s="1" t="s">
        <v>766</v>
      </c>
      <c r="G159" s="1" t="s">
        <v>767</v>
      </c>
      <c r="H159" s="1" t="s">
        <v>768</v>
      </c>
      <c r="J159" s="1" t="s">
        <v>1576</v>
      </c>
      <c r="K159" s="1" t="s">
        <v>1577</v>
      </c>
      <c r="L159" s="1" t="s">
        <v>1578</v>
      </c>
      <c r="M159" s="1" t="s">
        <v>459</v>
      </c>
      <c r="N159" s="1" t="s">
        <v>460</v>
      </c>
      <c r="O159" s="1" t="s">
        <v>461</v>
      </c>
      <c r="P159" s="1" t="s">
        <v>462</v>
      </c>
    </row>
    <row r="160" spans="1:16" x14ac:dyDescent="0.2">
      <c r="A160" t="s">
        <v>889</v>
      </c>
      <c r="B160" s="1" t="s">
        <v>463</v>
      </c>
      <c r="D160" s="1" t="s">
        <v>464</v>
      </c>
      <c r="E160">
        <v>38566</v>
      </c>
      <c r="F160" s="1" t="s">
        <v>465</v>
      </c>
      <c r="G160" s="1" t="s">
        <v>466</v>
      </c>
      <c r="H160" s="1" t="s">
        <v>467</v>
      </c>
      <c r="J160" s="1" t="s">
        <v>468</v>
      </c>
      <c r="K160" s="1" t="s">
        <v>2518</v>
      </c>
      <c r="L160" s="1" t="s">
        <v>2519</v>
      </c>
      <c r="M160" s="1" t="s">
        <v>2520</v>
      </c>
      <c r="N160" s="1" t="s">
        <v>2521</v>
      </c>
      <c r="O160" s="1" t="s">
        <v>2522</v>
      </c>
      <c r="P160" s="1" t="s">
        <v>2523</v>
      </c>
    </row>
    <row r="161" spans="1:16" x14ac:dyDescent="0.2">
      <c r="A161" t="s">
        <v>889</v>
      </c>
      <c r="B161" s="1" t="s">
        <v>2524</v>
      </c>
      <c r="D161" s="1" t="s">
        <v>2525</v>
      </c>
      <c r="E161">
        <v>38567</v>
      </c>
      <c r="F161" s="1" t="s">
        <v>2526</v>
      </c>
      <c r="G161" s="1" t="s">
        <v>2527</v>
      </c>
      <c r="H161" s="1" t="s">
        <v>2528</v>
      </c>
      <c r="J161" s="1" t="s">
        <v>1273</v>
      </c>
      <c r="K161" s="1" t="s">
        <v>1274</v>
      </c>
      <c r="L161" s="1" t="s">
        <v>1275</v>
      </c>
      <c r="M161" s="1" t="s">
        <v>1276</v>
      </c>
      <c r="N161" s="1" t="s">
        <v>1277</v>
      </c>
      <c r="O161" s="1" t="s">
        <v>1278</v>
      </c>
      <c r="P161" s="1" t="s">
        <v>1279</v>
      </c>
    </row>
    <row r="162" spans="1:16" x14ac:dyDescent="0.2">
      <c r="A162" t="s">
        <v>889</v>
      </c>
      <c r="B162" s="1" t="s">
        <v>1280</v>
      </c>
      <c r="D162" s="1" t="s">
        <v>1281</v>
      </c>
      <c r="E162">
        <v>38568</v>
      </c>
      <c r="F162" s="1" t="s">
        <v>1282</v>
      </c>
      <c r="G162" s="1" t="s">
        <v>1283</v>
      </c>
      <c r="H162" s="1" t="s">
        <v>1284</v>
      </c>
      <c r="J162" s="1" t="s">
        <v>2235</v>
      </c>
      <c r="K162" s="1" t="s">
        <v>2236</v>
      </c>
      <c r="L162" s="1" t="s">
        <v>2237</v>
      </c>
      <c r="M162" s="1" t="s">
        <v>2238</v>
      </c>
      <c r="N162" s="1" t="s">
        <v>225</v>
      </c>
      <c r="O162" s="1" t="s">
        <v>226</v>
      </c>
      <c r="P162" s="1" t="s">
        <v>227</v>
      </c>
    </row>
    <row r="163" spans="1:16" x14ac:dyDescent="0.2">
      <c r="A163" t="s">
        <v>889</v>
      </c>
      <c r="B163" s="1" t="s">
        <v>228</v>
      </c>
      <c r="D163" s="1" t="s">
        <v>229</v>
      </c>
      <c r="E163">
        <v>38569</v>
      </c>
      <c r="F163" s="1" t="s">
        <v>259</v>
      </c>
      <c r="G163" s="1" t="s">
        <v>260</v>
      </c>
      <c r="H163" s="1" t="s">
        <v>261</v>
      </c>
      <c r="J163" s="1" t="s">
        <v>907</v>
      </c>
      <c r="K163" s="1" t="s">
        <v>1658</v>
      </c>
      <c r="L163" s="1" t="s">
        <v>1659</v>
      </c>
      <c r="M163" s="1" t="s">
        <v>1660</v>
      </c>
      <c r="N163" s="1" t="s">
        <v>1661</v>
      </c>
      <c r="O163" s="1" t="s">
        <v>2175</v>
      </c>
      <c r="P163" s="1" t="s">
        <v>2176</v>
      </c>
    </row>
    <row r="164" spans="1:16" x14ac:dyDescent="0.2">
      <c r="A164" t="s">
        <v>889</v>
      </c>
      <c r="B164" s="1" t="s">
        <v>141</v>
      </c>
      <c r="D164" s="1" t="s">
        <v>142</v>
      </c>
      <c r="E164">
        <v>38572</v>
      </c>
      <c r="F164" s="1" t="s">
        <v>143</v>
      </c>
      <c r="G164" s="1" t="s">
        <v>144</v>
      </c>
      <c r="H164" s="1" t="s">
        <v>145</v>
      </c>
      <c r="J164" s="1" t="s">
        <v>146</v>
      </c>
      <c r="K164" s="1" t="s">
        <v>147</v>
      </c>
      <c r="L164" s="1" t="s">
        <v>148</v>
      </c>
      <c r="M164" s="1" t="s">
        <v>149</v>
      </c>
      <c r="N164" s="1" t="s">
        <v>150</v>
      </c>
      <c r="O164" s="1" t="s">
        <v>151</v>
      </c>
      <c r="P164" s="1" t="s">
        <v>152</v>
      </c>
    </row>
    <row r="165" spans="1:16" x14ac:dyDescent="0.2">
      <c r="A165" t="s">
        <v>889</v>
      </c>
      <c r="B165" s="1" t="s">
        <v>153</v>
      </c>
      <c r="D165" s="1" t="s">
        <v>154</v>
      </c>
      <c r="E165">
        <v>38573</v>
      </c>
      <c r="F165" s="1" t="s">
        <v>155</v>
      </c>
      <c r="G165" s="1" t="s">
        <v>156</v>
      </c>
      <c r="H165" s="1" t="s">
        <v>157</v>
      </c>
      <c r="J165" s="1" t="s">
        <v>1350</v>
      </c>
      <c r="K165" s="1" t="s">
        <v>1351</v>
      </c>
      <c r="L165" s="1" t="s">
        <v>1352</v>
      </c>
      <c r="M165" s="1" t="s">
        <v>1353</v>
      </c>
      <c r="N165" s="1" t="s">
        <v>1354</v>
      </c>
      <c r="O165" s="1" t="s">
        <v>1355</v>
      </c>
      <c r="P165" s="1" t="s">
        <v>1356</v>
      </c>
    </row>
    <row r="166" spans="1:16" x14ac:dyDescent="0.2">
      <c r="A166" t="s">
        <v>889</v>
      </c>
      <c r="B166" s="1" t="s">
        <v>1357</v>
      </c>
      <c r="D166" s="1" t="s">
        <v>1358</v>
      </c>
      <c r="E166">
        <v>38574</v>
      </c>
      <c r="F166" s="1" t="s">
        <v>59</v>
      </c>
      <c r="G166" s="1" t="s">
        <v>60</v>
      </c>
      <c r="H166" s="1" t="s">
        <v>61</v>
      </c>
      <c r="J166" s="1" t="s">
        <v>62</v>
      </c>
      <c r="K166" s="1" t="s">
        <v>63</v>
      </c>
      <c r="L166" s="1" t="s">
        <v>64</v>
      </c>
      <c r="M166" s="1" t="s">
        <v>1561</v>
      </c>
      <c r="N166" s="1" t="s">
        <v>1562</v>
      </c>
      <c r="O166" s="1" t="s">
        <v>1563</v>
      </c>
      <c r="P166" s="1" t="s">
        <v>1564</v>
      </c>
    </row>
    <row r="167" spans="1:16" x14ac:dyDescent="0.2">
      <c r="A167" t="s">
        <v>889</v>
      </c>
      <c r="B167" s="1" t="s">
        <v>1565</v>
      </c>
      <c r="D167" s="1" t="s">
        <v>1566</v>
      </c>
      <c r="E167">
        <v>38575</v>
      </c>
      <c r="F167" s="1" t="s">
        <v>1567</v>
      </c>
      <c r="G167" s="1" t="s">
        <v>1568</v>
      </c>
      <c r="H167" s="1" t="s">
        <v>1569</v>
      </c>
      <c r="J167" s="1" t="s">
        <v>2600</v>
      </c>
      <c r="K167" s="1" t="s">
        <v>2601</v>
      </c>
      <c r="L167" s="1" t="s">
        <v>2602</v>
      </c>
      <c r="M167" s="1" t="s">
        <v>2603</v>
      </c>
      <c r="N167" s="1" t="s">
        <v>2604</v>
      </c>
      <c r="O167" s="1" t="s">
        <v>2605</v>
      </c>
      <c r="P167" s="1" t="s">
        <v>2606</v>
      </c>
    </row>
    <row r="168" spans="1:16" x14ac:dyDescent="0.2">
      <c r="A168" t="s">
        <v>889</v>
      </c>
      <c r="B168" s="1" t="s">
        <v>2607</v>
      </c>
      <c r="D168" s="1" t="s">
        <v>2608</v>
      </c>
      <c r="E168">
        <v>38576</v>
      </c>
      <c r="F168" s="1" t="s">
        <v>2056</v>
      </c>
      <c r="G168" s="1" t="s">
        <v>2057</v>
      </c>
      <c r="H168" s="1" t="s">
        <v>2058</v>
      </c>
      <c r="J168" s="1" t="s">
        <v>2059</v>
      </c>
      <c r="K168" s="1" t="s">
        <v>2060</v>
      </c>
      <c r="L168" s="1" t="s">
        <v>2061</v>
      </c>
      <c r="M168" s="1" t="s">
        <v>2062</v>
      </c>
      <c r="N168" s="1" t="s">
        <v>2063</v>
      </c>
      <c r="O168" s="1" t="s">
        <v>2064</v>
      </c>
      <c r="P168" s="1" t="s">
        <v>2065</v>
      </c>
    </row>
    <row r="169" spans="1:16" x14ac:dyDescent="0.2">
      <c r="A169" t="s">
        <v>889</v>
      </c>
      <c r="B169" s="1" t="s">
        <v>2066</v>
      </c>
      <c r="D169" s="1" t="s">
        <v>2067</v>
      </c>
      <c r="E169">
        <v>38579</v>
      </c>
      <c r="F169" s="1" t="s">
        <v>2068</v>
      </c>
      <c r="G169" s="1" t="s">
        <v>2069</v>
      </c>
      <c r="H169" s="1" t="s">
        <v>2070</v>
      </c>
      <c r="J169" s="1" t="s">
        <v>2131</v>
      </c>
      <c r="K169" s="1" t="s">
        <v>749</v>
      </c>
      <c r="L169" s="1" t="s">
        <v>750</v>
      </c>
      <c r="M169" s="1" t="s">
        <v>751</v>
      </c>
      <c r="N169" s="1" t="s">
        <v>752</v>
      </c>
      <c r="O169" s="1" t="s">
        <v>753</v>
      </c>
      <c r="P169" s="1" t="s">
        <v>754</v>
      </c>
    </row>
    <row r="170" spans="1:16" x14ac:dyDescent="0.2">
      <c r="A170" t="s">
        <v>889</v>
      </c>
      <c r="B170" s="1" t="s">
        <v>755</v>
      </c>
      <c r="D170" s="1" t="s">
        <v>756</v>
      </c>
      <c r="E170">
        <v>38580</v>
      </c>
      <c r="F170" s="1" t="s">
        <v>757</v>
      </c>
      <c r="G170" s="1" t="s">
        <v>2793</v>
      </c>
      <c r="H170" s="1" t="s">
        <v>2794</v>
      </c>
      <c r="J170" s="1" t="s">
        <v>2450</v>
      </c>
      <c r="K170" s="1" t="s">
        <v>2451</v>
      </c>
      <c r="L170" s="1" t="s">
        <v>2452</v>
      </c>
      <c r="M170" s="1" t="s">
        <v>2453</v>
      </c>
      <c r="N170" s="1" t="s">
        <v>2454</v>
      </c>
      <c r="O170" s="1" t="s">
        <v>2455</v>
      </c>
      <c r="P170" s="1" t="s">
        <v>2456</v>
      </c>
    </row>
    <row r="171" spans="1:16" x14ac:dyDescent="0.2">
      <c r="A171" t="s">
        <v>889</v>
      </c>
      <c r="B171" s="1" t="s">
        <v>2457</v>
      </c>
      <c r="D171" s="1" t="s">
        <v>2458</v>
      </c>
      <c r="E171">
        <v>38581</v>
      </c>
      <c r="F171" s="1" t="s">
        <v>1263</v>
      </c>
      <c r="G171" s="1" t="s">
        <v>1264</v>
      </c>
      <c r="H171" s="1" t="s">
        <v>1265</v>
      </c>
      <c r="J171" s="1" t="s">
        <v>1266</v>
      </c>
      <c r="K171" s="1" t="s">
        <v>1267</v>
      </c>
      <c r="L171" s="1" t="s">
        <v>1268</v>
      </c>
      <c r="M171" s="1" t="s">
        <v>1269</v>
      </c>
      <c r="N171" s="1" t="s">
        <v>1270</v>
      </c>
      <c r="O171" s="1" t="s">
        <v>1271</v>
      </c>
      <c r="P171" s="1" t="s">
        <v>1272</v>
      </c>
    </row>
    <row r="172" spans="1:16" x14ac:dyDescent="0.2">
      <c r="A172" t="s">
        <v>889</v>
      </c>
      <c r="B172" s="1" t="s">
        <v>1057</v>
      </c>
      <c r="D172" s="1" t="s">
        <v>1058</v>
      </c>
      <c r="E172">
        <v>38582</v>
      </c>
      <c r="F172" s="1" t="s">
        <v>1059</v>
      </c>
      <c r="G172" s="1" t="s">
        <v>2614</v>
      </c>
      <c r="H172" s="1" t="s">
        <v>2615</v>
      </c>
      <c r="J172" s="1" t="s">
        <v>2616</v>
      </c>
      <c r="K172" s="1" t="s">
        <v>2617</v>
      </c>
      <c r="L172" s="1" t="s">
        <v>2618</v>
      </c>
      <c r="M172" s="1" t="s">
        <v>2619</v>
      </c>
      <c r="N172" s="1" t="s">
        <v>2620</v>
      </c>
      <c r="O172" s="1" t="s">
        <v>2621</v>
      </c>
      <c r="P172" s="1" t="s">
        <v>2269</v>
      </c>
    </row>
    <row r="173" spans="1:16" x14ac:dyDescent="0.2">
      <c r="A173" t="s">
        <v>889</v>
      </c>
      <c r="B173" s="1" t="s">
        <v>2270</v>
      </c>
      <c r="D173" s="1" t="s">
        <v>2271</v>
      </c>
      <c r="E173">
        <v>38583</v>
      </c>
      <c r="F173" s="1" t="s">
        <v>2272</v>
      </c>
      <c r="G173" s="1" t="s">
        <v>2549</v>
      </c>
      <c r="H173" s="1" t="s">
        <v>2550</v>
      </c>
      <c r="J173" s="1" t="s">
        <v>2397</v>
      </c>
      <c r="K173" s="1" t="s">
        <v>2398</v>
      </c>
      <c r="L173" s="1" t="s">
        <v>2399</v>
      </c>
      <c r="M173" s="1" t="s">
        <v>1994</v>
      </c>
      <c r="N173" s="1" t="s">
        <v>1995</v>
      </c>
      <c r="O173" s="1" t="s">
        <v>1996</v>
      </c>
      <c r="P173" s="1" t="s">
        <v>1997</v>
      </c>
    </row>
    <row r="174" spans="1:16" x14ac:dyDescent="0.2">
      <c r="A174" t="s">
        <v>889</v>
      </c>
      <c r="B174" s="1" t="s">
        <v>1998</v>
      </c>
      <c r="D174" s="1" t="s">
        <v>1999</v>
      </c>
      <c r="E174">
        <v>38586</v>
      </c>
      <c r="F174" s="1" t="s">
        <v>2000</v>
      </c>
      <c r="G174" s="1" t="s">
        <v>2001</v>
      </c>
      <c r="H174" s="1" t="s">
        <v>2002</v>
      </c>
      <c r="J174" s="1" t="s">
        <v>2003</v>
      </c>
      <c r="K174" s="1" t="s">
        <v>2004</v>
      </c>
      <c r="L174" s="1" t="s">
        <v>2005</v>
      </c>
      <c r="M174" s="1" t="s">
        <v>2106</v>
      </c>
      <c r="N174" s="1" t="s">
        <v>327</v>
      </c>
      <c r="O174" s="1" t="s">
        <v>328</v>
      </c>
      <c r="P174" s="1" t="s">
        <v>329</v>
      </c>
    </row>
    <row r="175" spans="1:16" x14ac:dyDescent="0.2">
      <c r="A175" t="s">
        <v>889</v>
      </c>
      <c r="B175" s="1" t="s">
        <v>330</v>
      </c>
      <c r="D175" s="1" t="s">
        <v>331</v>
      </c>
      <c r="E175">
        <v>38587</v>
      </c>
      <c r="F175" s="1" t="s">
        <v>332</v>
      </c>
      <c r="G175" s="1" t="s">
        <v>1448</v>
      </c>
      <c r="H175" s="1" t="s">
        <v>1449</v>
      </c>
      <c r="J175" s="1" t="s">
        <v>1450</v>
      </c>
      <c r="K175" s="1" t="s">
        <v>1451</v>
      </c>
      <c r="L175" s="1" t="s">
        <v>1452</v>
      </c>
      <c r="M175" s="1" t="s">
        <v>1453</v>
      </c>
      <c r="N175" s="1" t="s">
        <v>1454</v>
      </c>
      <c r="O175" s="1" t="s">
        <v>1455</v>
      </c>
      <c r="P175" s="1" t="s">
        <v>1456</v>
      </c>
    </row>
    <row r="176" spans="1:16" x14ac:dyDescent="0.2">
      <c r="A176" t="s">
        <v>889</v>
      </c>
      <c r="B176" s="1" t="s">
        <v>1457</v>
      </c>
      <c r="D176" s="1" t="s">
        <v>1458</v>
      </c>
      <c r="E176">
        <v>38588</v>
      </c>
      <c r="F176" s="1" t="s">
        <v>1459</v>
      </c>
      <c r="G176" s="1" t="s">
        <v>2497</v>
      </c>
      <c r="H176" s="1" t="s">
        <v>2498</v>
      </c>
      <c r="J176" s="1" t="s">
        <v>2499</v>
      </c>
      <c r="K176" s="1" t="s">
        <v>2500</v>
      </c>
      <c r="L176" s="1" t="s">
        <v>2501</v>
      </c>
      <c r="M176" s="1" t="s">
        <v>2502</v>
      </c>
      <c r="N176" s="1" t="s">
        <v>2503</v>
      </c>
      <c r="O176" s="1" t="s">
        <v>825</v>
      </c>
      <c r="P176" s="1" t="s">
        <v>826</v>
      </c>
    </row>
    <row r="177" spans="1:16" x14ac:dyDescent="0.2">
      <c r="A177" t="s">
        <v>889</v>
      </c>
      <c r="B177" s="1" t="s">
        <v>827</v>
      </c>
      <c r="D177" s="1" t="s">
        <v>828</v>
      </c>
      <c r="E177">
        <v>38589</v>
      </c>
      <c r="F177" s="1" t="s">
        <v>829</v>
      </c>
      <c r="G177" s="1" t="s">
        <v>830</v>
      </c>
      <c r="H177" s="1" t="s">
        <v>1083</v>
      </c>
      <c r="J177" s="1" t="s">
        <v>1084</v>
      </c>
      <c r="K177" s="1" t="s">
        <v>2737</v>
      </c>
      <c r="L177" s="1" t="s">
        <v>2738</v>
      </c>
      <c r="M177" s="1" t="s">
        <v>2739</v>
      </c>
      <c r="N177" s="1" t="s">
        <v>2740</v>
      </c>
      <c r="O177" s="1" t="s">
        <v>112</v>
      </c>
      <c r="P177" s="1" t="s">
        <v>113</v>
      </c>
    </row>
    <row r="178" spans="1:16" x14ac:dyDescent="0.2">
      <c r="A178" t="s">
        <v>889</v>
      </c>
      <c r="B178" s="1" t="s">
        <v>114</v>
      </c>
      <c r="D178" s="1" t="s">
        <v>115</v>
      </c>
      <c r="E178">
        <v>38590</v>
      </c>
      <c r="F178" s="1" t="s">
        <v>116</v>
      </c>
      <c r="G178" s="1" t="s">
        <v>117</v>
      </c>
      <c r="H178" s="1" t="s">
        <v>118</v>
      </c>
      <c r="J178" s="1" t="s">
        <v>1162</v>
      </c>
      <c r="K178" s="1" t="s">
        <v>1163</v>
      </c>
      <c r="L178" s="1" t="s">
        <v>1164</v>
      </c>
      <c r="M178" s="1" t="s">
        <v>1165</v>
      </c>
      <c r="N178" s="1" t="s">
        <v>1166</v>
      </c>
      <c r="O178" s="1" t="s">
        <v>1167</v>
      </c>
      <c r="P178" s="1" t="s">
        <v>1168</v>
      </c>
    </row>
    <row r="179" spans="1:16" x14ac:dyDescent="0.2">
      <c r="A179" t="s">
        <v>889</v>
      </c>
      <c r="B179" s="1" t="s">
        <v>1169</v>
      </c>
      <c r="D179" s="1" t="s">
        <v>1170</v>
      </c>
      <c r="E179">
        <v>38593</v>
      </c>
      <c r="F179" s="1" t="s">
        <v>1171</v>
      </c>
      <c r="G179" s="1" t="s">
        <v>1172</v>
      </c>
      <c r="H179" s="1" t="s">
        <v>1173</v>
      </c>
      <c r="J179" s="1" t="s">
        <v>2709</v>
      </c>
      <c r="K179" s="1" t="s">
        <v>2710</v>
      </c>
      <c r="L179" s="1" t="s">
        <v>2711</v>
      </c>
      <c r="M179" s="1" t="s">
        <v>893</v>
      </c>
      <c r="N179" s="1" t="s">
        <v>894</v>
      </c>
      <c r="O179" s="1" t="s">
        <v>1884</v>
      </c>
      <c r="P179" s="1" t="s">
        <v>1885</v>
      </c>
    </row>
    <row r="180" spans="1:16" x14ac:dyDescent="0.2">
      <c r="A180" t="s">
        <v>889</v>
      </c>
      <c r="B180" s="1" t="s">
        <v>1886</v>
      </c>
      <c r="D180" s="1" t="s">
        <v>1887</v>
      </c>
      <c r="E180">
        <v>38594</v>
      </c>
      <c r="F180" s="1" t="s">
        <v>1888</v>
      </c>
      <c r="G180" s="1" t="s">
        <v>1919</v>
      </c>
      <c r="H180" s="1" t="s">
        <v>1247</v>
      </c>
      <c r="J180" s="1" t="s">
        <v>2790</v>
      </c>
      <c r="K180" s="1" t="s">
        <v>2791</v>
      </c>
      <c r="L180" s="1" t="s">
        <v>2792</v>
      </c>
      <c r="M180" s="1" t="s">
        <v>3019</v>
      </c>
      <c r="N180" s="1" t="s">
        <v>3020</v>
      </c>
      <c r="O180" s="1" t="s">
        <v>3021</v>
      </c>
      <c r="P180" s="1" t="s">
        <v>3022</v>
      </c>
    </row>
    <row r="181" spans="1:16" x14ac:dyDescent="0.2">
      <c r="A181" t="s">
        <v>889</v>
      </c>
      <c r="B181" s="1" t="s">
        <v>3023</v>
      </c>
      <c r="D181" s="1" t="s">
        <v>3024</v>
      </c>
      <c r="E181">
        <v>38595</v>
      </c>
      <c r="F181" s="1" t="s">
        <v>3025</v>
      </c>
      <c r="G181" s="1" t="s">
        <v>3026</v>
      </c>
      <c r="H181" s="1" t="s">
        <v>3027</v>
      </c>
      <c r="J181" s="1" t="s">
        <v>2351</v>
      </c>
      <c r="K181" s="1" t="s">
        <v>2085</v>
      </c>
      <c r="L181" s="1" t="s">
        <v>2086</v>
      </c>
      <c r="M181" s="1" t="s">
        <v>2087</v>
      </c>
      <c r="N181" s="1" t="s">
        <v>2088</v>
      </c>
      <c r="O181" s="1" t="s">
        <v>2089</v>
      </c>
      <c r="P181" s="1" t="s">
        <v>2090</v>
      </c>
    </row>
    <row r="182" spans="1:16" x14ac:dyDescent="0.2">
      <c r="A182" t="s">
        <v>889</v>
      </c>
      <c r="B182" s="1" t="s">
        <v>2091</v>
      </c>
      <c r="D182" s="1" t="s">
        <v>2092</v>
      </c>
      <c r="E182">
        <v>38596</v>
      </c>
      <c r="F182" s="1" t="s">
        <v>2093</v>
      </c>
      <c r="G182" s="1" t="s">
        <v>1371</v>
      </c>
      <c r="H182" s="1" t="s">
        <v>1209</v>
      </c>
      <c r="J182" s="1" t="s">
        <v>1210</v>
      </c>
      <c r="K182" s="1" t="s">
        <v>1211</v>
      </c>
      <c r="L182" s="1" t="s">
        <v>1212</v>
      </c>
      <c r="M182" s="1" t="s">
        <v>1213</v>
      </c>
      <c r="N182" s="1" t="s">
        <v>1214</v>
      </c>
      <c r="O182" s="1" t="s">
        <v>1215</v>
      </c>
      <c r="P182" s="1" t="s">
        <v>1216</v>
      </c>
    </row>
    <row r="183" spans="1:16" x14ac:dyDescent="0.2">
      <c r="A183" t="s">
        <v>889</v>
      </c>
      <c r="B183" s="1" t="s">
        <v>1217</v>
      </c>
      <c r="D183" s="1" t="s">
        <v>1218</v>
      </c>
      <c r="E183">
        <v>38597</v>
      </c>
      <c r="F183" s="1" t="s">
        <v>1219</v>
      </c>
      <c r="G183" s="1" t="s">
        <v>1220</v>
      </c>
      <c r="H183" s="1" t="s">
        <v>1221</v>
      </c>
      <c r="J183" s="1" t="s">
        <v>1611</v>
      </c>
      <c r="K183" s="1" t="s">
        <v>1612</v>
      </c>
      <c r="L183" s="1" t="s">
        <v>1613</v>
      </c>
      <c r="M183" s="1" t="s">
        <v>16</v>
      </c>
      <c r="N183" s="1" t="s">
        <v>17</v>
      </c>
      <c r="O183" s="1" t="s">
        <v>1409</v>
      </c>
      <c r="P183" s="1" t="s">
        <v>1410</v>
      </c>
    </row>
    <row r="184" spans="1:16" x14ac:dyDescent="0.2">
      <c r="A184" t="s">
        <v>889</v>
      </c>
      <c r="B184" s="1" t="s">
        <v>1411</v>
      </c>
      <c r="D184" s="1" t="s">
        <v>1412</v>
      </c>
      <c r="E184">
        <v>38601</v>
      </c>
      <c r="F184" s="1" t="s">
        <v>1413</v>
      </c>
      <c r="G184" s="1" t="s">
        <v>1571</v>
      </c>
      <c r="H184" s="1" t="s">
        <v>1572</v>
      </c>
      <c r="J184" s="1" t="s">
        <v>1573</v>
      </c>
      <c r="K184" s="1" t="s">
        <v>1574</v>
      </c>
      <c r="L184" s="1" t="s">
        <v>1575</v>
      </c>
      <c r="M184" s="1" t="s">
        <v>2924</v>
      </c>
      <c r="N184" s="1" t="s">
        <v>2925</v>
      </c>
      <c r="O184" s="1" t="s">
        <v>2926</v>
      </c>
      <c r="P184" s="1" t="s">
        <v>2927</v>
      </c>
    </row>
    <row r="185" spans="1:16" x14ac:dyDescent="0.2">
      <c r="A185" t="s">
        <v>889</v>
      </c>
      <c r="B185" s="1" t="s">
        <v>2928</v>
      </c>
      <c r="D185" s="1" t="s">
        <v>2929</v>
      </c>
      <c r="E185">
        <v>38602</v>
      </c>
      <c r="F185" s="1" t="s">
        <v>2930</v>
      </c>
      <c r="G185" s="1" t="s">
        <v>2931</v>
      </c>
      <c r="H185" s="1" t="s">
        <v>2932</v>
      </c>
      <c r="J185" s="1" t="s">
        <v>2933</v>
      </c>
      <c r="K185" s="1" t="s">
        <v>2934</v>
      </c>
      <c r="L185" s="1" t="s">
        <v>2935</v>
      </c>
      <c r="M185" s="1" t="s">
        <v>2936</v>
      </c>
      <c r="N185" s="1" t="s">
        <v>2937</v>
      </c>
      <c r="O185" s="1" t="s">
        <v>2938</v>
      </c>
      <c r="P185" s="1" t="s">
        <v>2939</v>
      </c>
    </row>
    <row r="186" spans="1:16" x14ac:dyDescent="0.2">
      <c r="A186" t="s">
        <v>889</v>
      </c>
      <c r="B186" s="1" t="s">
        <v>2940</v>
      </c>
      <c r="D186" s="1" t="s">
        <v>2941</v>
      </c>
      <c r="E186">
        <v>38603</v>
      </c>
      <c r="F186" s="1" t="s">
        <v>2942</v>
      </c>
      <c r="G186" s="1" t="s">
        <v>2943</v>
      </c>
      <c r="H186" s="1" t="s">
        <v>2944</v>
      </c>
      <c r="J186" s="1" t="s">
        <v>1029</v>
      </c>
      <c r="K186" s="1" t="s">
        <v>1030</v>
      </c>
      <c r="L186" s="1" t="s">
        <v>1031</v>
      </c>
      <c r="M186" s="1" t="s">
        <v>1032</v>
      </c>
      <c r="N186" s="1" t="s">
        <v>1033</v>
      </c>
      <c r="O186" s="1" t="s">
        <v>1034</v>
      </c>
      <c r="P186" s="1" t="s">
        <v>1035</v>
      </c>
    </row>
    <row r="187" spans="1:16" x14ac:dyDescent="0.2">
      <c r="A187" t="s">
        <v>889</v>
      </c>
      <c r="B187" s="1" t="s">
        <v>1036</v>
      </c>
      <c r="D187" s="1" t="s">
        <v>1037</v>
      </c>
      <c r="E187">
        <v>38604</v>
      </c>
      <c r="F187" s="1" t="s">
        <v>1038</v>
      </c>
      <c r="G187" s="1" t="s">
        <v>1663</v>
      </c>
      <c r="H187" s="1" t="s">
        <v>1664</v>
      </c>
      <c r="J187" s="1" t="s">
        <v>1665</v>
      </c>
      <c r="K187" s="1" t="s">
        <v>1666</v>
      </c>
      <c r="L187" s="1" t="s">
        <v>1667</v>
      </c>
      <c r="M187" s="1" t="s">
        <v>1668</v>
      </c>
      <c r="N187" s="1" t="s">
        <v>2171</v>
      </c>
      <c r="O187" s="1" t="s">
        <v>2172</v>
      </c>
      <c r="P187" s="1" t="s">
        <v>2173</v>
      </c>
    </row>
    <row r="188" spans="1:16" x14ac:dyDescent="0.2">
      <c r="A188" t="s">
        <v>889</v>
      </c>
      <c r="B188" s="1" t="s">
        <v>2174</v>
      </c>
      <c r="D188" s="1" t="s">
        <v>2414</v>
      </c>
      <c r="E188">
        <v>38607</v>
      </c>
      <c r="F188" s="1" t="s">
        <v>2415</v>
      </c>
      <c r="G188" s="1" t="s">
        <v>1400</v>
      </c>
      <c r="H188" s="1" t="s">
        <v>1401</v>
      </c>
      <c r="J188" s="1" t="s">
        <v>1402</v>
      </c>
      <c r="K188" s="1" t="s">
        <v>1403</v>
      </c>
      <c r="L188" s="1" t="s">
        <v>1404</v>
      </c>
      <c r="M188" s="1" t="s">
        <v>1621</v>
      </c>
      <c r="N188" s="1" t="s">
        <v>1622</v>
      </c>
      <c r="O188" s="1" t="s">
        <v>1623</v>
      </c>
      <c r="P188" s="1" t="s">
        <v>1624</v>
      </c>
    </row>
    <row r="189" spans="1:16" x14ac:dyDescent="0.2">
      <c r="A189" t="s">
        <v>889</v>
      </c>
      <c r="B189" s="1" t="s">
        <v>1625</v>
      </c>
      <c r="D189" s="1" t="s">
        <v>1626</v>
      </c>
      <c r="E189">
        <v>38608</v>
      </c>
      <c r="F189" s="1" t="s">
        <v>1627</v>
      </c>
      <c r="G189" s="1" t="s">
        <v>1628</v>
      </c>
      <c r="H189" s="1" t="s">
        <v>1629</v>
      </c>
      <c r="J189" s="1" t="s">
        <v>168</v>
      </c>
      <c r="K189" s="1" t="s">
        <v>169</v>
      </c>
      <c r="L189" s="1" t="s">
        <v>170</v>
      </c>
      <c r="M189" s="1" t="s">
        <v>171</v>
      </c>
      <c r="N189" s="1" t="s">
        <v>172</v>
      </c>
      <c r="O189" s="1" t="s">
        <v>173</v>
      </c>
      <c r="P189" s="1" t="s">
        <v>174</v>
      </c>
    </row>
    <row r="190" spans="1:16" x14ac:dyDescent="0.2">
      <c r="A190" t="s">
        <v>889</v>
      </c>
      <c r="B190" s="1" t="s">
        <v>175</v>
      </c>
      <c r="D190" s="1" t="s">
        <v>176</v>
      </c>
      <c r="E190">
        <v>38609</v>
      </c>
      <c r="F190" s="1" t="s">
        <v>1009</v>
      </c>
      <c r="G190" s="1" t="s">
        <v>1010</v>
      </c>
      <c r="H190" s="1" t="s">
        <v>1011</v>
      </c>
      <c r="J190" s="1" t="s">
        <v>1012</v>
      </c>
      <c r="K190" s="1" t="s">
        <v>1013</v>
      </c>
      <c r="L190" s="1" t="s">
        <v>1014</v>
      </c>
      <c r="M190" s="1" t="s">
        <v>2475</v>
      </c>
      <c r="N190" s="1" t="s">
        <v>2476</v>
      </c>
      <c r="O190" s="1" t="s">
        <v>2477</v>
      </c>
      <c r="P190" s="1" t="s">
        <v>2478</v>
      </c>
    </row>
    <row r="191" spans="1:16" x14ac:dyDescent="0.2">
      <c r="A191" t="s">
        <v>889</v>
      </c>
      <c r="B191" s="1" t="s">
        <v>2479</v>
      </c>
      <c r="D191" s="1" t="s">
        <v>2480</v>
      </c>
      <c r="E191">
        <v>38610</v>
      </c>
      <c r="F191" s="1" t="s">
        <v>2481</v>
      </c>
      <c r="G191" s="1" t="s">
        <v>2482</v>
      </c>
      <c r="H191" s="1" t="s">
        <v>2483</v>
      </c>
      <c r="J191" s="1" t="s">
        <v>2484</v>
      </c>
      <c r="K191" s="1" t="s">
        <v>1045</v>
      </c>
      <c r="L191" s="1" t="s">
        <v>1046</v>
      </c>
      <c r="M191" s="1" t="s">
        <v>1047</v>
      </c>
      <c r="N191" s="1" t="s">
        <v>1048</v>
      </c>
      <c r="O191" s="1" t="s">
        <v>1049</v>
      </c>
      <c r="P191" s="1" t="s">
        <v>1050</v>
      </c>
    </row>
    <row r="192" spans="1:16" x14ac:dyDescent="0.2">
      <c r="A192" t="s">
        <v>889</v>
      </c>
      <c r="B192" s="1" t="s">
        <v>1051</v>
      </c>
      <c r="D192" s="1" t="s">
        <v>1052</v>
      </c>
      <c r="E192">
        <v>38611</v>
      </c>
      <c r="F192" s="1" t="s">
        <v>1053</v>
      </c>
      <c r="G192" s="1" t="s">
        <v>1054</v>
      </c>
      <c r="H192" s="1" t="s">
        <v>1055</v>
      </c>
      <c r="J192" s="1" t="s">
        <v>1239</v>
      </c>
      <c r="K192" s="1" t="s">
        <v>1240</v>
      </c>
      <c r="L192" s="1" t="s">
        <v>1241</v>
      </c>
      <c r="M192" s="1" t="s">
        <v>1405</v>
      </c>
      <c r="N192" s="1" t="s">
        <v>1406</v>
      </c>
      <c r="O192" s="1" t="s">
        <v>1407</v>
      </c>
      <c r="P192" s="1" t="s">
        <v>1408</v>
      </c>
    </row>
    <row r="193" spans="1:16" x14ac:dyDescent="0.2">
      <c r="A193" t="s">
        <v>889</v>
      </c>
      <c r="B193" s="1" t="s">
        <v>2245</v>
      </c>
      <c r="D193" s="1" t="s">
        <v>2246</v>
      </c>
      <c r="E193">
        <v>38614</v>
      </c>
      <c r="F193" s="1" t="s">
        <v>2247</v>
      </c>
      <c r="G193" s="1" t="s">
        <v>1227</v>
      </c>
      <c r="H193" s="1" t="s">
        <v>1228</v>
      </c>
      <c r="J193" s="1" t="s">
        <v>1229</v>
      </c>
      <c r="K193" s="1" t="s">
        <v>1230</v>
      </c>
      <c r="L193" s="1" t="s">
        <v>1231</v>
      </c>
      <c r="M193" s="1" t="s">
        <v>1232</v>
      </c>
      <c r="N193" s="1" t="s">
        <v>1233</v>
      </c>
      <c r="O193" s="1" t="s">
        <v>1234</v>
      </c>
      <c r="P193" s="1" t="s">
        <v>1235</v>
      </c>
    </row>
    <row r="194" spans="1:16" x14ac:dyDescent="0.2">
      <c r="A194" t="s">
        <v>889</v>
      </c>
      <c r="B194" s="1" t="s">
        <v>1236</v>
      </c>
      <c r="D194" s="1" t="s">
        <v>1237</v>
      </c>
      <c r="E194">
        <v>38615</v>
      </c>
      <c r="F194" s="1" t="s">
        <v>1238</v>
      </c>
      <c r="G194" s="1" t="s">
        <v>647</v>
      </c>
      <c r="H194" s="1" t="s">
        <v>353</v>
      </c>
      <c r="J194" s="1" t="s">
        <v>354</v>
      </c>
      <c r="K194" s="1" t="s">
        <v>355</v>
      </c>
      <c r="L194" s="1" t="s">
        <v>356</v>
      </c>
      <c r="M194" s="1" t="s">
        <v>357</v>
      </c>
      <c r="N194" s="1" t="s">
        <v>358</v>
      </c>
      <c r="O194" s="1" t="s">
        <v>359</v>
      </c>
      <c r="P194" s="1" t="s">
        <v>360</v>
      </c>
    </row>
    <row r="195" spans="1:16" x14ac:dyDescent="0.2">
      <c r="A195" t="s">
        <v>889</v>
      </c>
      <c r="B195" s="1" t="s">
        <v>361</v>
      </c>
      <c r="D195" s="1" t="s">
        <v>362</v>
      </c>
      <c r="E195">
        <v>38616</v>
      </c>
      <c r="F195" s="1" t="s">
        <v>363</v>
      </c>
      <c r="G195" s="1" t="s">
        <v>364</v>
      </c>
      <c r="H195" s="1" t="s">
        <v>365</v>
      </c>
      <c r="J195" s="1" t="s">
        <v>18</v>
      </c>
      <c r="K195" s="1" t="s">
        <v>19</v>
      </c>
      <c r="L195" s="1" t="s">
        <v>20</v>
      </c>
      <c r="M195" s="1" t="s">
        <v>21</v>
      </c>
      <c r="N195" s="1" t="s">
        <v>22</v>
      </c>
      <c r="O195" s="1" t="s">
        <v>23</v>
      </c>
      <c r="P195" s="1" t="s">
        <v>24</v>
      </c>
    </row>
    <row r="196" spans="1:16" x14ac:dyDescent="0.2">
      <c r="A196" t="s">
        <v>889</v>
      </c>
      <c r="B196" s="1" t="s">
        <v>25</v>
      </c>
      <c r="D196" s="1" t="s">
        <v>26</v>
      </c>
      <c r="E196">
        <v>38617</v>
      </c>
      <c r="F196" s="1" t="s">
        <v>27</v>
      </c>
      <c r="G196" s="1" t="s">
        <v>28</v>
      </c>
      <c r="H196" s="1" t="s">
        <v>29</v>
      </c>
      <c r="J196" s="1" t="s">
        <v>34</v>
      </c>
      <c r="K196" s="1" t="s">
        <v>35</v>
      </c>
      <c r="L196" s="1" t="s">
        <v>36</v>
      </c>
      <c r="M196" s="1" t="s">
        <v>37</v>
      </c>
      <c r="N196" s="1" t="s">
        <v>38</v>
      </c>
      <c r="O196" s="1" t="s">
        <v>39</v>
      </c>
      <c r="P196" s="1" t="s">
        <v>40</v>
      </c>
    </row>
    <row r="197" spans="1:16" x14ac:dyDescent="0.2">
      <c r="A197" t="s">
        <v>889</v>
      </c>
      <c r="B197" s="1" t="s">
        <v>41</v>
      </c>
      <c r="D197" s="1" t="s">
        <v>42</v>
      </c>
      <c r="E197">
        <v>38618</v>
      </c>
      <c r="F197" s="1" t="s">
        <v>43</v>
      </c>
      <c r="G197" s="1" t="s">
        <v>44</v>
      </c>
      <c r="H197" s="1" t="s">
        <v>45</v>
      </c>
      <c r="J197" s="1" t="s">
        <v>46</v>
      </c>
      <c r="K197" s="1" t="s">
        <v>47</v>
      </c>
      <c r="L197" s="1" t="s">
        <v>48</v>
      </c>
      <c r="M197" s="1" t="s">
        <v>49</v>
      </c>
      <c r="N197" s="1" t="s">
        <v>50</v>
      </c>
      <c r="O197" s="1" t="s">
        <v>51</v>
      </c>
      <c r="P197" s="1" t="s">
        <v>52</v>
      </c>
    </row>
    <row r="198" spans="1:16" x14ac:dyDescent="0.2">
      <c r="A198" t="s">
        <v>889</v>
      </c>
      <c r="B198" s="1" t="s">
        <v>1517</v>
      </c>
      <c r="D198" s="1" t="s">
        <v>1518</v>
      </c>
      <c r="E198">
        <v>38621</v>
      </c>
      <c r="F198" s="1" t="s">
        <v>1519</v>
      </c>
      <c r="G198" s="1" t="s">
        <v>1520</v>
      </c>
      <c r="H198" s="1" t="s">
        <v>1521</v>
      </c>
      <c r="J198" s="1" t="s">
        <v>956</v>
      </c>
      <c r="K198" s="1" t="s">
        <v>957</v>
      </c>
      <c r="L198" s="1" t="s">
        <v>958</v>
      </c>
      <c r="M198" s="1" t="s">
        <v>959</v>
      </c>
      <c r="N198" s="1" t="s">
        <v>960</v>
      </c>
      <c r="O198" s="1" t="s">
        <v>961</v>
      </c>
      <c r="P198" s="1" t="s">
        <v>962</v>
      </c>
    </row>
    <row r="199" spans="1:16" x14ac:dyDescent="0.2">
      <c r="A199" t="s">
        <v>889</v>
      </c>
      <c r="B199" s="1" t="s">
        <v>963</v>
      </c>
      <c r="D199" s="1" t="s">
        <v>964</v>
      </c>
      <c r="E199">
        <v>38622</v>
      </c>
      <c r="F199" s="1" t="s">
        <v>965</v>
      </c>
      <c r="G199" s="1" t="s">
        <v>966</v>
      </c>
      <c r="H199" s="1" t="s">
        <v>967</v>
      </c>
      <c r="J199" s="1" t="s">
        <v>2316</v>
      </c>
      <c r="K199" s="1" t="s">
        <v>1862</v>
      </c>
      <c r="L199" s="1" t="s">
        <v>1863</v>
      </c>
      <c r="M199" s="1" t="s">
        <v>1864</v>
      </c>
      <c r="N199" s="1" t="s">
        <v>1865</v>
      </c>
      <c r="O199" s="1" t="s">
        <v>1866</v>
      </c>
      <c r="P199" s="1" t="s">
        <v>1867</v>
      </c>
    </row>
    <row r="200" spans="1:16" x14ac:dyDescent="0.2">
      <c r="A200" t="s">
        <v>889</v>
      </c>
      <c r="B200" s="1" t="s">
        <v>1868</v>
      </c>
      <c r="D200" s="1" t="s">
        <v>1869</v>
      </c>
      <c r="E200">
        <v>38623</v>
      </c>
      <c r="F200" s="1" t="s">
        <v>2886</v>
      </c>
      <c r="G200" s="1" t="s">
        <v>2887</v>
      </c>
      <c r="H200" s="1" t="s">
        <v>2888</v>
      </c>
      <c r="J200" s="1" t="s">
        <v>2889</v>
      </c>
      <c r="K200" s="1" t="s">
        <v>2890</v>
      </c>
      <c r="L200" s="1" t="s">
        <v>2891</v>
      </c>
      <c r="M200" s="1" t="s">
        <v>2892</v>
      </c>
      <c r="N200" s="1" t="s">
        <v>2893</v>
      </c>
      <c r="O200" s="1" t="s">
        <v>2894</v>
      </c>
      <c r="P200" s="1" t="s">
        <v>2895</v>
      </c>
    </row>
    <row r="201" spans="1:16" x14ac:dyDescent="0.2">
      <c r="A201" t="s">
        <v>889</v>
      </c>
      <c r="B201" s="1" t="s">
        <v>2896</v>
      </c>
      <c r="D201" s="1" t="s">
        <v>2897</v>
      </c>
      <c r="E201">
        <v>38624</v>
      </c>
      <c r="F201" s="1" t="s">
        <v>339</v>
      </c>
      <c r="G201" s="1" t="s">
        <v>340</v>
      </c>
      <c r="H201" s="1" t="s">
        <v>341</v>
      </c>
      <c r="J201" s="1" t="s">
        <v>342</v>
      </c>
      <c r="K201" s="1" t="s">
        <v>343</v>
      </c>
      <c r="L201" s="1" t="s">
        <v>344</v>
      </c>
      <c r="M201" s="1" t="s">
        <v>345</v>
      </c>
      <c r="N201" s="1" t="s">
        <v>2426</v>
      </c>
      <c r="O201" s="1" t="s">
        <v>2427</v>
      </c>
      <c r="P201" s="1" t="s">
        <v>2428</v>
      </c>
    </row>
    <row r="202" spans="1:16" x14ac:dyDescent="0.2">
      <c r="A202" t="s">
        <v>889</v>
      </c>
      <c r="B202" s="1" t="s">
        <v>2429</v>
      </c>
      <c r="D202" s="1" t="s">
        <v>85</v>
      </c>
      <c r="E202">
        <v>38625</v>
      </c>
      <c r="F202" s="1" t="s">
        <v>86</v>
      </c>
      <c r="G202" s="1" t="s">
        <v>87</v>
      </c>
      <c r="H202" s="1" t="s">
        <v>88</v>
      </c>
      <c r="J202" s="1" t="s">
        <v>680</v>
      </c>
      <c r="K202" s="1" t="s">
        <v>681</v>
      </c>
      <c r="L202" s="1" t="s">
        <v>682</v>
      </c>
      <c r="M202" s="1" t="s">
        <v>683</v>
      </c>
      <c r="N202" s="1" t="s">
        <v>684</v>
      </c>
      <c r="O202" s="1" t="s">
        <v>685</v>
      </c>
      <c r="P202" s="1" t="s">
        <v>686</v>
      </c>
    </row>
    <row r="203" spans="1:16" x14ac:dyDescent="0.2">
      <c r="A203" t="s">
        <v>889</v>
      </c>
      <c r="B203" s="1" t="s">
        <v>1670</v>
      </c>
      <c r="D203" s="1" t="s">
        <v>1671</v>
      </c>
      <c r="E203">
        <v>38628</v>
      </c>
      <c r="F203" s="1" t="s">
        <v>1672</v>
      </c>
      <c r="G203" s="1" t="s">
        <v>1673</v>
      </c>
      <c r="H203" s="1" t="s">
        <v>1674</v>
      </c>
      <c r="J203" s="1" t="s">
        <v>1675</v>
      </c>
      <c r="K203" s="1" t="s">
        <v>1676</v>
      </c>
      <c r="L203" s="1" t="s">
        <v>1677</v>
      </c>
      <c r="M203" s="1" t="s">
        <v>1678</v>
      </c>
      <c r="N203" s="1" t="s">
        <v>1679</v>
      </c>
      <c r="O203" s="1" t="s">
        <v>1680</v>
      </c>
      <c r="P203" s="1" t="s">
        <v>1681</v>
      </c>
    </row>
    <row r="204" spans="1:16" x14ac:dyDescent="0.2">
      <c r="A204" t="s">
        <v>889</v>
      </c>
      <c r="B204" s="1" t="s">
        <v>1682</v>
      </c>
      <c r="D204" s="1" t="s">
        <v>1683</v>
      </c>
      <c r="E204">
        <v>38629</v>
      </c>
      <c r="F204" s="1" t="s">
        <v>1684</v>
      </c>
      <c r="G204" s="1" t="s">
        <v>1685</v>
      </c>
      <c r="H204" s="1" t="s">
        <v>1686</v>
      </c>
      <c r="J204" s="1" t="s">
        <v>1687</v>
      </c>
      <c r="K204" s="1" t="s">
        <v>254</v>
      </c>
      <c r="L204" s="1" t="s">
        <v>255</v>
      </c>
      <c r="M204" s="1" t="s">
        <v>2712</v>
      </c>
      <c r="N204" s="1" t="s">
        <v>2713</v>
      </c>
      <c r="O204" s="1" t="s">
        <v>2714</v>
      </c>
      <c r="P204" s="1" t="s">
        <v>2715</v>
      </c>
    </row>
    <row r="205" spans="1:16" x14ac:dyDescent="0.2">
      <c r="A205" t="s">
        <v>889</v>
      </c>
      <c r="B205" s="1" t="s">
        <v>2716</v>
      </c>
      <c r="D205" s="1" t="s">
        <v>2717</v>
      </c>
      <c r="E205">
        <v>38630</v>
      </c>
      <c r="F205" s="1" t="s">
        <v>486</v>
      </c>
      <c r="G205" s="1" t="s">
        <v>487</v>
      </c>
      <c r="H205" s="1" t="s">
        <v>488</v>
      </c>
      <c r="J205" s="1" t="s">
        <v>972</v>
      </c>
      <c r="K205" s="1" t="s">
        <v>973</v>
      </c>
      <c r="L205" s="1" t="s">
        <v>2400</v>
      </c>
      <c r="M205" s="1" t="s">
        <v>2401</v>
      </c>
      <c r="N205" s="1" t="s">
        <v>2402</v>
      </c>
      <c r="O205" s="1" t="s">
        <v>2403</v>
      </c>
      <c r="P205" s="1" t="s">
        <v>2404</v>
      </c>
    </row>
    <row r="206" spans="1:16" x14ac:dyDescent="0.2">
      <c r="A206" t="s">
        <v>889</v>
      </c>
      <c r="B206" s="1" t="s">
        <v>2405</v>
      </c>
      <c r="D206" s="1" t="s">
        <v>2406</v>
      </c>
      <c r="E206">
        <v>38631</v>
      </c>
      <c r="F206" s="1" t="s">
        <v>2407</v>
      </c>
      <c r="G206" s="1" t="s">
        <v>1729</v>
      </c>
      <c r="H206" s="1" t="s">
        <v>1730</v>
      </c>
      <c r="J206" s="1" t="s">
        <v>1731</v>
      </c>
      <c r="K206" s="1" t="s">
        <v>1732</v>
      </c>
      <c r="L206" s="1" t="s">
        <v>1733</v>
      </c>
      <c r="M206" s="1" t="s">
        <v>1734</v>
      </c>
      <c r="N206" s="1" t="s">
        <v>1735</v>
      </c>
      <c r="O206" s="1" t="s">
        <v>1736</v>
      </c>
      <c r="P206" s="1" t="s">
        <v>1737</v>
      </c>
    </row>
    <row r="207" spans="1:16" x14ac:dyDescent="0.2">
      <c r="A207" t="s">
        <v>889</v>
      </c>
      <c r="B207" s="1" t="s">
        <v>1738</v>
      </c>
      <c r="D207" s="1" t="s">
        <v>1739</v>
      </c>
      <c r="E207">
        <v>38632</v>
      </c>
      <c r="F207" s="1" t="s">
        <v>1740</v>
      </c>
      <c r="G207" s="1" t="s">
        <v>1741</v>
      </c>
      <c r="H207" s="1" t="s">
        <v>1742</v>
      </c>
      <c r="J207" s="1" t="s">
        <v>610</v>
      </c>
      <c r="K207" s="1" t="s">
        <v>611</v>
      </c>
      <c r="L207" s="1" t="s">
        <v>612</v>
      </c>
      <c r="M207" s="1" t="s">
        <v>679</v>
      </c>
      <c r="N207" s="1" t="s">
        <v>301</v>
      </c>
      <c r="O207" s="1" t="s">
        <v>302</v>
      </c>
      <c r="P207" s="1" t="s">
        <v>303</v>
      </c>
    </row>
    <row r="208" spans="1:16" x14ac:dyDescent="0.2">
      <c r="A208" t="s">
        <v>889</v>
      </c>
      <c r="B208" s="1" t="s">
        <v>304</v>
      </c>
      <c r="D208" s="1" t="s">
        <v>305</v>
      </c>
      <c r="E208">
        <v>38635</v>
      </c>
      <c r="F208" s="1" t="s">
        <v>547</v>
      </c>
      <c r="G208" s="1" t="s">
        <v>2578</v>
      </c>
      <c r="H208" s="1" t="s">
        <v>2579</v>
      </c>
      <c r="J208" s="1" t="s">
        <v>56</v>
      </c>
      <c r="K208" s="1" t="s">
        <v>57</v>
      </c>
      <c r="L208" s="1" t="s">
        <v>58</v>
      </c>
      <c r="M208" s="1" t="s">
        <v>65</v>
      </c>
      <c r="N208" s="1" t="s">
        <v>66</v>
      </c>
      <c r="O208" s="1" t="s">
        <v>67</v>
      </c>
      <c r="P208" s="1" t="s">
        <v>68</v>
      </c>
    </row>
    <row r="209" spans="1:16" x14ac:dyDescent="0.2">
      <c r="A209" t="s">
        <v>889</v>
      </c>
      <c r="B209" s="1" t="s">
        <v>69</v>
      </c>
      <c r="D209" s="1" t="s">
        <v>70</v>
      </c>
      <c r="E209">
        <v>38636</v>
      </c>
      <c r="F209" s="1" t="s">
        <v>158</v>
      </c>
      <c r="G209" s="1" t="s">
        <v>159</v>
      </c>
      <c r="H209" s="1" t="s">
        <v>160</v>
      </c>
      <c r="J209" s="1" t="s">
        <v>161</v>
      </c>
      <c r="K209" s="1" t="s">
        <v>162</v>
      </c>
      <c r="L209" s="1" t="s">
        <v>163</v>
      </c>
      <c r="M209" s="1" t="s">
        <v>1630</v>
      </c>
      <c r="N209" s="1" t="s">
        <v>1631</v>
      </c>
      <c r="O209" s="1" t="s">
        <v>1632</v>
      </c>
      <c r="P209" s="1" t="s">
        <v>1633</v>
      </c>
    </row>
    <row r="210" spans="1:16" x14ac:dyDescent="0.2">
      <c r="A210" t="s">
        <v>889</v>
      </c>
      <c r="B210" s="1" t="s">
        <v>1634</v>
      </c>
      <c r="D210" s="1" t="s">
        <v>1635</v>
      </c>
      <c r="E210">
        <v>38637</v>
      </c>
      <c r="F210" s="1" t="s">
        <v>1636</v>
      </c>
      <c r="G210" s="1" t="s">
        <v>2513</v>
      </c>
      <c r="H210" s="1" t="s">
        <v>2514</v>
      </c>
      <c r="J210" s="1" t="s">
        <v>2515</v>
      </c>
      <c r="K210" s="1" t="s">
        <v>2516</v>
      </c>
      <c r="L210" s="1" t="s">
        <v>2517</v>
      </c>
      <c r="M210" s="1" t="s">
        <v>455</v>
      </c>
      <c r="N210" s="1" t="s">
        <v>456</v>
      </c>
      <c r="O210" s="1" t="s">
        <v>457</v>
      </c>
      <c r="P210" s="1" t="s">
        <v>458</v>
      </c>
    </row>
    <row r="211" spans="1:16" x14ac:dyDescent="0.2">
      <c r="A211" t="s">
        <v>889</v>
      </c>
      <c r="B211" s="1" t="s">
        <v>986</v>
      </c>
      <c r="D211" s="1" t="s">
        <v>987</v>
      </c>
      <c r="E211">
        <v>38638</v>
      </c>
      <c r="F211" s="1" t="s">
        <v>1153</v>
      </c>
      <c r="G211" s="1" t="s">
        <v>1154</v>
      </c>
      <c r="H211" s="1" t="s">
        <v>1155</v>
      </c>
      <c r="J211" s="1" t="s">
        <v>384</v>
      </c>
      <c r="K211" s="1" t="s">
        <v>385</v>
      </c>
      <c r="L211" s="1" t="s">
        <v>386</v>
      </c>
      <c r="M211" s="1" t="s">
        <v>387</v>
      </c>
      <c r="N211" s="1" t="s">
        <v>388</v>
      </c>
      <c r="O211" s="1" t="s">
        <v>389</v>
      </c>
      <c r="P211" s="1" t="s">
        <v>390</v>
      </c>
    </row>
    <row r="212" spans="1:16" x14ac:dyDescent="0.2">
      <c r="A212" t="s">
        <v>889</v>
      </c>
      <c r="B212" s="1" t="s">
        <v>391</v>
      </c>
      <c r="D212" s="1" t="s">
        <v>392</v>
      </c>
      <c r="E212">
        <v>38639</v>
      </c>
      <c r="F212" s="1" t="s">
        <v>393</v>
      </c>
      <c r="G212" s="1" t="s">
        <v>394</v>
      </c>
      <c r="H212" s="1" t="s">
        <v>395</v>
      </c>
      <c r="J212" s="1" t="s">
        <v>1870</v>
      </c>
      <c r="K212" s="1" t="s">
        <v>1871</v>
      </c>
      <c r="L212" s="1" t="s">
        <v>1872</v>
      </c>
      <c r="M212" s="1" t="s">
        <v>1751</v>
      </c>
      <c r="N212" s="1" t="s">
        <v>1752</v>
      </c>
      <c r="O212" s="1" t="s">
        <v>1753</v>
      </c>
      <c r="P212" s="1" t="s">
        <v>1754</v>
      </c>
    </row>
    <row r="213" spans="1:16" x14ac:dyDescent="0.2">
      <c r="A213" t="s">
        <v>889</v>
      </c>
      <c r="B213" s="1" t="s">
        <v>1755</v>
      </c>
      <c r="D213" s="1" t="s">
        <v>1756</v>
      </c>
      <c r="E213">
        <v>38642</v>
      </c>
      <c r="F213" s="1" t="s">
        <v>669</v>
      </c>
      <c r="G213" s="1" t="s">
        <v>670</v>
      </c>
      <c r="H213" s="1" t="s">
        <v>671</v>
      </c>
      <c r="J213" s="1" t="s">
        <v>1700</v>
      </c>
      <c r="K213" s="1" t="s">
        <v>1701</v>
      </c>
      <c r="L213" s="1" t="s">
        <v>1702</v>
      </c>
      <c r="M213" s="1" t="s">
        <v>1703</v>
      </c>
      <c r="N213" s="1" t="s">
        <v>1704</v>
      </c>
      <c r="O213" s="1" t="s">
        <v>1705</v>
      </c>
      <c r="P213" s="1" t="s">
        <v>1706</v>
      </c>
    </row>
    <row r="214" spans="1:16" x14ac:dyDescent="0.2">
      <c r="A214" t="s">
        <v>889</v>
      </c>
      <c r="B214" s="1" t="s">
        <v>1707</v>
      </c>
      <c r="D214" s="1" t="s">
        <v>1708</v>
      </c>
      <c r="E214">
        <v>38643</v>
      </c>
      <c r="F214" s="1" t="s">
        <v>1709</v>
      </c>
      <c r="G214" s="1" t="s">
        <v>1710</v>
      </c>
      <c r="H214" s="1" t="s">
        <v>1711</v>
      </c>
      <c r="J214" s="1" t="s">
        <v>1712</v>
      </c>
      <c r="K214" s="1" t="s">
        <v>1713</v>
      </c>
      <c r="L214" s="1" t="s">
        <v>1714</v>
      </c>
      <c r="M214" s="1" t="s">
        <v>1715</v>
      </c>
      <c r="N214" s="1" t="s">
        <v>1716</v>
      </c>
      <c r="O214" s="1" t="s">
        <v>1717</v>
      </c>
      <c r="P214" s="1" t="s">
        <v>1718</v>
      </c>
    </row>
    <row r="215" spans="1:16" x14ac:dyDescent="0.2">
      <c r="A215" t="s">
        <v>889</v>
      </c>
      <c r="B215" s="1" t="s">
        <v>2884</v>
      </c>
      <c r="D215" s="1" t="s">
        <v>2885</v>
      </c>
      <c r="E215">
        <v>38644</v>
      </c>
      <c r="F215" s="1" t="s">
        <v>196</v>
      </c>
      <c r="G215" s="1" t="s">
        <v>197</v>
      </c>
      <c r="H215" s="1" t="s">
        <v>198</v>
      </c>
      <c r="J215" s="1" t="s">
        <v>908</v>
      </c>
      <c r="K215" s="1" t="s">
        <v>265</v>
      </c>
      <c r="L215" s="1" t="s">
        <v>266</v>
      </c>
      <c r="M215" s="1" t="s">
        <v>267</v>
      </c>
      <c r="N215" s="1" t="s">
        <v>268</v>
      </c>
      <c r="O215" s="1" t="s">
        <v>269</v>
      </c>
      <c r="P215" s="1" t="s">
        <v>270</v>
      </c>
    </row>
    <row r="216" spans="1:16" x14ac:dyDescent="0.2">
      <c r="A216" t="s">
        <v>889</v>
      </c>
      <c r="B216" s="1" t="s">
        <v>271</v>
      </c>
      <c r="D216" s="1" t="s">
        <v>272</v>
      </c>
      <c r="E216">
        <v>38645</v>
      </c>
      <c r="F216" s="1" t="s">
        <v>273</v>
      </c>
      <c r="G216" s="1" t="s">
        <v>274</v>
      </c>
      <c r="H216" s="1" t="s">
        <v>275</v>
      </c>
      <c r="J216" s="1" t="s">
        <v>276</v>
      </c>
      <c r="K216" s="1" t="s">
        <v>1945</v>
      </c>
      <c r="L216" s="1" t="s">
        <v>1946</v>
      </c>
      <c r="M216" s="1" t="s">
        <v>787</v>
      </c>
      <c r="N216" s="1" t="s">
        <v>788</v>
      </c>
      <c r="O216" s="1" t="s">
        <v>420</v>
      </c>
      <c r="P216" s="1" t="s">
        <v>421</v>
      </c>
    </row>
    <row r="217" spans="1:16" x14ac:dyDescent="0.2">
      <c r="A217" t="s">
        <v>889</v>
      </c>
      <c r="B217" s="1" t="s">
        <v>422</v>
      </c>
      <c r="D217" s="1" t="s">
        <v>423</v>
      </c>
      <c r="E217">
        <v>38646</v>
      </c>
      <c r="F217" s="1" t="s">
        <v>2241</v>
      </c>
      <c r="G217" s="1" t="s">
        <v>2242</v>
      </c>
      <c r="H217" s="1" t="s">
        <v>2243</v>
      </c>
      <c r="J217" s="1" t="s">
        <v>2244</v>
      </c>
      <c r="K217" s="1" t="s">
        <v>2264</v>
      </c>
      <c r="L217" s="1" t="s">
        <v>2265</v>
      </c>
      <c r="M217" s="1" t="s">
        <v>2266</v>
      </c>
      <c r="N217" s="1" t="s">
        <v>2267</v>
      </c>
      <c r="O217" s="1" t="s">
        <v>2268</v>
      </c>
      <c r="P217" s="1" t="s">
        <v>855</v>
      </c>
    </row>
    <row r="218" spans="1:16" x14ac:dyDescent="0.2">
      <c r="A218" t="s">
        <v>889</v>
      </c>
      <c r="B218" s="1" t="s">
        <v>856</v>
      </c>
      <c r="D218" s="1" t="s">
        <v>857</v>
      </c>
      <c r="E218">
        <v>38649</v>
      </c>
      <c r="F218" s="1" t="s">
        <v>858</v>
      </c>
      <c r="G218" s="1" t="s">
        <v>859</v>
      </c>
      <c r="H218" s="1" t="s">
        <v>860</v>
      </c>
      <c r="J218" s="1" t="s">
        <v>861</v>
      </c>
      <c r="K218" s="1" t="s">
        <v>334</v>
      </c>
      <c r="L218" s="1" t="s">
        <v>335</v>
      </c>
      <c r="M218" s="1" t="s">
        <v>336</v>
      </c>
      <c r="N218" s="1" t="s">
        <v>337</v>
      </c>
      <c r="O218" s="1" t="s">
        <v>338</v>
      </c>
      <c r="P218" s="1" t="s">
        <v>1618</v>
      </c>
    </row>
    <row r="219" spans="1:16" x14ac:dyDescent="0.2">
      <c r="A219" t="s">
        <v>889</v>
      </c>
      <c r="B219" s="1" t="s">
        <v>1619</v>
      </c>
      <c r="D219" s="1" t="s">
        <v>1620</v>
      </c>
      <c r="E219">
        <v>38650</v>
      </c>
      <c r="F219" s="1" t="s">
        <v>2432</v>
      </c>
      <c r="G219" s="1" t="s">
        <v>2433</v>
      </c>
      <c r="H219" s="1" t="s">
        <v>2434</v>
      </c>
      <c r="J219" s="1" t="s">
        <v>2435</v>
      </c>
      <c r="K219" s="1" t="s">
        <v>2743</v>
      </c>
      <c r="L219" s="1" t="s">
        <v>2744</v>
      </c>
      <c r="M219" s="1" t="s">
        <v>2745</v>
      </c>
      <c r="N219" s="1" t="s">
        <v>2746</v>
      </c>
      <c r="O219" s="1" t="s">
        <v>2747</v>
      </c>
      <c r="P219" s="1" t="s">
        <v>2748</v>
      </c>
    </row>
    <row r="220" spans="1:16" x14ac:dyDescent="0.2">
      <c r="A220" t="s">
        <v>889</v>
      </c>
      <c r="B220" s="1" t="s">
        <v>2749</v>
      </c>
      <c r="D220" s="1" t="s">
        <v>2750</v>
      </c>
      <c r="E220">
        <v>38651</v>
      </c>
      <c r="F220" s="1" t="s">
        <v>2826</v>
      </c>
      <c r="G220" s="1" t="s">
        <v>2827</v>
      </c>
      <c r="H220" s="1" t="s">
        <v>2828</v>
      </c>
      <c r="J220" s="1" t="s">
        <v>2829</v>
      </c>
      <c r="K220" s="1" t="s">
        <v>2980</v>
      </c>
      <c r="L220" s="1" t="s">
        <v>291</v>
      </c>
      <c r="M220" s="1" t="s">
        <v>292</v>
      </c>
      <c r="N220" s="1" t="s">
        <v>293</v>
      </c>
      <c r="O220" s="1" t="s">
        <v>294</v>
      </c>
      <c r="P220" s="1" t="s">
        <v>295</v>
      </c>
    </row>
    <row r="221" spans="1:16" x14ac:dyDescent="0.2">
      <c r="A221" t="s">
        <v>889</v>
      </c>
      <c r="B221" s="1" t="s">
        <v>296</v>
      </c>
      <c r="D221" s="1" t="s">
        <v>297</v>
      </c>
      <c r="E221">
        <v>38652</v>
      </c>
      <c r="F221" s="1" t="s">
        <v>298</v>
      </c>
      <c r="G221" s="1" t="s">
        <v>299</v>
      </c>
      <c r="H221" s="1" t="s">
        <v>300</v>
      </c>
      <c r="J221" s="1" t="s">
        <v>2417</v>
      </c>
      <c r="K221" s="1" t="s">
        <v>2418</v>
      </c>
      <c r="L221" s="1" t="s">
        <v>2419</v>
      </c>
      <c r="M221" s="1" t="s">
        <v>2420</v>
      </c>
      <c r="N221" s="1" t="s">
        <v>2970</v>
      </c>
      <c r="O221" s="1" t="s">
        <v>2971</v>
      </c>
      <c r="P221" s="1" t="s">
        <v>2972</v>
      </c>
    </row>
    <row r="222" spans="1:16" x14ac:dyDescent="0.2">
      <c r="A222" t="s">
        <v>889</v>
      </c>
      <c r="B222" s="1" t="s">
        <v>2973</v>
      </c>
      <c r="D222" s="1" t="s">
        <v>2974</v>
      </c>
      <c r="E222">
        <v>38653</v>
      </c>
      <c r="F222" s="1" t="s">
        <v>2975</v>
      </c>
      <c r="G222" s="1" t="s">
        <v>2976</v>
      </c>
      <c r="H222" s="1" t="s">
        <v>2977</v>
      </c>
      <c r="J222" s="1" t="s">
        <v>2991</v>
      </c>
      <c r="K222" s="1" t="s">
        <v>2992</v>
      </c>
      <c r="L222" s="1" t="s">
        <v>2993</v>
      </c>
      <c r="M222" s="1" t="s">
        <v>2994</v>
      </c>
      <c r="N222" s="1" t="s">
        <v>2995</v>
      </c>
      <c r="O222" s="1" t="s">
        <v>2996</v>
      </c>
      <c r="P222" s="1" t="s">
        <v>2997</v>
      </c>
    </row>
    <row r="223" spans="1:16" x14ac:dyDescent="0.2">
      <c r="A223" t="s">
        <v>889</v>
      </c>
      <c r="B223" s="1" t="s">
        <v>2998</v>
      </c>
      <c r="D223" s="1" t="s">
        <v>1431</v>
      </c>
      <c r="E223">
        <v>38656</v>
      </c>
      <c r="F223" s="1" t="s">
        <v>1432</v>
      </c>
      <c r="G223" s="1" t="s">
        <v>1433</v>
      </c>
      <c r="H223" s="1" t="s">
        <v>1434</v>
      </c>
      <c r="J223" s="1" t="s">
        <v>1435</v>
      </c>
      <c r="K223" s="1" t="s">
        <v>542</v>
      </c>
      <c r="L223" s="1" t="s">
        <v>543</v>
      </c>
      <c r="M223" s="1" t="s">
        <v>544</v>
      </c>
      <c r="N223" s="1" t="s">
        <v>545</v>
      </c>
      <c r="O223" s="1" t="s">
        <v>546</v>
      </c>
      <c r="P223" s="1" t="s">
        <v>1082</v>
      </c>
    </row>
    <row r="224" spans="1:16" x14ac:dyDescent="0.2">
      <c r="A224" t="s">
        <v>889</v>
      </c>
      <c r="B224" s="1" t="s">
        <v>3053</v>
      </c>
      <c r="D224" s="1" t="s">
        <v>3054</v>
      </c>
      <c r="E224">
        <v>38657</v>
      </c>
      <c r="F224" s="1" t="s">
        <v>3055</v>
      </c>
      <c r="G224" s="1" t="s">
        <v>3056</v>
      </c>
      <c r="H224" s="1" t="s">
        <v>3057</v>
      </c>
      <c r="J224" s="1" t="s">
        <v>320</v>
      </c>
      <c r="K224" s="1" t="s">
        <v>321</v>
      </c>
      <c r="L224" s="1" t="s">
        <v>322</v>
      </c>
      <c r="M224" s="1" t="s">
        <v>323</v>
      </c>
      <c r="N224" s="1" t="s">
        <v>324</v>
      </c>
      <c r="O224" s="1" t="s">
        <v>325</v>
      </c>
      <c r="P224" s="1" t="s">
        <v>326</v>
      </c>
    </row>
    <row r="225" spans="1:16" x14ac:dyDescent="0.2">
      <c r="A225" t="s">
        <v>889</v>
      </c>
      <c r="B225" s="1" t="s">
        <v>1978</v>
      </c>
      <c r="D225" s="1" t="s">
        <v>1979</v>
      </c>
      <c r="E225">
        <v>38658</v>
      </c>
      <c r="F225" s="1" t="s">
        <v>2375</v>
      </c>
      <c r="G225" s="1" t="s">
        <v>2754</v>
      </c>
      <c r="H225" s="1" t="s">
        <v>2755</v>
      </c>
      <c r="J225" s="1" t="s">
        <v>622</v>
      </c>
      <c r="K225" s="1" t="s">
        <v>623</v>
      </c>
      <c r="L225" s="1" t="s">
        <v>624</v>
      </c>
      <c r="M225" s="1" t="s">
        <v>625</v>
      </c>
      <c r="N225" s="1" t="s">
        <v>626</v>
      </c>
      <c r="O225" s="1" t="s">
        <v>627</v>
      </c>
      <c r="P225" s="1" t="s">
        <v>628</v>
      </c>
    </row>
    <row r="226" spans="1:16" x14ac:dyDescent="0.2">
      <c r="A226" t="s">
        <v>889</v>
      </c>
      <c r="B226" s="1" t="s">
        <v>2963</v>
      </c>
      <c r="D226" s="1" t="s">
        <v>2964</v>
      </c>
      <c r="E226">
        <v>38659</v>
      </c>
      <c r="F226" s="1" t="s">
        <v>2965</v>
      </c>
      <c r="G226" s="1" t="s">
        <v>2966</v>
      </c>
      <c r="H226" s="1" t="s">
        <v>2967</v>
      </c>
      <c r="J226" s="1" t="s">
        <v>2968</v>
      </c>
      <c r="K226" s="1" t="s">
        <v>988</v>
      </c>
      <c r="L226" s="1" t="s">
        <v>989</v>
      </c>
      <c r="M226" s="1" t="s">
        <v>1156</v>
      </c>
      <c r="N226" s="1" t="s">
        <v>1157</v>
      </c>
      <c r="O226" s="1" t="s">
        <v>1158</v>
      </c>
      <c r="P226" s="1" t="s">
        <v>1159</v>
      </c>
    </row>
    <row r="227" spans="1:16" x14ac:dyDescent="0.2">
      <c r="A227" t="s">
        <v>889</v>
      </c>
      <c r="B227" s="1" t="s">
        <v>992</v>
      </c>
      <c r="D227" s="1" t="s">
        <v>993</v>
      </c>
      <c r="E227">
        <v>38660</v>
      </c>
      <c r="F227" s="1" t="s">
        <v>994</v>
      </c>
      <c r="G227" s="1" t="s">
        <v>219</v>
      </c>
      <c r="H227" s="1" t="s">
        <v>220</v>
      </c>
      <c r="J227" s="1" t="s">
        <v>221</v>
      </c>
      <c r="K227" s="1" t="s">
        <v>1842</v>
      </c>
      <c r="L227" s="1" t="s">
        <v>1843</v>
      </c>
      <c r="M227" s="1" t="s">
        <v>1844</v>
      </c>
      <c r="N227" s="1" t="s">
        <v>1845</v>
      </c>
      <c r="O227" s="1" t="s">
        <v>1846</v>
      </c>
      <c r="P227" s="1" t="s">
        <v>1847</v>
      </c>
    </row>
    <row r="228" spans="1:16" x14ac:dyDescent="0.2">
      <c r="A228" t="s">
        <v>889</v>
      </c>
      <c r="B228" s="1" t="s">
        <v>1848</v>
      </c>
      <c r="D228" s="1" t="s">
        <v>1849</v>
      </c>
      <c r="E228">
        <v>38663</v>
      </c>
      <c r="F228" s="1" t="s">
        <v>1850</v>
      </c>
      <c r="G228" s="1" t="s">
        <v>1851</v>
      </c>
      <c r="H228" s="1" t="s">
        <v>1852</v>
      </c>
      <c r="J228" s="1" t="s">
        <v>1930</v>
      </c>
      <c r="K228" s="1" t="s">
        <v>720</v>
      </c>
      <c r="L228" s="1" t="s">
        <v>721</v>
      </c>
      <c r="M228" s="1" t="s">
        <v>722</v>
      </c>
      <c r="N228" s="1" t="s">
        <v>723</v>
      </c>
      <c r="O228" s="1" t="s">
        <v>724</v>
      </c>
      <c r="P228" s="1" t="s">
        <v>725</v>
      </c>
    </row>
    <row r="229" spans="1:16" x14ac:dyDescent="0.2">
      <c r="A229" t="s">
        <v>889</v>
      </c>
      <c r="B229" s="1" t="s">
        <v>726</v>
      </c>
      <c r="D229" s="1" t="s">
        <v>2408</v>
      </c>
      <c r="E229">
        <v>38664</v>
      </c>
      <c r="F229" s="1" t="s">
        <v>2409</v>
      </c>
      <c r="G229" s="1" t="s">
        <v>2239</v>
      </c>
      <c r="H229" s="1" t="s">
        <v>2240</v>
      </c>
      <c r="J229" s="1" t="s">
        <v>1194</v>
      </c>
      <c r="K229" s="1" t="s">
        <v>1195</v>
      </c>
      <c r="L229" s="1" t="s">
        <v>1196</v>
      </c>
      <c r="M229" s="1" t="s">
        <v>1197</v>
      </c>
      <c r="N229" s="1" t="s">
        <v>1198</v>
      </c>
      <c r="O229" s="1" t="s">
        <v>1199</v>
      </c>
      <c r="P229" s="1" t="s">
        <v>1200</v>
      </c>
    </row>
    <row r="230" spans="1:16" x14ac:dyDescent="0.2">
      <c r="A230" t="s">
        <v>889</v>
      </c>
      <c r="B230" s="1" t="s">
        <v>1201</v>
      </c>
      <c r="D230" s="1" t="s">
        <v>1202</v>
      </c>
      <c r="E230">
        <v>38665</v>
      </c>
      <c r="F230" s="1" t="s">
        <v>2190</v>
      </c>
      <c r="G230" s="1" t="s">
        <v>2191</v>
      </c>
      <c r="H230" s="1" t="s">
        <v>2192</v>
      </c>
      <c r="J230" s="1" t="s">
        <v>613</v>
      </c>
      <c r="K230" s="1" t="s">
        <v>614</v>
      </c>
      <c r="L230" s="1" t="s">
        <v>615</v>
      </c>
      <c r="M230" s="1" t="s">
        <v>616</v>
      </c>
      <c r="N230" s="1" t="s">
        <v>617</v>
      </c>
      <c r="O230" s="1" t="s">
        <v>618</v>
      </c>
      <c r="P230" s="1" t="s">
        <v>619</v>
      </c>
    </row>
    <row r="231" spans="1:16" x14ac:dyDescent="0.2">
      <c r="A231" t="s">
        <v>889</v>
      </c>
      <c r="B231" s="1" t="s">
        <v>620</v>
      </c>
      <c r="D231" s="1" t="s">
        <v>621</v>
      </c>
      <c r="E231">
        <v>38666</v>
      </c>
      <c r="F231" s="1" t="s">
        <v>895</v>
      </c>
      <c r="G231" s="1" t="s">
        <v>896</v>
      </c>
      <c r="H231" s="1" t="s">
        <v>897</v>
      </c>
      <c r="J231" s="1" t="s">
        <v>898</v>
      </c>
      <c r="K231" s="1" t="s">
        <v>899</v>
      </c>
      <c r="L231" s="1" t="s">
        <v>900</v>
      </c>
      <c r="M231" s="1" t="s">
        <v>901</v>
      </c>
      <c r="N231" s="1" t="s">
        <v>902</v>
      </c>
      <c r="O231" s="1" t="s">
        <v>903</v>
      </c>
      <c r="P231" s="1" t="s">
        <v>904</v>
      </c>
    </row>
    <row r="232" spans="1:16" x14ac:dyDescent="0.2">
      <c r="A232" t="s">
        <v>889</v>
      </c>
      <c r="B232" s="1" t="s">
        <v>905</v>
      </c>
      <c r="D232" s="1" t="s">
        <v>906</v>
      </c>
      <c r="E232">
        <v>38667</v>
      </c>
      <c r="F232" s="1" t="s">
        <v>1069</v>
      </c>
      <c r="G232" s="1" t="s">
        <v>862</v>
      </c>
      <c r="H232" s="1" t="s">
        <v>863</v>
      </c>
      <c r="J232" s="1" t="s">
        <v>864</v>
      </c>
      <c r="K232" s="1" t="s">
        <v>865</v>
      </c>
      <c r="L232" s="1" t="s">
        <v>866</v>
      </c>
      <c r="M232" s="1" t="s">
        <v>2633</v>
      </c>
      <c r="N232" s="1" t="s">
        <v>2634</v>
      </c>
      <c r="O232" s="1" t="s">
        <v>2635</v>
      </c>
      <c r="P232" s="1" t="s">
        <v>2636</v>
      </c>
    </row>
    <row r="233" spans="1:16" x14ac:dyDescent="0.2">
      <c r="A233" t="s">
        <v>889</v>
      </c>
      <c r="B233" s="1" t="s">
        <v>2637</v>
      </c>
      <c r="D233" s="1" t="s">
        <v>2638</v>
      </c>
      <c r="E233">
        <v>38670</v>
      </c>
      <c r="F233" s="1" t="s">
        <v>2639</v>
      </c>
      <c r="G233" s="1" t="s">
        <v>2640</v>
      </c>
      <c r="H233" s="1" t="s">
        <v>2641</v>
      </c>
      <c r="J233" s="1" t="s">
        <v>1327</v>
      </c>
      <c r="K233" s="1" t="s">
        <v>1372</v>
      </c>
      <c r="L233" s="1" t="s">
        <v>1373</v>
      </c>
      <c r="M233" s="1" t="s">
        <v>1374</v>
      </c>
      <c r="N233" s="1" t="s">
        <v>1375</v>
      </c>
      <c r="O233" s="1" t="s">
        <v>1376</v>
      </c>
      <c r="P233" s="1" t="s">
        <v>1377</v>
      </c>
    </row>
    <row r="234" spans="1:16" x14ac:dyDescent="0.2">
      <c r="A234" t="s">
        <v>889</v>
      </c>
      <c r="B234" s="1" t="s">
        <v>1378</v>
      </c>
      <c r="D234" s="1" t="s">
        <v>1379</v>
      </c>
      <c r="E234">
        <v>38671</v>
      </c>
      <c r="F234" s="1" t="s">
        <v>1380</v>
      </c>
      <c r="G234" s="1" t="s">
        <v>1381</v>
      </c>
      <c r="H234" s="1" t="s">
        <v>1382</v>
      </c>
      <c r="J234" s="1" t="s">
        <v>1383</v>
      </c>
      <c r="K234" s="1" t="s">
        <v>1384</v>
      </c>
      <c r="L234" s="1" t="s">
        <v>1385</v>
      </c>
      <c r="M234" s="1" t="s">
        <v>1386</v>
      </c>
      <c r="N234" s="1" t="s">
        <v>1387</v>
      </c>
      <c r="O234" s="1" t="s">
        <v>1388</v>
      </c>
      <c r="P234" s="1" t="s">
        <v>1389</v>
      </c>
    </row>
    <row r="235" spans="1:16" x14ac:dyDescent="0.2">
      <c r="A235" t="s">
        <v>889</v>
      </c>
      <c r="B235" s="1" t="s">
        <v>1390</v>
      </c>
      <c r="D235" s="1" t="s">
        <v>1391</v>
      </c>
      <c r="E235">
        <v>38672</v>
      </c>
      <c r="F235" s="1" t="s">
        <v>1392</v>
      </c>
      <c r="G235" s="1" t="s">
        <v>1393</v>
      </c>
      <c r="H235" s="1" t="s">
        <v>1394</v>
      </c>
      <c r="J235" s="1" t="s">
        <v>2683</v>
      </c>
      <c r="K235" s="1" t="s">
        <v>2684</v>
      </c>
      <c r="L235" s="1" t="s">
        <v>2685</v>
      </c>
      <c r="M235" s="1" t="s">
        <v>2686</v>
      </c>
      <c r="N235" s="1" t="s">
        <v>746</v>
      </c>
      <c r="O235" s="1" t="s">
        <v>747</v>
      </c>
      <c r="P235" s="1" t="s">
        <v>748</v>
      </c>
    </row>
    <row r="236" spans="1:16" x14ac:dyDescent="0.2">
      <c r="A236" t="s">
        <v>889</v>
      </c>
      <c r="B236" s="1" t="s">
        <v>2785</v>
      </c>
      <c r="D236" s="1" t="s">
        <v>2786</v>
      </c>
      <c r="E236">
        <v>38673</v>
      </c>
      <c r="F236" s="1" t="s">
        <v>2787</v>
      </c>
      <c r="G236" s="1" t="s">
        <v>1931</v>
      </c>
      <c r="H236" s="1" t="s">
        <v>1932</v>
      </c>
      <c r="J236" s="1" t="s">
        <v>1933</v>
      </c>
      <c r="K236" s="1" t="s">
        <v>1093</v>
      </c>
      <c r="L236" s="1" t="s">
        <v>1094</v>
      </c>
      <c r="M236" s="1" t="s">
        <v>2353</v>
      </c>
      <c r="N236" s="1" t="s">
        <v>2354</v>
      </c>
      <c r="O236" s="1" t="s">
        <v>2355</v>
      </c>
      <c r="P236" s="1" t="s">
        <v>2356</v>
      </c>
    </row>
    <row r="237" spans="1:16" x14ac:dyDescent="0.2">
      <c r="A237" t="s">
        <v>889</v>
      </c>
      <c r="B237" s="1" t="s">
        <v>2678</v>
      </c>
      <c r="D237" s="1" t="s">
        <v>2679</v>
      </c>
      <c r="E237">
        <v>38674</v>
      </c>
      <c r="F237" s="1" t="s">
        <v>2680</v>
      </c>
      <c r="G237" s="1" t="s">
        <v>2681</v>
      </c>
      <c r="H237" s="1" t="s">
        <v>2682</v>
      </c>
      <c r="J237" s="1" t="s">
        <v>2159</v>
      </c>
      <c r="K237" s="1" t="s">
        <v>2160</v>
      </c>
      <c r="L237" s="1" t="s">
        <v>2161</v>
      </c>
      <c r="M237" s="1" t="s">
        <v>2162</v>
      </c>
      <c r="N237" s="1" t="s">
        <v>2163</v>
      </c>
      <c r="O237" s="1" t="s">
        <v>2164</v>
      </c>
      <c r="P237" s="1" t="s">
        <v>2165</v>
      </c>
    </row>
    <row r="238" spans="1:16" x14ac:dyDescent="0.2">
      <c r="A238" t="s">
        <v>889</v>
      </c>
      <c r="B238" s="1" t="s">
        <v>2166</v>
      </c>
      <c r="D238" s="1" t="s">
        <v>2167</v>
      </c>
      <c r="E238">
        <v>38677</v>
      </c>
      <c r="F238" s="1" t="s">
        <v>2168</v>
      </c>
      <c r="G238" s="1" t="s">
        <v>2169</v>
      </c>
      <c r="H238" s="1" t="s">
        <v>2170</v>
      </c>
      <c r="J238" s="1" t="s">
        <v>2416</v>
      </c>
      <c r="K238" s="1" t="s">
        <v>3017</v>
      </c>
      <c r="L238" s="1" t="s">
        <v>3018</v>
      </c>
      <c r="M238" s="1" t="s">
        <v>710</v>
      </c>
      <c r="N238" s="1" t="s">
        <v>711</v>
      </c>
      <c r="O238" s="1" t="s">
        <v>712</v>
      </c>
      <c r="P238" s="1" t="s">
        <v>713</v>
      </c>
    </row>
    <row r="239" spans="1:16" x14ac:dyDescent="0.2">
      <c r="A239" t="s">
        <v>889</v>
      </c>
      <c r="B239" s="1" t="s">
        <v>714</v>
      </c>
      <c r="D239" s="1" t="s">
        <v>715</v>
      </c>
      <c r="E239">
        <v>38678</v>
      </c>
      <c r="F239" s="1" t="s">
        <v>716</v>
      </c>
      <c r="G239" s="1" t="s">
        <v>717</v>
      </c>
      <c r="H239" s="1" t="s">
        <v>718</v>
      </c>
      <c r="J239" s="1" t="s">
        <v>719</v>
      </c>
      <c r="K239" s="1" t="s">
        <v>1503</v>
      </c>
      <c r="L239" s="1" t="s">
        <v>1637</v>
      </c>
      <c r="M239" s="1" t="s">
        <v>1638</v>
      </c>
      <c r="N239" s="1" t="s">
        <v>1639</v>
      </c>
      <c r="O239" s="1" t="s">
        <v>1640</v>
      </c>
      <c r="P239" s="1" t="s">
        <v>1641</v>
      </c>
    </row>
    <row r="240" spans="1:16" x14ac:dyDescent="0.2">
      <c r="A240" t="s">
        <v>889</v>
      </c>
      <c r="B240" s="1" t="s">
        <v>1642</v>
      </c>
      <c r="D240" s="1" t="s">
        <v>1643</v>
      </c>
      <c r="E240">
        <v>38679</v>
      </c>
      <c r="F240" s="1" t="s">
        <v>1644</v>
      </c>
      <c r="G240" s="1" t="s">
        <v>1645</v>
      </c>
      <c r="H240" s="1" t="s">
        <v>1646</v>
      </c>
      <c r="J240" s="1" t="s">
        <v>1647</v>
      </c>
      <c r="K240" s="1" t="s">
        <v>1648</v>
      </c>
      <c r="L240" s="1" t="s">
        <v>1649</v>
      </c>
      <c r="M240" s="1" t="s">
        <v>1650</v>
      </c>
      <c r="N240" s="1" t="s">
        <v>1651</v>
      </c>
      <c r="O240" s="1" t="s">
        <v>1652</v>
      </c>
      <c r="P240" s="1" t="s">
        <v>1653</v>
      </c>
    </row>
    <row r="241" spans="1:16" x14ac:dyDescent="0.2">
      <c r="A241" t="s">
        <v>889</v>
      </c>
      <c r="B241" s="1" t="s">
        <v>1654</v>
      </c>
      <c r="D241" s="1" t="s">
        <v>2193</v>
      </c>
      <c r="E241">
        <v>38684</v>
      </c>
      <c r="F241" s="1" t="s">
        <v>2194</v>
      </c>
      <c r="G241" s="1" t="s">
        <v>2195</v>
      </c>
      <c r="H241" s="1" t="s">
        <v>2196</v>
      </c>
      <c r="J241" s="1" t="s">
        <v>1242</v>
      </c>
      <c r="K241" s="1" t="s">
        <v>1243</v>
      </c>
      <c r="L241" s="1" t="s">
        <v>820</v>
      </c>
      <c r="M241" s="1" t="s">
        <v>821</v>
      </c>
      <c r="N241" s="1" t="s">
        <v>822</v>
      </c>
      <c r="O241" s="1" t="s">
        <v>823</v>
      </c>
      <c r="P241" s="1" t="s">
        <v>824</v>
      </c>
    </row>
    <row r="242" spans="1:16" x14ac:dyDescent="0.2">
      <c r="A242" t="s">
        <v>889</v>
      </c>
      <c r="B242" s="1" t="s">
        <v>2042</v>
      </c>
      <c r="D242" s="1" t="s">
        <v>2043</v>
      </c>
      <c r="E242">
        <v>38685</v>
      </c>
      <c r="F242" s="1" t="s">
        <v>2044</v>
      </c>
      <c r="G242" s="1" t="s">
        <v>2529</v>
      </c>
      <c r="H242" s="1" t="s">
        <v>2530</v>
      </c>
      <c r="J242" s="1" t="s">
        <v>2531</v>
      </c>
      <c r="K242" s="1" t="s">
        <v>2532</v>
      </c>
      <c r="L242" s="1" t="s">
        <v>2533</v>
      </c>
      <c r="M242" s="1" t="s">
        <v>2534</v>
      </c>
      <c r="N242" s="1" t="s">
        <v>1085</v>
      </c>
      <c r="O242" s="1" t="s">
        <v>1086</v>
      </c>
      <c r="P242" s="1" t="s">
        <v>1087</v>
      </c>
    </row>
    <row r="243" spans="1:16" x14ac:dyDescent="0.2">
      <c r="A243" t="s">
        <v>889</v>
      </c>
      <c r="B243" s="1" t="s">
        <v>1088</v>
      </c>
      <c r="D243" s="1" t="s">
        <v>1089</v>
      </c>
      <c r="E243">
        <v>38686</v>
      </c>
      <c r="F243" s="1" t="s">
        <v>1090</v>
      </c>
      <c r="G243" s="1" t="s">
        <v>1091</v>
      </c>
      <c r="H243" s="1" t="s">
        <v>1092</v>
      </c>
      <c r="J243" s="1" t="s">
        <v>1070</v>
      </c>
      <c r="K243" s="1" t="s">
        <v>1071</v>
      </c>
      <c r="L243" s="1" t="s">
        <v>1072</v>
      </c>
      <c r="M243" s="1" t="s">
        <v>2583</v>
      </c>
      <c r="N243" s="1" t="s">
        <v>2584</v>
      </c>
      <c r="O243" s="1" t="s">
        <v>2585</v>
      </c>
      <c r="P243" s="1" t="s">
        <v>2586</v>
      </c>
    </row>
    <row r="244" spans="1:16" x14ac:dyDescent="0.2">
      <c r="A244" t="s">
        <v>889</v>
      </c>
      <c r="B244" s="1" t="s">
        <v>2587</v>
      </c>
      <c r="D244" s="1" t="s">
        <v>2588</v>
      </c>
      <c r="E244">
        <v>38687</v>
      </c>
      <c r="F244" s="1" t="s">
        <v>2589</v>
      </c>
      <c r="G244" s="1" t="s">
        <v>2590</v>
      </c>
      <c r="H244" s="1" t="s">
        <v>2591</v>
      </c>
      <c r="J244" s="1" t="s">
        <v>629</v>
      </c>
      <c r="K244" s="1" t="s">
        <v>630</v>
      </c>
      <c r="L244" s="1" t="s">
        <v>631</v>
      </c>
      <c r="M244" s="1" t="s">
        <v>632</v>
      </c>
      <c r="N244" s="1" t="s">
        <v>633</v>
      </c>
      <c r="O244" s="1" t="s">
        <v>634</v>
      </c>
      <c r="P244" s="1" t="s">
        <v>635</v>
      </c>
    </row>
    <row r="245" spans="1:16" x14ac:dyDescent="0.2">
      <c r="A245" t="s">
        <v>889</v>
      </c>
      <c r="B245" s="1" t="s">
        <v>636</v>
      </c>
      <c r="D245" s="1" t="s">
        <v>637</v>
      </c>
      <c r="E245">
        <v>38688</v>
      </c>
      <c r="F245" s="1" t="s">
        <v>638</v>
      </c>
      <c r="G245" s="1" t="s">
        <v>639</v>
      </c>
      <c r="H245" s="1" t="s">
        <v>640</v>
      </c>
      <c r="J245" s="1" t="s">
        <v>2756</v>
      </c>
      <c r="K245" s="1" t="s">
        <v>2757</v>
      </c>
      <c r="L245" s="1" t="s">
        <v>2758</v>
      </c>
      <c r="M245" s="1" t="s">
        <v>2759</v>
      </c>
      <c r="N245" s="1" t="s">
        <v>2760</v>
      </c>
      <c r="O245" s="1" t="s">
        <v>2761</v>
      </c>
      <c r="P245" s="1" t="s">
        <v>2762</v>
      </c>
    </row>
    <row r="246" spans="1:16" x14ac:dyDescent="0.2">
      <c r="A246" t="s">
        <v>889</v>
      </c>
      <c r="B246" s="1" t="s">
        <v>2763</v>
      </c>
      <c r="D246" s="1" t="s">
        <v>2764</v>
      </c>
      <c r="E246">
        <v>38691</v>
      </c>
      <c r="F246" s="1" t="s">
        <v>2765</v>
      </c>
      <c r="G246" s="1" t="s">
        <v>2766</v>
      </c>
      <c r="H246" s="1" t="s">
        <v>2767</v>
      </c>
      <c r="J246" s="1" t="s">
        <v>2768</v>
      </c>
      <c r="K246" s="1" t="s">
        <v>2769</v>
      </c>
      <c r="L246" s="1" t="s">
        <v>2770</v>
      </c>
      <c r="M246" s="1" t="s">
        <v>2771</v>
      </c>
      <c r="N246" s="1" t="s">
        <v>1248</v>
      </c>
      <c r="O246" s="1" t="s">
        <v>1249</v>
      </c>
      <c r="P246" s="1" t="s">
        <v>1250</v>
      </c>
    </row>
    <row r="247" spans="1:16" x14ac:dyDescent="0.2">
      <c r="A247" t="s">
        <v>889</v>
      </c>
      <c r="B247" s="1" t="s">
        <v>1251</v>
      </c>
      <c r="D247" s="1" t="s">
        <v>1252</v>
      </c>
      <c r="E247">
        <v>38692</v>
      </c>
      <c r="F247" s="1" t="s">
        <v>1253</v>
      </c>
      <c r="G247" s="1" t="s">
        <v>1254</v>
      </c>
      <c r="H247" s="1" t="s">
        <v>1255</v>
      </c>
      <c r="J247" s="1" t="s">
        <v>333</v>
      </c>
      <c r="K247" s="1" t="s">
        <v>3084</v>
      </c>
      <c r="L247" s="1" t="s">
        <v>2311</v>
      </c>
      <c r="M247" s="1" t="s">
        <v>2312</v>
      </c>
      <c r="N247" s="1" t="s">
        <v>2313</v>
      </c>
      <c r="O247" s="1" t="s">
        <v>2314</v>
      </c>
      <c r="P247" s="1" t="s">
        <v>2315</v>
      </c>
    </row>
    <row r="248" spans="1:16" x14ac:dyDescent="0.2">
      <c r="A248" t="s">
        <v>889</v>
      </c>
      <c r="B248" s="1" t="s">
        <v>2119</v>
      </c>
      <c r="D248" s="1" t="s">
        <v>2120</v>
      </c>
      <c r="E248">
        <v>38693</v>
      </c>
      <c r="F248" s="1" t="s">
        <v>2121</v>
      </c>
      <c r="G248" s="1" t="s">
        <v>1190</v>
      </c>
      <c r="H248" s="1" t="s">
        <v>1191</v>
      </c>
      <c r="J248" s="1" t="s">
        <v>1192</v>
      </c>
      <c r="K248" s="1" t="s">
        <v>1193</v>
      </c>
      <c r="L248" s="1" t="s">
        <v>2898</v>
      </c>
      <c r="M248" s="1" t="s">
        <v>2899</v>
      </c>
      <c r="N248" s="1" t="s">
        <v>2900</v>
      </c>
      <c r="O248" s="1" t="s">
        <v>2901</v>
      </c>
      <c r="P248" s="1" t="s">
        <v>2902</v>
      </c>
    </row>
    <row r="249" spans="1:16" x14ac:dyDescent="0.2">
      <c r="A249" t="s">
        <v>889</v>
      </c>
      <c r="B249" s="1" t="s">
        <v>2903</v>
      </c>
      <c r="D249" s="1" t="s">
        <v>2904</v>
      </c>
      <c r="E249">
        <v>38694</v>
      </c>
      <c r="F249" s="1" t="s">
        <v>2905</v>
      </c>
      <c r="G249" s="1" t="s">
        <v>2906</v>
      </c>
      <c r="H249" s="1" t="s">
        <v>2907</v>
      </c>
      <c r="J249" s="1" t="s">
        <v>2908</v>
      </c>
      <c r="K249" s="1" t="s">
        <v>1552</v>
      </c>
      <c r="L249" s="1" t="s">
        <v>1553</v>
      </c>
      <c r="M249" s="1" t="s">
        <v>1554</v>
      </c>
      <c r="N249" s="1" t="s">
        <v>1555</v>
      </c>
      <c r="O249" s="1" t="s">
        <v>1556</v>
      </c>
      <c r="P249" s="1" t="s">
        <v>1557</v>
      </c>
    </row>
    <row r="250" spans="1:16" x14ac:dyDescent="0.2">
      <c r="A250" t="s">
        <v>889</v>
      </c>
      <c r="B250" s="1" t="s">
        <v>1558</v>
      </c>
      <c r="D250" s="1" t="s">
        <v>1559</v>
      </c>
      <c r="E250">
        <v>38695</v>
      </c>
      <c r="F250" s="1" t="s">
        <v>1560</v>
      </c>
      <c r="G250" s="1" t="s">
        <v>1822</v>
      </c>
      <c r="H250" s="1" t="s">
        <v>1823</v>
      </c>
      <c r="J250" s="1" t="s">
        <v>1824</v>
      </c>
      <c r="K250" s="1" t="s">
        <v>1825</v>
      </c>
      <c r="L250" s="1" t="s">
        <v>1826</v>
      </c>
      <c r="M250" s="1" t="s">
        <v>1827</v>
      </c>
      <c r="N250" s="1" t="s">
        <v>1828</v>
      </c>
      <c r="O250" s="1" t="s">
        <v>1829</v>
      </c>
      <c r="P250" s="1" t="s">
        <v>1830</v>
      </c>
    </row>
    <row r="251" spans="1:16" x14ac:dyDescent="0.2">
      <c r="A251" t="s">
        <v>889</v>
      </c>
      <c r="B251" s="1" t="s">
        <v>1150</v>
      </c>
      <c r="D251" s="1" t="s">
        <v>1151</v>
      </c>
      <c r="E251">
        <v>38698</v>
      </c>
      <c r="F251" s="1" t="s">
        <v>177</v>
      </c>
      <c r="G251" s="1" t="s">
        <v>178</v>
      </c>
      <c r="H251" s="1" t="s">
        <v>179</v>
      </c>
      <c r="J251" s="1" t="s">
        <v>180</v>
      </c>
      <c r="K251" s="1" t="s">
        <v>76</v>
      </c>
      <c r="L251" s="1" t="s">
        <v>77</v>
      </c>
      <c r="M251" s="1" t="s">
        <v>78</v>
      </c>
      <c r="N251" s="1" t="s">
        <v>79</v>
      </c>
      <c r="O251" s="1" t="s">
        <v>80</v>
      </c>
      <c r="P251" s="1" t="s">
        <v>81</v>
      </c>
    </row>
    <row r="252" spans="1:16" x14ac:dyDescent="0.2">
      <c r="A252" t="s">
        <v>889</v>
      </c>
      <c r="B252" s="1" t="s">
        <v>82</v>
      </c>
      <c r="D252" s="1" t="s">
        <v>83</v>
      </c>
      <c r="E252">
        <v>38699</v>
      </c>
      <c r="F252" s="1" t="s">
        <v>84</v>
      </c>
      <c r="G252" s="1" t="s">
        <v>183</v>
      </c>
      <c r="H252" s="1" t="s">
        <v>184</v>
      </c>
      <c r="J252" s="1" t="s">
        <v>185</v>
      </c>
      <c r="K252" s="1" t="s">
        <v>186</v>
      </c>
      <c r="L252" s="1" t="s">
        <v>187</v>
      </c>
      <c r="M252" s="1" t="s">
        <v>188</v>
      </c>
      <c r="N252" s="1" t="s">
        <v>189</v>
      </c>
      <c r="O252" s="1" t="s">
        <v>190</v>
      </c>
      <c r="P252" s="1" t="s">
        <v>191</v>
      </c>
    </row>
    <row r="253" spans="1:16" x14ac:dyDescent="0.2">
      <c r="A253" t="s">
        <v>889</v>
      </c>
      <c r="B253" s="1" t="s">
        <v>192</v>
      </c>
      <c r="D253" s="1" t="s">
        <v>2802</v>
      </c>
      <c r="E253">
        <v>38700</v>
      </c>
      <c r="F253" s="1" t="s">
        <v>2803</v>
      </c>
      <c r="G253" s="1" t="s">
        <v>2804</v>
      </c>
      <c r="H253" s="1" t="s">
        <v>2805</v>
      </c>
      <c r="J253" s="1" t="s">
        <v>1500</v>
      </c>
      <c r="K253" s="1" t="s">
        <v>1501</v>
      </c>
      <c r="L253" s="1" t="s">
        <v>1502</v>
      </c>
      <c r="M253" s="1" t="s">
        <v>2459</v>
      </c>
      <c r="N253" s="1" t="s">
        <v>2460</v>
      </c>
      <c r="O253" s="1" t="s">
        <v>2461</v>
      </c>
      <c r="P253" s="1" t="s">
        <v>2462</v>
      </c>
    </row>
    <row r="254" spans="1:16" x14ac:dyDescent="0.2">
      <c r="A254" t="s">
        <v>889</v>
      </c>
      <c r="B254" s="1" t="s">
        <v>2463</v>
      </c>
      <c r="D254" s="1" t="s">
        <v>2464</v>
      </c>
      <c r="E254">
        <v>38701</v>
      </c>
      <c r="F254" s="1" t="s">
        <v>256</v>
      </c>
      <c r="G254" s="1" t="s">
        <v>257</v>
      </c>
      <c r="H254" s="1" t="s">
        <v>258</v>
      </c>
      <c r="J254" s="1" t="s">
        <v>439</v>
      </c>
      <c r="K254" s="1" t="s">
        <v>2352</v>
      </c>
      <c r="L254" s="1" t="s">
        <v>2365</v>
      </c>
      <c r="M254" s="1" t="s">
        <v>2366</v>
      </c>
      <c r="N254" s="1" t="s">
        <v>2367</v>
      </c>
      <c r="O254" s="1" t="s">
        <v>2368</v>
      </c>
      <c r="P254" s="1" t="s">
        <v>2369</v>
      </c>
    </row>
    <row r="255" spans="1:16" x14ac:dyDescent="0.2">
      <c r="A255" t="s">
        <v>889</v>
      </c>
      <c r="B255" s="1" t="s">
        <v>2370</v>
      </c>
      <c r="D255" s="1" t="s">
        <v>2371</v>
      </c>
      <c r="E255">
        <v>38702</v>
      </c>
      <c r="F255" s="1" t="s">
        <v>1813</v>
      </c>
      <c r="G255" s="1" t="s">
        <v>1889</v>
      </c>
      <c r="H255" s="1" t="s">
        <v>1890</v>
      </c>
      <c r="J255" s="1" t="s">
        <v>1891</v>
      </c>
      <c r="K255" s="1" t="s">
        <v>1892</v>
      </c>
      <c r="L255" s="1" t="s">
        <v>1893</v>
      </c>
      <c r="M255" s="1" t="s">
        <v>1894</v>
      </c>
      <c r="N255" s="1" t="s">
        <v>1895</v>
      </c>
      <c r="O255" s="1" t="s">
        <v>1896</v>
      </c>
      <c r="P255" s="1" t="s">
        <v>1897</v>
      </c>
    </row>
    <row r="256" spans="1:16" x14ac:dyDescent="0.2">
      <c r="A256" t="s">
        <v>889</v>
      </c>
      <c r="B256" s="1" t="s">
        <v>1898</v>
      </c>
      <c r="D256" s="1" t="s">
        <v>1899</v>
      </c>
      <c r="E256">
        <v>38705</v>
      </c>
      <c r="F256" s="1" t="s">
        <v>1900</v>
      </c>
      <c r="G256" s="1" t="s">
        <v>1901</v>
      </c>
      <c r="H256" s="1" t="s">
        <v>1902</v>
      </c>
      <c r="J256" s="1" t="s">
        <v>1903</v>
      </c>
      <c r="K256" s="1" t="s">
        <v>1904</v>
      </c>
      <c r="L256" s="1" t="s">
        <v>1905</v>
      </c>
      <c r="M256" s="1" t="s">
        <v>1906</v>
      </c>
      <c r="N256" s="1" t="s">
        <v>1907</v>
      </c>
      <c r="O256" s="1" t="s">
        <v>1908</v>
      </c>
      <c r="P256" s="1" t="s">
        <v>1909</v>
      </c>
    </row>
    <row r="257" spans="1:16" x14ac:dyDescent="0.2">
      <c r="A257" t="s">
        <v>889</v>
      </c>
      <c r="B257" s="1" t="s">
        <v>1910</v>
      </c>
      <c r="D257" s="1" t="s">
        <v>1911</v>
      </c>
      <c r="E257">
        <v>38706</v>
      </c>
      <c r="F257" s="1" t="s">
        <v>1912</v>
      </c>
      <c r="G257" s="1" t="s">
        <v>1913</v>
      </c>
      <c r="H257" s="1" t="s">
        <v>1914</v>
      </c>
      <c r="J257" s="1" t="s">
        <v>1915</v>
      </c>
      <c r="K257" s="1" t="s">
        <v>1125</v>
      </c>
      <c r="L257" s="1" t="s">
        <v>1126</v>
      </c>
      <c r="M257" s="1" t="s">
        <v>1127</v>
      </c>
      <c r="N257" s="1" t="s">
        <v>1128</v>
      </c>
      <c r="O257" s="1" t="s">
        <v>1129</v>
      </c>
      <c r="P257" s="1" t="s">
        <v>1130</v>
      </c>
    </row>
    <row r="258" spans="1:16" x14ac:dyDescent="0.2">
      <c r="A258" t="s">
        <v>889</v>
      </c>
      <c r="B258" s="1" t="s">
        <v>1</v>
      </c>
      <c r="D258" s="1" t="s">
        <v>2</v>
      </c>
      <c r="E258">
        <v>38707</v>
      </c>
      <c r="F258" s="1" t="s">
        <v>974</v>
      </c>
      <c r="G258" s="1" t="s">
        <v>2485</v>
      </c>
      <c r="H258" s="1" t="s">
        <v>2486</v>
      </c>
      <c r="J258" s="1" t="s">
        <v>2697</v>
      </c>
      <c r="K258" s="1" t="s">
        <v>2698</v>
      </c>
      <c r="L258" s="1" t="s">
        <v>2699</v>
      </c>
      <c r="M258" s="1" t="s">
        <v>2700</v>
      </c>
      <c r="N258" s="1" t="s">
        <v>2701</v>
      </c>
      <c r="O258" s="1" t="s">
        <v>2702</v>
      </c>
      <c r="P258" s="1" t="s">
        <v>2703</v>
      </c>
    </row>
    <row r="259" spans="1:16" x14ac:dyDescent="0.2">
      <c r="A259" t="s">
        <v>889</v>
      </c>
      <c r="B259" s="1" t="s">
        <v>2704</v>
      </c>
      <c r="D259" s="1" t="s">
        <v>2705</v>
      </c>
      <c r="E259">
        <v>38708</v>
      </c>
      <c r="F259" s="1" t="s">
        <v>2706</v>
      </c>
      <c r="G259" s="1" t="s">
        <v>2707</v>
      </c>
      <c r="H259" s="1" t="s">
        <v>2708</v>
      </c>
      <c r="J259" s="1" t="s">
        <v>1295</v>
      </c>
      <c r="K259" s="1" t="s">
        <v>1296</v>
      </c>
      <c r="L259" s="1" t="s">
        <v>1297</v>
      </c>
      <c r="M259" s="1" t="s">
        <v>1298</v>
      </c>
      <c r="N259" s="1" t="s">
        <v>1299</v>
      </c>
      <c r="O259" s="1" t="s">
        <v>1300</v>
      </c>
      <c r="P259" s="1" t="s">
        <v>1301</v>
      </c>
    </row>
    <row r="260" spans="1:16" x14ac:dyDescent="0.2">
      <c r="A260" t="s">
        <v>889</v>
      </c>
      <c r="B260" s="1" t="s">
        <v>1302</v>
      </c>
      <c r="D260" s="1" t="s">
        <v>1303</v>
      </c>
      <c r="E260">
        <v>38709</v>
      </c>
      <c r="F260" s="1" t="s">
        <v>1304</v>
      </c>
      <c r="G260" s="1" t="s">
        <v>1305</v>
      </c>
      <c r="H260" s="1" t="s">
        <v>1306</v>
      </c>
      <c r="J260" s="1" t="s">
        <v>1307</v>
      </c>
      <c r="K260" s="1" t="s">
        <v>1308</v>
      </c>
      <c r="L260" s="1" t="s">
        <v>1309</v>
      </c>
      <c r="M260" s="1" t="s">
        <v>1310</v>
      </c>
      <c r="N260" s="1" t="s">
        <v>648</v>
      </c>
      <c r="O260" s="1" t="s">
        <v>649</v>
      </c>
      <c r="P260" s="1" t="s">
        <v>650</v>
      </c>
    </row>
    <row r="261" spans="1:16" x14ac:dyDescent="0.2">
      <c r="A261" t="s">
        <v>889</v>
      </c>
      <c r="B261" s="1" t="s">
        <v>651</v>
      </c>
      <c r="D261" s="1" t="s">
        <v>652</v>
      </c>
      <c r="E261">
        <v>38713</v>
      </c>
      <c r="F261" s="1" t="s">
        <v>653</v>
      </c>
      <c r="G261" s="1" t="s">
        <v>654</v>
      </c>
      <c r="H261" s="1" t="s">
        <v>655</v>
      </c>
      <c r="J261" s="1" t="s">
        <v>656</v>
      </c>
      <c r="K261" s="1" t="s">
        <v>657</v>
      </c>
      <c r="L261" s="1" t="s">
        <v>658</v>
      </c>
      <c r="M261" s="1" t="s">
        <v>659</v>
      </c>
      <c r="N261" s="1" t="s">
        <v>660</v>
      </c>
      <c r="O261" s="1" t="s">
        <v>661</v>
      </c>
      <c r="P261" s="1" t="s">
        <v>662</v>
      </c>
    </row>
    <row r="262" spans="1:16" x14ac:dyDescent="0.2">
      <c r="A262" t="s">
        <v>889</v>
      </c>
      <c r="B262" s="1" t="s">
        <v>663</v>
      </c>
      <c r="D262" s="1" t="s">
        <v>664</v>
      </c>
      <c r="E262">
        <v>38714</v>
      </c>
      <c r="F262" s="1" t="s">
        <v>665</v>
      </c>
      <c r="G262" s="1" t="s">
        <v>3085</v>
      </c>
      <c r="H262" s="1" t="s">
        <v>3086</v>
      </c>
      <c r="J262" s="1" t="s">
        <v>2436</v>
      </c>
      <c r="K262" s="1" t="s">
        <v>2437</v>
      </c>
      <c r="L262" s="1" t="s">
        <v>2438</v>
      </c>
      <c r="M262" s="1" t="s">
        <v>3070</v>
      </c>
      <c r="N262" s="1" t="s">
        <v>3071</v>
      </c>
      <c r="O262" s="1" t="s">
        <v>3072</v>
      </c>
      <c r="P262" s="1" t="s">
        <v>3073</v>
      </c>
    </row>
    <row r="263" spans="1:16" x14ac:dyDescent="0.2">
      <c r="A263" t="s">
        <v>889</v>
      </c>
      <c r="B263" s="1" t="s">
        <v>3074</v>
      </c>
      <c r="D263" s="1" t="s">
        <v>3075</v>
      </c>
      <c r="E263">
        <v>38715</v>
      </c>
      <c r="F263" s="1" t="s">
        <v>3076</v>
      </c>
      <c r="G263" s="1" t="s">
        <v>3077</v>
      </c>
      <c r="H263" s="1" t="s">
        <v>3078</v>
      </c>
      <c r="J263" s="1" t="s">
        <v>3079</v>
      </c>
      <c r="K263" s="1" t="s">
        <v>3080</v>
      </c>
      <c r="L263" s="1" t="s">
        <v>166</v>
      </c>
      <c r="M263" s="1" t="s">
        <v>167</v>
      </c>
      <c r="N263" s="1" t="s">
        <v>1395</v>
      </c>
      <c r="O263" s="1" t="s">
        <v>1396</v>
      </c>
      <c r="P263" s="1" t="s">
        <v>1397</v>
      </c>
    </row>
    <row r="264" spans="1:16" x14ac:dyDescent="0.2">
      <c r="A264" t="s">
        <v>889</v>
      </c>
      <c r="B264" s="1" t="s">
        <v>1398</v>
      </c>
      <c r="D264" s="1" t="s">
        <v>1399</v>
      </c>
      <c r="E264">
        <v>38716</v>
      </c>
      <c r="F264" s="1" t="s">
        <v>1942</v>
      </c>
      <c r="G264" s="1" t="s">
        <v>1943</v>
      </c>
      <c r="H264" s="1" t="s">
        <v>1944</v>
      </c>
      <c r="J264" s="1" t="s">
        <v>1853</v>
      </c>
      <c r="K264" s="1" t="s">
        <v>1854</v>
      </c>
      <c r="L264" s="1" t="s">
        <v>1855</v>
      </c>
      <c r="M264" s="1" t="s">
        <v>1856</v>
      </c>
      <c r="N264" s="1" t="s">
        <v>1857</v>
      </c>
      <c r="O264" s="1" t="s">
        <v>1858</v>
      </c>
      <c r="P264" s="1" t="s">
        <v>1859</v>
      </c>
    </row>
    <row r="265" spans="1:16" x14ac:dyDescent="0.2">
      <c r="A265" t="s">
        <v>1132</v>
      </c>
    </row>
  </sheetData>
  <phoneticPr fontId="6"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workbookViewId="0"/>
  </sheetViews>
  <sheetFormatPr defaultRowHeight="12.75" x14ac:dyDescent="0.2"/>
  <sheetData>
    <row r="1" spans="1:16" x14ac:dyDescent="0.2">
      <c r="A1" t="s">
        <v>1861</v>
      </c>
      <c r="B1" t="s">
        <v>1132</v>
      </c>
      <c r="C1" t="s">
        <v>1133</v>
      </c>
      <c r="D1" t="s">
        <v>1134</v>
      </c>
      <c r="E1" t="s">
        <v>1134</v>
      </c>
      <c r="F1" t="s">
        <v>1134</v>
      </c>
      <c r="H1" t="s">
        <v>1134</v>
      </c>
      <c r="J1" t="s">
        <v>1134</v>
      </c>
      <c r="K1" t="s">
        <v>1134</v>
      </c>
      <c r="N1" t="s">
        <v>1134</v>
      </c>
      <c r="O1" t="s">
        <v>1134</v>
      </c>
      <c r="P1" t="s">
        <v>1134</v>
      </c>
    </row>
    <row r="3" spans="1:16" x14ac:dyDescent="0.2">
      <c r="E3" s="1" t="s">
        <v>383</v>
      </c>
    </row>
    <row r="4" spans="1:16" x14ac:dyDescent="0.2">
      <c r="B4" t="s">
        <v>1135</v>
      </c>
      <c r="E4" s="1" t="s">
        <v>2197</v>
      </c>
    </row>
    <row r="5" spans="1:16" x14ac:dyDescent="0.2">
      <c r="B5" s="1" t="s">
        <v>2198</v>
      </c>
    </row>
    <row r="6" spans="1:16" x14ac:dyDescent="0.2">
      <c r="E6" s="1" t="s">
        <v>2199</v>
      </c>
      <c r="H6" s="1" t="s">
        <v>2200</v>
      </c>
      <c r="K6" t="s">
        <v>1136</v>
      </c>
      <c r="O6" s="1" t="s">
        <v>2201</v>
      </c>
    </row>
    <row r="8" spans="1:16" x14ac:dyDescent="0.2">
      <c r="E8" s="1" t="s">
        <v>2202</v>
      </c>
      <c r="J8" s="1" t="s">
        <v>2203</v>
      </c>
    </row>
    <row r="9" spans="1:16" x14ac:dyDescent="0.2">
      <c r="B9" t="s">
        <v>1137</v>
      </c>
      <c r="D9" t="s">
        <v>1138</v>
      </c>
      <c r="E9" t="s">
        <v>1616</v>
      </c>
      <c r="F9" t="s">
        <v>1617</v>
      </c>
      <c r="G9" t="s">
        <v>1139</v>
      </c>
      <c r="H9" t="s">
        <v>1140</v>
      </c>
      <c r="J9" t="s">
        <v>1616</v>
      </c>
      <c r="K9" t="s">
        <v>1617</v>
      </c>
      <c r="L9" t="s">
        <v>1860</v>
      </c>
      <c r="M9" t="s">
        <v>1139</v>
      </c>
      <c r="N9" t="s">
        <v>1140</v>
      </c>
      <c r="O9" t="s">
        <v>1141</v>
      </c>
      <c r="P9" t="s">
        <v>1142</v>
      </c>
    </row>
    <row r="10" spans="1:16" x14ac:dyDescent="0.2">
      <c r="A10" t="s">
        <v>1132</v>
      </c>
    </row>
    <row r="11" spans="1:16" x14ac:dyDescent="0.2">
      <c r="B11" s="1" t="s">
        <v>2204</v>
      </c>
      <c r="D11" s="1" t="s">
        <v>2205</v>
      </c>
      <c r="E11" s="1" t="s">
        <v>798</v>
      </c>
      <c r="F11" s="1" t="s">
        <v>879</v>
      </c>
      <c r="G11" s="1" t="s">
        <v>880</v>
      </c>
      <c r="H11" s="1" t="s">
        <v>881</v>
      </c>
      <c r="J11" s="1" t="s">
        <v>882</v>
      </c>
      <c r="K11" s="1" t="s">
        <v>883</v>
      </c>
      <c r="L11" s="1" t="s">
        <v>884</v>
      </c>
      <c r="M11" s="1" t="s">
        <v>885</v>
      </c>
      <c r="N11" s="1" t="s">
        <v>886</v>
      </c>
      <c r="O11" s="1" t="s">
        <v>887</v>
      </c>
      <c r="P11" s="1" t="s">
        <v>888</v>
      </c>
    </row>
    <row r="12" spans="1:16" x14ac:dyDescent="0.2">
      <c r="A12" t="s">
        <v>1132</v>
      </c>
    </row>
  </sheetData>
  <phoneticPr fontId="6"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workbookViewId="0"/>
  </sheetViews>
  <sheetFormatPr defaultRowHeight="12.75" x14ac:dyDescent="0.2"/>
  <sheetData>
    <row r="1" spans="1:16" x14ac:dyDescent="0.2">
      <c r="A1" t="s">
        <v>1861</v>
      </c>
      <c r="B1" t="s">
        <v>1132</v>
      </c>
      <c r="C1" t="s">
        <v>1133</v>
      </c>
      <c r="D1" t="s">
        <v>1134</v>
      </c>
      <c r="E1" t="s">
        <v>1134</v>
      </c>
      <c r="F1" t="s">
        <v>1134</v>
      </c>
      <c r="H1" t="s">
        <v>1134</v>
      </c>
      <c r="J1" t="s">
        <v>1134</v>
      </c>
      <c r="K1" t="s">
        <v>1134</v>
      </c>
      <c r="N1" t="s">
        <v>1134</v>
      </c>
      <c r="O1" t="s">
        <v>1134</v>
      </c>
      <c r="P1" t="s">
        <v>1134</v>
      </c>
    </row>
    <row r="3" spans="1:16" x14ac:dyDescent="0.2">
      <c r="E3" s="1" t="s">
        <v>383</v>
      </c>
    </row>
    <row r="4" spans="1:16" x14ac:dyDescent="0.2">
      <c r="B4" t="s">
        <v>1135</v>
      </c>
      <c r="E4" s="1" t="s">
        <v>2197</v>
      </c>
    </row>
    <row r="5" spans="1:16" x14ac:dyDescent="0.2">
      <c r="B5" s="1" t="s">
        <v>2198</v>
      </c>
    </row>
    <row r="6" spans="1:16" x14ac:dyDescent="0.2">
      <c r="E6" s="1" t="s">
        <v>2199</v>
      </c>
      <c r="H6" s="1" t="s">
        <v>2200</v>
      </c>
      <c r="K6" t="s">
        <v>1136</v>
      </c>
      <c r="O6" s="1" t="s">
        <v>2201</v>
      </c>
    </row>
    <row r="8" spans="1:16" x14ac:dyDescent="0.2">
      <c r="E8" s="1" t="s">
        <v>2202</v>
      </c>
      <c r="J8" s="1" t="s">
        <v>2203</v>
      </c>
    </row>
    <row r="9" spans="1:16" x14ac:dyDescent="0.2">
      <c r="B9" t="s">
        <v>1137</v>
      </c>
      <c r="D9" t="s">
        <v>1138</v>
      </c>
      <c r="E9" t="s">
        <v>1616</v>
      </c>
      <c r="F9" t="s">
        <v>1617</v>
      </c>
      <c r="G9" t="s">
        <v>1139</v>
      </c>
      <c r="H9" t="s">
        <v>1140</v>
      </c>
      <c r="J9" t="s">
        <v>1616</v>
      </c>
      <c r="K9" t="s">
        <v>1617</v>
      </c>
      <c r="L9" t="s">
        <v>1860</v>
      </c>
      <c r="M9" t="s">
        <v>1139</v>
      </c>
      <c r="N9" t="s">
        <v>1140</v>
      </c>
      <c r="O9" t="s">
        <v>1141</v>
      </c>
      <c r="P9" t="s">
        <v>1142</v>
      </c>
    </row>
    <row r="10" spans="1:16" x14ac:dyDescent="0.2">
      <c r="A10" t="s">
        <v>1132</v>
      </c>
    </row>
    <row r="11" spans="1:16" x14ac:dyDescent="0.2">
      <c r="B11" s="1" t="s">
        <v>2204</v>
      </c>
      <c r="D11" s="1" t="s">
        <v>2205</v>
      </c>
      <c r="E11" s="1" t="s">
        <v>798</v>
      </c>
      <c r="F11" s="1" t="s">
        <v>879</v>
      </c>
      <c r="G11" s="1" t="s">
        <v>880</v>
      </c>
      <c r="H11" s="1" t="s">
        <v>881</v>
      </c>
      <c r="J11" s="1" t="s">
        <v>882</v>
      </c>
      <c r="K11" s="1" t="s">
        <v>883</v>
      </c>
      <c r="L11" s="1" t="s">
        <v>884</v>
      </c>
      <c r="M11" s="1" t="s">
        <v>885</v>
      </c>
      <c r="N11" s="1" t="s">
        <v>886</v>
      </c>
      <c r="O11" s="1" t="s">
        <v>887</v>
      </c>
      <c r="P11" s="1" t="s">
        <v>888</v>
      </c>
    </row>
    <row r="12" spans="1:16" x14ac:dyDescent="0.2">
      <c r="A12" t="s">
        <v>1132</v>
      </c>
    </row>
  </sheetData>
  <phoneticPr fontId="6"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defaultRowHeight="12.75" x14ac:dyDescent="0.2"/>
  <sheetData>
    <row r="1" spans="1:5" x14ac:dyDescent="0.2">
      <c r="A1" s="1" t="s">
        <v>3222</v>
      </c>
      <c r="C1" s="1" t="s">
        <v>230</v>
      </c>
      <c r="D1" s="1" t="s">
        <v>231</v>
      </c>
      <c r="E1" s="1" t="s">
        <v>232</v>
      </c>
    </row>
    <row r="4" spans="1:5" x14ac:dyDescent="0.2">
      <c r="B4" s="1" t="s">
        <v>235</v>
      </c>
    </row>
    <row r="6" spans="1:5" x14ac:dyDescent="0.2">
      <c r="A6" s="1" t="s">
        <v>233</v>
      </c>
      <c r="C6" s="1" t="s">
        <v>234</v>
      </c>
      <c r="D6" s="1" t="s">
        <v>252</v>
      </c>
      <c r="E6" s="1" t="s">
        <v>3105</v>
      </c>
    </row>
    <row r="7" spans="1:5" x14ac:dyDescent="0.2">
      <c r="A7" s="1" t="s">
        <v>233</v>
      </c>
      <c r="C7" s="1" t="s">
        <v>236</v>
      </c>
      <c r="D7" s="1" t="s">
        <v>3106</v>
      </c>
    </row>
    <row r="8" spans="1:5" x14ac:dyDescent="0.2">
      <c r="A8" s="1" t="s">
        <v>233</v>
      </c>
      <c r="C8" s="1" t="s">
        <v>250</v>
      </c>
      <c r="D8" s="1" t="s">
        <v>3107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defaultRowHeight="12.75" x14ac:dyDescent="0.2"/>
  <sheetData>
    <row r="1" spans="1:5" x14ac:dyDescent="0.2">
      <c r="A1" s="1" t="s">
        <v>3222</v>
      </c>
      <c r="C1" s="1" t="s">
        <v>230</v>
      </c>
      <c r="D1" s="1" t="s">
        <v>231</v>
      </c>
      <c r="E1" s="1" t="s">
        <v>232</v>
      </c>
    </row>
    <row r="4" spans="1:5" x14ac:dyDescent="0.2">
      <c r="B4" s="1" t="s">
        <v>235</v>
      </c>
    </row>
    <row r="6" spans="1:5" x14ac:dyDescent="0.2">
      <c r="A6" s="1" t="s">
        <v>233</v>
      </c>
      <c r="C6" s="1" t="s">
        <v>234</v>
      </c>
      <c r="D6" s="1" t="s">
        <v>252</v>
      </c>
      <c r="E6" s="1" t="s">
        <v>3105</v>
      </c>
    </row>
    <row r="7" spans="1:5" x14ac:dyDescent="0.2">
      <c r="A7" s="1" t="s">
        <v>233</v>
      </c>
      <c r="C7" s="1" t="s">
        <v>236</v>
      </c>
      <c r="D7" s="1" t="s">
        <v>3106</v>
      </c>
    </row>
    <row r="8" spans="1:5" x14ac:dyDescent="0.2">
      <c r="A8" s="1" t="s">
        <v>233</v>
      </c>
      <c r="C8" s="1" t="s">
        <v>250</v>
      </c>
      <c r="D8" s="1" t="s">
        <v>3107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workbookViewId="0"/>
  </sheetViews>
  <sheetFormatPr defaultRowHeight="12.75" x14ac:dyDescent="0.2"/>
  <sheetData>
    <row r="1" spans="1:24" x14ac:dyDescent="0.2">
      <c r="A1" s="1" t="s">
        <v>3237</v>
      </c>
      <c r="C1" s="1" t="s">
        <v>238</v>
      </c>
      <c r="E1" s="1" t="s">
        <v>1134</v>
      </c>
      <c r="F1" s="1" t="s">
        <v>1134</v>
      </c>
      <c r="G1" s="1" t="s">
        <v>1134</v>
      </c>
      <c r="H1" s="1" t="s">
        <v>1134</v>
      </c>
      <c r="I1" s="1" t="s">
        <v>1134</v>
      </c>
      <c r="J1" s="1" t="s">
        <v>1134</v>
      </c>
      <c r="K1" s="1" t="s">
        <v>1134</v>
      </c>
      <c r="L1" s="1" t="s">
        <v>1134</v>
      </c>
      <c r="M1" s="1" t="s">
        <v>1134</v>
      </c>
      <c r="N1" s="1" t="s">
        <v>1134</v>
      </c>
      <c r="O1" s="1" t="s">
        <v>1134</v>
      </c>
      <c r="P1" s="1" t="s">
        <v>1134</v>
      </c>
      <c r="Q1" s="1" t="s">
        <v>1134</v>
      </c>
      <c r="R1" s="1" t="s">
        <v>1134</v>
      </c>
      <c r="S1" s="1" t="s">
        <v>1134</v>
      </c>
      <c r="T1" s="1" t="s">
        <v>1134</v>
      </c>
      <c r="V1" s="1" t="s">
        <v>2629</v>
      </c>
      <c r="W1" s="1" t="s">
        <v>2629</v>
      </c>
      <c r="X1" s="1" t="s">
        <v>2629</v>
      </c>
    </row>
    <row r="3" spans="1:24" x14ac:dyDescent="0.2">
      <c r="C3" s="1" t="s">
        <v>3108</v>
      </c>
    </row>
    <row r="4" spans="1:24" x14ac:dyDescent="0.2">
      <c r="C4" s="1" t="s">
        <v>1131</v>
      </c>
    </row>
    <row r="6" spans="1:24" x14ac:dyDescent="0.2">
      <c r="C6" s="1" t="s">
        <v>251</v>
      </c>
      <c r="D6" s="1" t="s">
        <v>3109</v>
      </c>
    </row>
    <row r="7" spans="1:24" x14ac:dyDescent="0.2">
      <c r="C7" s="1" t="s">
        <v>237</v>
      </c>
      <c r="D7" s="1" t="s">
        <v>3110</v>
      </c>
    </row>
    <row r="8" spans="1:24" x14ac:dyDescent="0.2">
      <c r="C8" s="1" t="s">
        <v>239</v>
      </c>
      <c r="E8" s="1" t="s">
        <v>246</v>
      </c>
      <c r="H8" s="1" t="s">
        <v>247</v>
      </c>
      <c r="K8" s="1" t="s">
        <v>248</v>
      </c>
    </row>
    <row r="9" spans="1:24" x14ac:dyDescent="0.2">
      <c r="A9" s="1" t="s">
        <v>1132</v>
      </c>
      <c r="E9" s="1" t="s">
        <v>3111</v>
      </c>
      <c r="F9" s="1" t="s">
        <v>3112</v>
      </c>
      <c r="H9" s="1" t="s">
        <v>3113</v>
      </c>
      <c r="I9" s="1" t="s">
        <v>3114</v>
      </c>
      <c r="J9" s="1" t="s">
        <v>3115</v>
      </c>
      <c r="K9" s="1" t="s">
        <v>3116</v>
      </c>
      <c r="L9" s="1" t="s">
        <v>3117</v>
      </c>
      <c r="M9" s="1" t="s">
        <v>3118</v>
      </c>
      <c r="N9" s="1" t="s">
        <v>3119</v>
      </c>
      <c r="O9" s="1" t="s">
        <v>3120</v>
      </c>
      <c r="P9" s="1" t="s">
        <v>3121</v>
      </c>
      <c r="Q9" s="1" t="s">
        <v>3122</v>
      </c>
      <c r="R9" s="1" t="s">
        <v>3123</v>
      </c>
      <c r="S9" s="1" t="s">
        <v>3124</v>
      </c>
      <c r="T9" s="1" t="s">
        <v>3125</v>
      </c>
    </row>
    <row r="10" spans="1:24" x14ac:dyDescent="0.2">
      <c r="C10" s="1" t="s">
        <v>3126</v>
      </c>
    </row>
    <row r="11" spans="1:24" x14ac:dyDescent="0.2">
      <c r="C11" s="1" t="s">
        <v>1616</v>
      </c>
      <c r="D11" s="1" t="s">
        <v>1617</v>
      </c>
      <c r="E11" s="1" t="s">
        <v>3238</v>
      </c>
      <c r="F11" s="1" t="s">
        <v>3239</v>
      </c>
      <c r="G11" s="1" t="s">
        <v>253</v>
      </c>
      <c r="H11" s="1" t="s">
        <v>3240</v>
      </c>
      <c r="I11" s="1" t="s">
        <v>3241</v>
      </c>
      <c r="J11" s="1" t="s">
        <v>3242</v>
      </c>
      <c r="K11" s="1" t="s">
        <v>3243</v>
      </c>
      <c r="L11" s="1" t="s">
        <v>3244</v>
      </c>
      <c r="M11" s="1" t="s">
        <v>3245</v>
      </c>
      <c r="N11" s="1" t="s">
        <v>3246</v>
      </c>
      <c r="O11" s="1" t="s">
        <v>3247</v>
      </c>
      <c r="P11" s="1" t="s">
        <v>3248</v>
      </c>
      <c r="Q11" s="1" t="s">
        <v>3249</v>
      </c>
      <c r="R11" s="1" t="s">
        <v>3250</v>
      </c>
      <c r="S11" s="1" t="s">
        <v>3251</v>
      </c>
      <c r="T11" s="1" t="s">
        <v>3252</v>
      </c>
      <c r="V11" s="1" t="s">
        <v>236</v>
      </c>
      <c r="W11" s="1" t="s">
        <v>3099</v>
      </c>
      <c r="X11" s="1" t="s">
        <v>3100</v>
      </c>
    </row>
    <row r="12" spans="1:24" x14ac:dyDescent="0.2">
      <c r="C12" s="1" t="s">
        <v>3223</v>
      </c>
      <c r="D12" s="1" t="s">
        <v>3224</v>
      </c>
      <c r="E12" s="1" t="s">
        <v>3253</v>
      </c>
      <c r="F12" s="1" t="s">
        <v>3254</v>
      </c>
      <c r="G12" s="1" t="s">
        <v>3225</v>
      </c>
      <c r="H12" s="1" t="s">
        <v>3255</v>
      </c>
      <c r="I12" s="1" t="s">
        <v>3256</v>
      </c>
      <c r="J12" s="1" t="s">
        <v>3257</v>
      </c>
      <c r="K12" s="1" t="s">
        <v>3258</v>
      </c>
      <c r="L12" s="1" t="s">
        <v>3259</v>
      </c>
      <c r="M12" s="1" t="s">
        <v>3260</v>
      </c>
      <c r="N12" s="1" t="s">
        <v>3261</v>
      </c>
      <c r="O12" s="1" t="s">
        <v>3262</v>
      </c>
      <c r="P12" s="1" t="s">
        <v>3263</v>
      </c>
      <c r="Q12" s="1" t="s">
        <v>3264</v>
      </c>
      <c r="R12" s="1" t="s">
        <v>3265</v>
      </c>
      <c r="S12" s="1" t="s">
        <v>3266</v>
      </c>
      <c r="T12" s="1" t="s">
        <v>3267</v>
      </c>
      <c r="V12" s="1" t="s">
        <v>3226</v>
      </c>
      <c r="W12" s="1" t="s">
        <v>3227</v>
      </c>
      <c r="X12" s="1" t="s">
        <v>3228</v>
      </c>
    </row>
    <row r="13" spans="1:24" x14ac:dyDescent="0.2">
      <c r="C13" s="1" t="s">
        <v>3229</v>
      </c>
      <c r="D13" s="1" t="s">
        <v>3230</v>
      </c>
      <c r="E13" s="1" t="s">
        <v>3268</v>
      </c>
      <c r="F13" s="1" t="s">
        <v>3269</v>
      </c>
      <c r="G13" s="1" t="s">
        <v>3231</v>
      </c>
      <c r="H13" s="1" t="s">
        <v>3270</v>
      </c>
      <c r="I13" s="1" t="s">
        <v>3271</v>
      </c>
      <c r="J13" s="1" t="s">
        <v>3272</v>
      </c>
      <c r="K13" s="1" t="s">
        <v>3273</v>
      </c>
      <c r="L13" s="1" t="s">
        <v>3274</v>
      </c>
      <c r="M13" s="1" t="s">
        <v>3275</v>
      </c>
      <c r="N13" s="1" t="s">
        <v>3276</v>
      </c>
      <c r="O13" s="1" t="s">
        <v>3277</v>
      </c>
      <c r="P13" s="1" t="s">
        <v>3278</v>
      </c>
      <c r="Q13" s="1" t="s">
        <v>3279</v>
      </c>
      <c r="R13" s="1" t="s">
        <v>3280</v>
      </c>
      <c r="S13" s="1" t="s">
        <v>3281</v>
      </c>
      <c r="T13" s="1" t="s">
        <v>3282</v>
      </c>
      <c r="V13" s="1" t="s">
        <v>3232</v>
      </c>
      <c r="W13" s="1" t="s">
        <v>3233</v>
      </c>
      <c r="X13" s="1" t="s">
        <v>3234</v>
      </c>
    </row>
    <row r="14" spans="1:24" x14ac:dyDescent="0.2">
      <c r="C14" s="1" t="s">
        <v>3235</v>
      </c>
      <c r="D14" s="1" t="s">
        <v>3127</v>
      </c>
      <c r="E14" s="1" t="s">
        <v>3283</v>
      </c>
      <c r="F14" s="1" t="s">
        <v>3284</v>
      </c>
      <c r="G14" s="1" t="s">
        <v>3128</v>
      </c>
      <c r="H14" s="1" t="s">
        <v>3285</v>
      </c>
      <c r="I14" s="1" t="s">
        <v>3286</v>
      </c>
      <c r="J14" s="1" t="s">
        <v>3287</v>
      </c>
      <c r="K14" s="1" t="s">
        <v>3288</v>
      </c>
      <c r="L14" s="1" t="s">
        <v>3289</v>
      </c>
      <c r="M14" s="1" t="s">
        <v>3290</v>
      </c>
      <c r="N14" s="1" t="s">
        <v>3291</v>
      </c>
      <c r="O14" s="1" t="s">
        <v>3292</v>
      </c>
      <c r="P14" s="1" t="s">
        <v>3293</v>
      </c>
      <c r="Q14" s="1" t="s">
        <v>3294</v>
      </c>
      <c r="R14" s="1" t="s">
        <v>3295</v>
      </c>
      <c r="S14" s="1" t="s">
        <v>3296</v>
      </c>
      <c r="T14" s="1" t="s">
        <v>3297</v>
      </c>
      <c r="V14" s="1" t="s">
        <v>3236</v>
      </c>
      <c r="W14" s="1" t="s">
        <v>3129</v>
      </c>
      <c r="X14" s="1" t="s">
        <v>3130</v>
      </c>
    </row>
    <row r="15" spans="1:24" x14ac:dyDescent="0.2">
      <c r="C15" s="1" t="s">
        <v>3131</v>
      </c>
      <c r="D15" s="1" t="s">
        <v>3132</v>
      </c>
      <c r="E15" s="1" t="s">
        <v>3298</v>
      </c>
      <c r="F15" s="1" t="s">
        <v>3299</v>
      </c>
      <c r="G15" s="1" t="s">
        <v>3133</v>
      </c>
      <c r="H15" s="1" t="s">
        <v>3300</v>
      </c>
      <c r="I15" s="1" t="s">
        <v>3301</v>
      </c>
      <c r="J15" s="1" t="s">
        <v>3302</v>
      </c>
      <c r="K15" s="1" t="s">
        <v>3303</v>
      </c>
      <c r="L15" s="1" t="s">
        <v>3304</v>
      </c>
      <c r="M15" s="1" t="s">
        <v>3305</v>
      </c>
      <c r="N15" s="1" t="s">
        <v>3306</v>
      </c>
      <c r="O15" s="1" t="s">
        <v>3307</v>
      </c>
      <c r="P15" s="1" t="s">
        <v>3308</v>
      </c>
      <c r="Q15" s="1" t="s">
        <v>3309</v>
      </c>
      <c r="R15" s="1" t="s">
        <v>3310</v>
      </c>
      <c r="S15" s="1" t="s">
        <v>3311</v>
      </c>
      <c r="T15" s="1" t="s">
        <v>3312</v>
      </c>
      <c r="V15" s="1" t="s">
        <v>3134</v>
      </c>
      <c r="W15" s="1" t="s">
        <v>3135</v>
      </c>
      <c r="X15" s="1" t="s">
        <v>3136</v>
      </c>
    </row>
    <row r="16" spans="1:24" x14ac:dyDescent="0.2">
      <c r="C16" s="1" t="s">
        <v>3137</v>
      </c>
      <c r="D16" s="1" t="s">
        <v>3138</v>
      </c>
      <c r="E16" s="1" t="s">
        <v>3313</v>
      </c>
      <c r="F16" s="1" t="s">
        <v>3314</v>
      </c>
      <c r="G16" s="1" t="s">
        <v>3139</v>
      </c>
      <c r="H16" s="1" t="s">
        <v>3315</v>
      </c>
      <c r="I16" s="1" t="s">
        <v>3316</v>
      </c>
      <c r="J16" s="1" t="s">
        <v>3317</v>
      </c>
      <c r="K16" s="1" t="s">
        <v>3318</v>
      </c>
      <c r="L16" s="1" t="s">
        <v>3319</v>
      </c>
      <c r="M16" s="1" t="s">
        <v>3320</v>
      </c>
      <c r="N16" s="1" t="s">
        <v>3321</v>
      </c>
      <c r="O16" s="1" t="s">
        <v>3322</v>
      </c>
      <c r="P16" s="1" t="s">
        <v>3323</v>
      </c>
      <c r="Q16" s="1" t="s">
        <v>3324</v>
      </c>
      <c r="R16" s="1" t="s">
        <v>3325</v>
      </c>
      <c r="S16" s="1" t="s">
        <v>3326</v>
      </c>
      <c r="T16" s="1" t="s">
        <v>3327</v>
      </c>
      <c r="V16" s="1" t="s">
        <v>3140</v>
      </c>
      <c r="W16" s="1" t="s">
        <v>3141</v>
      </c>
      <c r="X16" s="1" t="s">
        <v>3142</v>
      </c>
    </row>
    <row r="17" spans="3:24" x14ac:dyDescent="0.2">
      <c r="C17" s="1" t="s">
        <v>3143</v>
      </c>
      <c r="D17" s="1" t="s">
        <v>3144</v>
      </c>
      <c r="E17" s="1" t="s">
        <v>3328</v>
      </c>
      <c r="F17" s="1" t="s">
        <v>3329</v>
      </c>
      <c r="G17" s="1" t="s">
        <v>3145</v>
      </c>
      <c r="H17" s="1" t="s">
        <v>3330</v>
      </c>
      <c r="I17" s="1" t="s">
        <v>3331</v>
      </c>
      <c r="J17" s="1" t="s">
        <v>3332</v>
      </c>
      <c r="K17" s="1" t="s">
        <v>3333</v>
      </c>
      <c r="L17" s="1" t="s">
        <v>3334</v>
      </c>
      <c r="M17" s="1" t="s">
        <v>3335</v>
      </c>
      <c r="N17" s="1" t="s">
        <v>3336</v>
      </c>
      <c r="O17" s="1" t="s">
        <v>3337</v>
      </c>
      <c r="P17" s="1" t="s">
        <v>3338</v>
      </c>
      <c r="Q17" s="1" t="s">
        <v>3339</v>
      </c>
      <c r="R17" s="1" t="s">
        <v>3340</v>
      </c>
      <c r="S17" s="1" t="s">
        <v>3341</v>
      </c>
      <c r="T17" s="1" t="s">
        <v>3342</v>
      </c>
      <c r="V17" s="1" t="s">
        <v>3146</v>
      </c>
      <c r="W17" s="1" t="s">
        <v>3147</v>
      </c>
      <c r="X17" s="1" t="s">
        <v>3148</v>
      </c>
    </row>
    <row r="18" spans="3:24" x14ac:dyDescent="0.2">
      <c r="C18" s="1" t="s">
        <v>3149</v>
      </c>
      <c r="D18" s="1" t="s">
        <v>3150</v>
      </c>
      <c r="E18" s="1" t="s">
        <v>3343</v>
      </c>
      <c r="F18" s="1" t="s">
        <v>3344</v>
      </c>
      <c r="G18" s="1" t="s">
        <v>3151</v>
      </c>
      <c r="H18" s="1" t="s">
        <v>3345</v>
      </c>
      <c r="I18" s="1" t="s">
        <v>3346</v>
      </c>
      <c r="J18" s="1" t="s">
        <v>3347</v>
      </c>
      <c r="K18" s="1" t="s">
        <v>3348</v>
      </c>
      <c r="L18" s="1" t="s">
        <v>3349</v>
      </c>
      <c r="M18" s="1" t="s">
        <v>3350</v>
      </c>
      <c r="N18" s="1" t="s">
        <v>3351</v>
      </c>
      <c r="O18" s="1" t="s">
        <v>3352</v>
      </c>
      <c r="P18" s="1" t="s">
        <v>3353</v>
      </c>
      <c r="Q18" s="1" t="s">
        <v>3354</v>
      </c>
      <c r="R18" s="1" t="s">
        <v>3355</v>
      </c>
      <c r="S18" s="1" t="s">
        <v>3356</v>
      </c>
      <c r="T18" s="1" t="s">
        <v>3357</v>
      </c>
      <c r="V18" s="1" t="s">
        <v>3152</v>
      </c>
      <c r="W18" s="1" t="s">
        <v>3153</v>
      </c>
      <c r="X18" s="1" t="s">
        <v>3154</v>
      </c>
    </row>
    <row r="19" spans="3:24" x14ac:dyDescent="0.2">
      <c r="C19" s="1" t="s">
        <v>3155</v>
      </c>
      <c r="D19" s="1" t="s">
        <v>3156</v>
      </c>
      <c r="E19" s="1" t="s">
        <v>3358</v>
      </c>
      <c r="F19" s="1" t="s">
        <v>3359</v>
      </c>
      <c r="G19" s="1" t="s">
        <v>3157</v>
      </c>
      <c r="H19" s="1" t="s">
        <v>3360</v>
      </c>
      <c r="I19" s="1" t="s">
        <v>3361</v>
      </c>
      <c r="J19" s="1" t="s">
        <v>3362</v>
      </c>
      <c r="K19" s="1" t="s">
        <v>3363</v>
      </c>
      <c r="L19" s="1" t="s">
        <v>3364</v>
      </c>
      <c r="M19" s="1" t="s">
        <v>3365</v>
      </c>
      <c r="N19" s="1" t="s">
        <v>3366</v>
      </c>
      <c r="O19" s="1" t="s">
        <v>3367</v>
      </c>
      <c r="P19" s="1" t="s">
        <v>3368</v>
      </c>
      <c r="Q19" s="1" t="s">
        <v>3369</v>
      </c>
      <c r="R19" s="1" t="s">
        <v>3370</v>
      </c>
      <c r="S19" s="1" t="s">
        <v>3371</v>
      </c>
      <c r="T19" s="1" t="s">
        <v>3372</v>
      </c>
      <c r="V19" s="1" t="s">
        <v>3158</v>
      </c>
      <c r="W19" s="1" t="s">
        <v>3159</v>
      </c>
      <c r="X19" s="1" t="s">
        <v>3160</v>
      </c>
    </row>
    <row r="20" spans="3:24" x14ac:dyDescent="0.2">
      <c r="C20" s="1" t="s">
        <v>3161</v>
      </c>
      <c r="D20" s="1" t="s">
        <v>3162</v>
      </c>
      <c r="E20" s="1" t="s">
        <v>3373</v>
      </c>
      <c r="F20" s="1" t="s">
        <v>3374</v>
      </c>
      <c r="G20" s="1" t="s">
        <v>3163</v>
      </c>
      <c r="H20" s="1" t="s">
        <v>3375</v>
      </c>
      <c r="I20" s="1" t="s">
        <v>3376</v>
      </c>
      <c r="J20" s="1" t="s">
        <v>3377</v>
      </c>
      <c r="K20" s="1" t="s">
        <v>3378</v>
      </c>
      <c r="L20" s="1" t="s">
        <v>3379</v>
      </c>
      <c r="M20" s="1" t="s">
        <v>3380</v>
      </c>
      <c r="N20" s="1" t="s">
        <v>3381</v>
      </c>
      <c r="O20" s="1" t="s">
        <v>3382</v>
      </c>
      <c r="P20" s="1" t="s">
        <v>3383</v>
      </c>
      <c r="Q20" s="1" t="s">
        <v>3384</v>
      </c>
      <c r="R20" s="1" t="s">
        <v>3385</v>
      </c>
      <c r="S20" s="1" t="s">
        <v>3386</v>
      </c>
      <c r="T20" s="1" t="s">
        <v>3387</v>
      </c>
      <c r="V20" s="1" t="s">
        <v>3164</v>
      </c>
      <c r="W20" s="1" t="s">
        <v>3165</v>
      </c>
      <c r="X20" s="1" t="s">
        <v>3166</v>
      </c>
    </row>
    <row r="21" spans="3:24" x14ac:dyDescent="0.2">
      <c r="C21" s="1" t="s">
        <v>3167</v>
      </c>
      <c r="D21" s="1" t="s">
        <v>3168</v>
      </c>
      <c r="E21" s="1" t="s">
        <v>3388</v>
      </c>
      <c r="F21" s="1" t="s">
        <v>3389</v>
      </c>
      <c r="G21" s="1" t="s">
        <v>3169</v>
      </c>
      <c r="H21" s="1" t="s">
        <v>3390</v>
      </c>
      <c r="I21" s="1" t="s">
        <v>3391</v>
      </c>
      <c r="J21" s="1" t="s">
        <v>3392</v>
      </c>
      <c r="K21" s="1" t="s">
        <v>3393</v>
      </c>
      <c r="L21" s="1" t="s">
        <v>3394</v>
      </c>
      <c r="M21" s="1" t="s">
        <v>3395</v>
      </c>
      <c r="N21" s="1" t="s">
        <v>3396</v>
      </c>
      <c r="O21" s="1" t="s">
        <v>3397</v>
      </c>
      <c r="P21" s="1" t="s">
        <v>3398</v>
      </c>
      <c r="Q21" s="1" t="s">
        <v>3399</v>
      </c>
      <c r="R21" s="1" t="s">
        <v>3400</v>
      </c>
      <c r="S21" s="1" t="s">
        <v>3401</v>
      </c>
      <c r="T21" s="1" t="s">
        <v>3402</v>
      </c>
      <c r="V21" s="1" t="s">
        <v>3170</v>
      </c>
      <c r="W21" s="1" t="s">
        <v>3171</v>
      </c>
      <c r="X21" s="1" t="s">
        <v>3172</v>
      </c>
    </row>
    <row r="22" spans="3:24" x14ac:dyDescent="0.2">
      <c r="C22" s="1" t="s">
        <v>3173</v>
      </c>
      <c r="D22" s="1" t="s">
        <v>3174</v>
      </c>
      <c r="E22" s="1" t="s">
        <v>3403</v>
      </c>
      <c r="F22" s="1" t="s">
        <v>3404</v>
      </c>
      <c r="G22" s="1" t="s">
        <v>3175</v>
      </c>
      <c r="H22" s="1" t="s">
        <v>3405</v>
      </c>
      <c r="I22" s="1" t="s">
        <v>3406</v>
      </c>
      <c r="J22" s="1" t="s">
        <v>3407</v>
      </c>
      <c r="K22" s="1" t="s">
        <v>3408</v>
      </c>
      <c r="L22" s="1" t="s">
        <v>3409</v>
      </c>
      <c r="M22" s="1" t="s">
        <v>3410</v>
      </c>
      <c r="N22" s="1" t="s">
        <v>3411</v>
      </c>
      <c r="O22" s="1" t="s">
        <v>3412</v>
      </c>
      <c r="P22" s="1" t="s">
        <v>3413</v>
      </c>
      <c r="Q22" s="1" t="s">
        <v>3414</v>
      </c>
      <c r="R22" s="1" t="s">
        <v>3415</v>
      </c>
      <c r="S22" s="1" t="s">
        <v>3416</v>
      </c>
      <c r="T22" s="1" t="s">
        <v>3417</v>
      </c>
      <c r="V22" s="1" t="s">
        <v>3176</v>
      </c>
      <c r="W22" s="1" t="s">
        <v>3177</v>
      </c>
      <c r="X22" s="1" t="s">
        <v>3178</v>
      </c>
    </row>
    <row r="23" spans="3:24" x14ac:dyDescent="0.2">
      <c r="C23" s="1" t="s">
        <v>3179</v>
      </c>
      <c r="D23" s="1" t="s">
        <v>3180</v>
      </c>
      <c r="E23" s="1" t="s">
        <v>3418</v>
      </c>
      <c r="F23" s="1" t="s">
        <v>3419</v>
      </c>
      <c r="G23" s="1" t="s">
        <v>3181</v>
      </c>
      <c r="H23" s="1" t="s">
        <v>3420</v>
      </c>
      <c r="I23" s="1" t="s">
        <v>3421</v>
      </c>
      <c r="J23" s="1" t="s">
        <v>3422</v>
      </c>
      <c r="K23" s="1" t="s">
        <v>3423</v>
      </c>
      <c r="L23" s="1" t="s">
        <v>3424</v>
      </c>
      <c r="M23" s="1" t="s">
        <v>3425</v>
      </c>
      <c r="N23" s="1" t="s">
        <v>3426</v>
      </c>
      <c r="O23" s="1" t="s">
        <v>3427</v>
      </c>
      <c r="P23" s="1" t="s">
        <v>3428</v>
      </c>
      <c r="Q23" s="1" t="s">
        <v>3429</v>
      </c>
      <c r="R23" s="1" t="s">
        <v>3430</v>
      </c>
      <c r="S23" s="1" t="s">
        <v>3431</v>
      </c>
      <c r="T23" s="1" t="s">
        <v>3432</v>
      </c>
      <c r="V23" s="1" t="s">
        <v>3182</v>
      </c>
      <c r="W23" s="1" t="s">
        <v>3183</v>
      </c>
      <c r="X23" s="1" t="s">
        <v>3184</v>
      </c>
    </row>
    <row r="24" spans="3:24" x14ac:dyDescent="0.2">
      <c r="C24" s="1" t="s">
        <v>3185</v>
      </c>
      <c r="D24" s="1" t="s">
        <v>3186</v>
      </c>
      <c r="E24" s="1" t="s">
        <v>3433</v>
      </c>
      <c r="F24" s="1" t="s">
        <v>3434</v>
      </c>
      <c r="G24" s="1" t="s">
        <v>3187</v>
      </c>
      <c r="H24" s="1" t="s">
        <v>3435</v>
      </c>
      <c r="I24" s="1" t="s">
        <v>3436</v>
      </c>
      <c r="J24" s="1" t="s">
        <v>3437</v>
      </c>
      <c r="K24" s="1" t="s">
        <v>3438</v>
      </c>
      <c r="L24" s="1" t="s">
        <v>3439</v>
      </c>
      <c r="M24" s="1" t="s">
        <v>3440</v>
      </c>
      <c r="N24" s="1" t="s">
        <v>3441</v>
      </c>
      <c r="O24" s="1" t="s">
        <v>3442</v>
      </c>
      <c r="P24" s="1" t="s">
        <v>3443</v>
      </c>
      <c r="Q24" s="1" t="s">
        <v>3444</v>
      </c>
      <c r="R24" s="1" t="s">
        <v>3445</v>
      </c>
      <c r="S24" s="1" t="s">
        <v>3446</v>
      </c>
      <c r="T24" s="1" t="s">
        <v>3447</v>
      </c>
      <c r="V24" s="1" t="s">
        <v>3188</v>
      </c>
      <c r="W24" s="1" t="s">
        <v>3189</v>
      </c>
      <c r="X24" s="1" t="s">
        <v>3190</v>
      </c>
    </row>
    <row r="25" spans="3:24" x14ac:dyDescent="0.2">
      <c r="C25" s="1" t="s">
        <v>3191</v>
      </c>
      <c r="D25" s="1" t="s">
        <v>3192</v>
      </c>
      <c r="E25" s="1" t="s">
        <v>3448</v>
      </c>
      <c r="F25" s="1" t="s">
        <v>3449</v>
      </c>
      <c r="G25" s="1" t="s">
        <v>3193</v>
      </c>
      <c r="H25" s="1" t="s">
        <v>3450</v>
      </c>
      <c r="I25" s="1" t="s">
        <v>3451</v>
      </c>
      <c r="J25" s="1" t="s">
        <v>3452</v>
      </c>
      <c r="K25" s="1" t="s">
        <v>3453</v>
      </c>
      <c r="L25" s="1" t="s">
        <v>3454</v>
      </c>
      <c r="M25" s="1" t="s">
        <v>3455</v>
      </c>
      <c r="N25" s="1" t="s">
        <v>3456</v>
      </c>
      <c r="O25" s="1" t="s">
        <v>3457</v>
      </c>
      <c r="P25" s="1" t="s">
        <v>3458</v>
      </c>
      <c r="Q25" s="1" t="s">
        <v>3459</v>
      </c>
      <c r="R25" s="1" t="s">
        <v>3460</v>
      </c>
      <c r="S25" s="1" t="s">
        <v>3461</v>
      </c>
      <c r="T25" s="1" t="s">
        <v>3462</v>
      </c>
      <c r="V25" s="1" t="s">
        <v>3194</v>
      </c>
      <c r="W25" s="1" t="s">
        <v>3195</v>
      </c>
      <c r="X25" s="1" t="s">
        <v>3196</v>
      </c>
    </row>
    <row r="26" spans="3:24" x14ac:dyDescent="0.2">
      <c r="C26" s="1" t="s">
        <v>3197</v>
      </c>
      <c r="D26" s="1" t="s">
        <v>3198</v>
      </c>
      <c r="E26" s="1" t="s">
        <v>3463</v>
      </c>
      <c r="F26" s="1" t="s">
        <v>3464</v>
      </c>
      <c r="G26" s="1" t="s">
        <v>3199</v>
      </c>
      <c r="H26" s="1" t="s">
        <v>3465</v>
      </c>
      <c r="I26" s="1" t="s">
        <v>3466</v>
      </c>
      <c r="J26" s="1" t="s">
        <v>3467</v>
      </c>
      <c r="K26" s="1" t="s">
        <v>3468</v>
      </c>
      <c r="L26" s="1" t="s">
        <v>3469</v>
      </c>
      <c r="M26" s="1" t="s">
        <v>3470</v>
      </c>
      <c r="N26" s="1" t="s">
        <v>3471</v>
      </c>
      <c r="O26" s="1" t="s">
        <v>3472</v>
      </c>
      <c r="P26" s="1" t="s">
        <v>3473</v>
      </c>
      <c r="Q26" s="1" t="s">
        <v>3474</v>
      </c>
      <c r="R26" s="1" t="s">
        <v>3475</v>
      </c>
      <c r="S26" s="1" t="s">
        <v>3476</v>
      </c>
      <c r="T26" s="1" t="s">
        <v>3477</v>
      </c>
      <c r="V26" s="1" t="s">
        <v>3200</v>
      </c>
      <c r="W26" s="1" t="s">
        <v>3201</v>
      </c>
      <c r="X26" s="1" t="s">
        <v>3202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Options</vt:lpstr>
      <vt:lpstr>CASH</vt:lpstr>
      <vt:lpstr>Company</vt:lpstr>
      <vt:lpstr>Start_Date</vt:lpstr>
      <vt:lpstr>Target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Cash Position</dc:title>
  <dc:subject>Jet Reports</dc:subject>
  <dc:creator>Jim Hollcraft</dc:creator>
  <dc:description>Provides information about the balances of several accounting categories on the Balance Sheet for 15 days preceding a user specified date.</dc:description>
  <cp:lastModifiedBy>Kim R. Duey</cp:lastModifiedBy>
  <cp:lastPrinted>2013-02-25T18:16:55Z</cp:lastPrinted>
  <dcterms:created xsi:type="dcterms:W3CDTF">2001-12-05T00:24:39Z</dcterms:created>
  <dcterms:modified xsi:type="dcterms:W3CDTF">2018-09-27T14:20:14Z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true</vt:bool>
  </property>
  <property fmtid="{D5CDD505-2E9C-101B-9397-08002B2CF9AE}" pid="3" name="Jet Reports Design Mode Active">
    <vt:bool>false</vt:bool>
  </property>
  <property fmtid="{D5CDD505-2E9C-101B-9397-08002B2CF9AE}" pid="4" name="Jet Reports Last Version Refresh">
    <vt:lpwstr>Version 7.1.2  Released 5/7/2008 9:08:45 AM</vt:lpwstr>
  </property>
  <property fmtid="{D5CDD505-2E9C-101B-9397-08002B2CF9AE}" pid="5" name="NeedsREVERT">
    <vt:lpwstr>FALSE</vt:lpwstr>
  </property>
  <property fmtid="{D5CDD505-2E9C-101B-9397-08002B2CF9AE}" pid="6" name="OriginalName">
    <vt:lpwstr>GP Cash Position.xls</vt:lpwstr>
  </property>
  <property fmtid="{D5CDD505-2E9C-101B-9397-08002B2CF9AE}" pid="7" name="Jet Reports Function Literals">
    <vt:lpwstr>,	;	,	{	}	[@[{0}]]	1033</vt:lpwstr>
  </property>
</Properties>
</file>