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Budget\"/>
    </mc:Choice>
  </mc:AlternateContent>
  <bookViews>
    <workbookView xWindow="0" yWindow="0" windowWidth="17475" windowHeight="7620"/>
  </bookViews>
  <sheets>
    <sheet name="Read Me" sheetId="37" r:id="rId1"/>
    <sheet name="Options" sheetId="2" state="hidden" r:id="rId2"/>
    <sheet name="Income Statement" sheetId="1" r:id="rId3"/>
    <sheet name="Sheet1" sheetId="78" state="veryHidden" r:id="rId4"/>
    <sheet name="Sheet2" sheetId="79" state="veryHidden" r:id="rId5"/>
    <sheet name="Sheet3" sheetId="80" state="veryHidden" r:id="rId6"/>
    <sheet name="Sheet4" sheetId="81" state="veryHidden" r:id="rId7"/>
    <sheet name="Sheet5" sheetId="82" state="veryHidden" r:id="rId8"/>
    <sheet name="Sheet6" sheetId="83" state="veryHidden" r:id="rId9"/>
  </sheets>
  <calcPr calcId="162913"/>
</workbook>
</file>

<file path=xl/calcChain.xml><?xml version="1.0" encoding="utf-8"?>
<calcChain xmlns="http://schemas.openxmlformats.org/spreadsheetml/2006/main">
  <c r="D5" i="2" l="1"/>
  <c r="E5" i="2"/>
  <c r="D6" i="2"/>
  <c r="E6" i="2"/>
  <c r="D7" i="2"/>
  <c r="I15" i="1"/>
  <c r="J15" i="1"/>
  <c r="J25" i="1" s="1"/>
  <c r="K15" i="1"/>
  <c r="L15" i="1"/>
  <c r="L25" i="1" s="1"/>
  <c r="M15" i="1"/>
  <c r="N15" i="1"/>
  <c r="N25" i="1" s="1"/>
  <c r="O15" i="1"/>
  <c r="P15" i="1"/>
  <c r="P25" i="1" s="1"/>
  <c r="Q15" i="1"/>
  <c r="R15" i="1"/>
  <c r="R25" i="1" s="1"/>
  <c r="S15" i="1"/>
  <c r="T15" i="1"/>
  <c r="T25" i="1" s="1"/>
  <c r="U15" i="1"/>
  <c r="X15" i="1"/>
  <c r="D16" i="1"/>
  <c r="D17" i="1" s="1"/>
  <c r="D18" i="1" s="1"/>
  <c r="D19" i="1" s="1"/>
  <c r="E16" i="1"/>
  <c r="F16" i="1"/>
  <c r="G16" i="1"/>
  <c r="H16" i="1"/>
  <c r="I16" i="1"/>
  <c r="V16" i="1"/>
  <c r="V15" i="1" s="1"/>
  <c r="E17" i="1"/>
  <c r="F17" i="1"/>
  <c r="G17" i="1"/>
  <c r="H17" i="1"/>
  <c r="I17" i="1"/>
  <c r="V17" i="1"/>
  <c r="E18" i="1"/>
  <c r="F18" i="1"/>
  <c r="G18" i="1"/>
  <c r="H18" i="1"/>
  <c r="I18" i="1"/>
  <c r="V18" i="1"/>
  <c r="E19" i="1"/>
  <c r="F19" i="1"/>
  <c r="G19" i="1"/>
  <c r="H19" i="1"/>
  <c r="I19" i="1"/>
  <c r="V19" i="1"/>
  <c r="I21" i="1"/>
  <c r="J21" i="1"/>
  <c r="K21" i="1"/>
  <c r="K25" i="1" s="1"/>
  <c r="K35" i="1" s="1"/>
  <c r="K61" i="1" s="1"/>
  <c r="K74" i="1" s="1"/>
  <c r="L21" i="1"/>
  <c r="M21" i="1"/>
  <c r="N21" i="1"/>
  <c r="O21" i="1"/>
  <c r="O25" i="1" s="1"/>
  <c r="O35" i="1" s="1"/>
  <c r="P21" i="1"/>
  <c r="Q21" i="1"/>
  <c r="R21" i="1"/>
  <c r="S21" i="1"/>
  <c r="S25" i="1" s="1"/>
  <c r="S35" i="1" s="1"/>
  <c r="S61" i="1" s="1"/>
  <c r="S74" i="1" s="1"/>
  <c r="T21" i="1"/>
  <c r="U21" i="1"/>
  <c r="X21" i="1"/>
  <c r="X25" i="1" s="1"/>
  <c r="X35" i="1" s="1"/>
  <c r="D22" i="1"/>
  <c r="E22" i="1"/>
  <c r="F22" i="1"/>
  <c r="G22" i="1"/>
  <c r="H22" i="1"/>
  <c r="I22" i="1"/>
  <c r="V22" i="1"/>
  <c r="V21" i="1" s="1"/>
  <c r="I25" i="1"/>
  <c r="M25" i="1"/>
  <c r="M35" i="1" s="1"/>
  <c r="M61" i="1" s="1"/>
  <c r="M74" i="1" s="1"/>
  <c r="Q25" i="1"/>
  <c r="Q35" i="1" s="1"/>
  <c r="U25" i="1"/>
  <c r="U35" i="1" s="1"/>
  <c r="U61" i="1" s="1"/>
  <c r="U74" i="1" s="1"/>
  <c r="I28" i="1"/>
  <c r="J28" i="1"/>
  <c r="J33" i="1" s="1"/>
  <c r="K28" i="1"/>
  <c r="L28" i="1"/>
  <c r="L33" i="1" s="1"/>
  <c r="M28" i="1"/>
  <c r="N28" i="1"/>
  <c r="N33" i="1" s="1"/>
  <c r="O28" i="1"/>
  <c r="P28" i="1"/>
  <c r="P33" i="1" s="1"/>
  <c r="Q28" i="1"/>
  <c r="R28" i="1"/>
  <c r="R33" i="1" s="1"/>
  <c r="S28" i="1"/>
  <c r="T28" i="1"/>
  <c r="T33" i="1" s="1"/>
  <c r="U28" i="1"/>
  <c r="X28" i="1"/>
  <c r="D29" i="1"/>
  <c r="D30" i="1" s="1"/>
  <c r="E29" i="1"/>
  <c r="F29" i="1"/>
  <c r="G29" i="1"/>
  <c r="H29" i="1"/>
  <c r="I29" i="1"/>
  <c r="V29" i="1"/>
  <c r="V28" i="1" s="1"/>
  <c r="E30" i="1"/>
  <c r="F30" i="1"/>
  <c r="G30" i="1"/>
  <c r="H30" i="1"/>
  <c r="I30" i="1"/>
  <c r="V30" i="1"/>
  <c r="I33" i="1"/>
  <c r="K33" i="1"/>
  <c r="M33" i="1"/>
  <c r="O33" i="1"/>
  <c r="Q33" i="1"/>
  <c r="S33" i="1"/>
  <c r="U33" i="1"/>
  <c r="X33" i="1"/>
  <c r="I38" i="1"/>
  <c r="J38" i="1"/>
  <c r="K38" i="1"/>
  <c r="L38" i="1"/>
  <c r="L59" i="1" s="1"/>
  <c r="M38" i="1"/>
  <c r="N38" i="1"/>
  <c r="O38" i="1"/>
  <c r="P38" i="1"/>
  <c r="P59" i="1" s="1"/>
  <c r="Q38" i="1"/>
  <c r="R38" i="1"/>
  <c r="S38" i="1"/>
  <c r="T38" i="1"/>
  <c r="T59" i="1" s="1"/>
  <c r="U38" i="1"/>
  <c r="X38" i="1"/>
  <c r="D39" i="1"/>
  <c r="E39" i="1"/>
  <c r="F39" i="1"/>
  <c r="G39" i="1"/>
  <c r="H39" i="1"/>
  <c r="I39" i="1"/>
  <c r="V39" i="1"/>
  <c r="V38" i="1" s="1"/>
  <c r="I41" i="1"/>
  <c r="J41" i="1"/>
  <c r="K41" i="1"/>
  <c r="L41" i="1"/>
  <c r="M41" i="1"/>
  <c r="N41" i="1"/>
  <c r="O41" i="1"/>
  <c r="P41" i="1"/>
  <c r="Q41" i="1"/>
  <c r="R41" i="1"/>
  <c r="S41" i="1"/>
  <c r="T41" i="1"/>
  <c r="U41" i="1"/>
  <c r="X41" i="1"/>
  <c r="D42" i="1"/>
  <c r="E42" i="1"/>
  <c r="F42" i="1"/>
  <c r="G42" i="1"/>
  <c r="H42" i="1"/>
  <c r="I42" i="1"/>
  <c r="V42" i="1"/>
  <c r="V41" i="1" s="1"/>
  <c r="I44" i="1"/>
  <c r="J44" i="1"/>
  <c r="K44" i="1"/>
  <c r="L44" i="1"/>
  <c r="M44" i="1"/>
  <c r="N44" i="1"/>
  <c r="O44" i="1"/>
  <c r="P44" i="1"/>
  <c r="Q44" i="1"/>
  <c r="R44" i="1"/>
  <c r="S44" i="1"/>
  <c r="T44" i="1"/>
  <c r="U44" i="1"/>
  <c r="X44" i="1"/>
  <c r="D45" i="1"/>
  <c r="D46" i="1" s="1"/>
  <c r="E45" i="1"/>
  <c r="F45" i="1"/>
  <c r="G45" i="1"/>
  <c r="H45" i="1"/>
  <c r="I45" i="1"/>
  <c r="V45" i="1"/>
  <c r="V44" i="1" s="1"/>
  <c r="E46" i="1"/>
  <c r="F46" i="1"/>
  <c r="G46" i="1"/>
  <c r="H46" i="1"/>
  <c r="I46" i="1"/>
  <c r="V46" i="1"/>
  <c r="I48" i="1"/>
  <c r="J48" i="1"/>
  <c r="K48" i="1"/>
  <c r="K59" i="1" s="1"/>
  <c r="L48" i="1"/>
  <c r="M48" i="1"/>
  <c r="M59" i="1" s="1"/>
  <c r="N48" i="1"/>
  <c r="O48" i="1"/>
  <c r="O59" i="1" s="1"/>
  <c r="P48" i="1"/>
  <c r="Q48" i="1"/>
  <c r="Q59" i="1" s="1"/>
  <c r="R48" i="1"/>
  <c r="S48" i="1"/>
  <c r="S59" i="1" s="1"/>
  <c r="T48" i="1"/>
  <c r="U48" i="1"/>
  <c r="U59" i="1" s="1"/>
  <c r="X48" i="1"/>
  <c r="X59" i="1" s="1"/>
  <c r="D49" i="1"/>
  <c r="E49" i="1"/>
  <c r="F49" i="1"/>
  <c r="G49" i="1"/>
  <c r="H49" i="1"/>
  <c r="I49" i="1"/>
  <c r="V49" i="1"/>
  <c r="V48" i="1" s="1"/>
  <c r="I51" i="1"/>
  <c r="J51" i="1"/>
  <c r="K51" i="1"/>
  <c r="L51" i="1"/>
  <c r="M51" i="1"/>
  <c r="N51" i="1"/>
  <c r="O51" i="1"/>
  <c r="P51" i="1"/>
  <c r="Q51" i="1"/>
  <c r="R51" i="1"/>
  <c r="S51" i="1"/>
  <c r="T51" i="1"/>
  <c r="U51" i="1"/>
  <c r="X51" i="1"/>
  <c r="D52" i="1"/>
  <c r="E52" i="1"/>
  <c r="F52" i="1"/>
  <c r="G52" i="1"/>
  <c r="H52" i="1"/>
  <c r="I52" i="1"/>
  <c r="V52" i="1"/>
  <c r="V51" i="1" s="1"/>
  <c r="I54" i="1"/>
  <c r="J54" i="1"/>
  <c r="K54" i="1"/>
  <c r="L54" i="1"/>
  <c r="M54" i="1"/>
  <c r="N54" i="1"/>
  <c r="O54" i="1"/>
  <c r="P54" i="1"/>
  <c r="Q54" i="1"/>
  <c r="R54" i="1"/>
  <c r="S54" i="1"/>
  <c r="T54" i="1"/>
  <c r="U54" i="1"/>
  <c r="X54" i="1"/>
  <c r="D55" i="1"/>
  <c r="E55" i="1"/>
  <c r="F55" i="1"/>
  <c r="G55" i="1"/>
  <c r="H55" i="1"/>
  <c r="I55" i="1"/>
  <c r="V55" i="1"/>
  <c r="V54" i="1" s="1"/>
  <c r="D56" i="1"/>
  <c r="E56" i="1"/>
  <c r="F56" i="1"/>
  <c r="G56" i="1"/>
  <c r="H56" i="1"/>
  <c r="I56" i="1"/>
  <c r="V56" i="1"/>
  <c r="I59" i="1"/>
  <c r="J59" i="1"/>
  <c r="V59" i="1" s="1"/>
  <c r="N59" i="1"/>
  <c r="R59" i="1"/>
  <c r="I64" i="1"/>
  <c r="J64" i="1"/>
  <c r="K64" i="1"/>
  <c r="L64" i="1"/>
  <c r="M64" i="1"/>
  <c r="N64" i="1"/>
  <c r="O64" i="1"/>
  <c r="P64" i="1"/>
  <c r="Q64" i="1"/>
  <c r="R64" i="1"/>
  <c r="S64" i="1"/>
  <c r="T64" i="1"/>
  <c r="U64" i="1"/>
  <c r="X64" i="1"/>
  <c r="D65" i="1"/>
  <c r="E65" i="1"/>
  <c r="F65" i="1"/>
  <c r="G65" i="1"/>
  <c r="H65" i="1"/>
  <c r="I65" i="1"/>
  <c r="V65" i="1"/>
  <c r="V64" i="1" s="1"/>
  <c r="I67" i="1"/>
  <c r="J67" i="1"/>
  <c r="K67" i="1"/>
  <c r="L67" i="1"/>
  <c r="M67" i="1"/>
  <c r="N67" i="1"/>
  <c r="O67" i="1"/>
  <c r="P67" i="1"/>
  <c r="Q67" i="1"/>
  <c r="R67" i="1"/>
  <c r="S67" i="1"/>
  <c r="T67" i="1"/>
  <c r="U67" i="1"/>
  <c r="X67" i="1"/>
  <c r="D68" i="1"/>
  <c r="E68" i="1"/>
  <c r="F68" i="1"/>
  <c r="G68" i="1"/>
  <c r="H68" i="1"/>
  <c r="I68" i="1"/>
  <c r="V68" i="1"/>
  <c r="V67" i="1" s="1"/>
  <c r="I70" i="1"/>
  <c r="J70" i="1"/>
  <c r="K70" i="1"/>
  <c r="L70" i="1"/>
  <c r="M70" i="1"/>
  <c r="N70" i="1"/>
  <c r="O70" i="1"/>
  <c r="P70" i="1"/>
  <c r="Q70" i="1"/>
  <c r="R70" i="1"/>
  <c r="S70" i="1"/>
  <c r="T70" i="1"/>
  <c r="U70" i="1"/>
  <c r="X70" i="1"/>
  <c r="D71" i="1"/>
  <c r="E71" i="1"/>
  <c r="F71" i="1"/>
  <c r="G71" i="1"/>
  <c r="H71" i="1"/>
  <c r="I71" i="1"/>
  <c r="V71" i="1"/>
  <c r="V70" i="1" s="1"/>
  <c r="I76" i="1"/>
  <c r="J76" i="1"/>
  <c r="K76" i="1"/>
  <c r="L76" i="1"/>
  <c r="M76" i="1"/>
  <c r="N76" i="1"/>
  <c r="O76" i="1"/>
  <c r="P76" i="1"/>
  <c r="Q76" i="1"/>
  <c r="R76" i="1"/>
  <c r="S76" i="1"/>
  <c r="T76" i="1"/>
  <c r="U76" i="1"/>
  <c r="X76" i="1"/>
  <c r="D77" i="1"/>
  <c r="E77" i="1"/>
  <c r="F77" i="1"/>
  <c r="G77" i="1"/>
  <c r="H77" i="1"/>
  <c r="I77" i="1"/>
  <c r="V77" i="1"/>
  <c r="V76" i="1" s="1"/>
  <c r="J10" i="1"/>
  <c r="K9" i="1"/>
  <c r="K8" i="1"/>
  <c r="I5" i="1"/>
  <c r="V33" i="1" l="1"/>
  <c r="R35" i="1"/>
  <c r="R61" i="1" s="1"/>
  <c r="R74" i="1" s="1"/>
  <c r="J35" i="1"/>
  <c r="J61" i="1" s="1"/>
  <c r="J74" i="1" s="1"/>
  <c r="V25" i="1"/>
  <c r="V35" i="1" s="1"/>
  <c r="V61" i="1" s="1"/>
  <c r="V74" i="1" s="1"/>
  <c r="P35" i="1"/>
  <c r="P61" i="1" s="1"/>
  <c r="P74" i="1" s="1"/>
  <c r="Q61" i="1"/>
  <c r="Q74" i="1" s="1"/>
  <c r="O61" i="1"/>
  <c r="O74" i="1" s="1"/>
  <c r="N35" i="1"/>
  <c r="N61" i="1" s="1"/>
  <c r="N74" i="1" s="1"/>
  <c r="X61" i="1"/>
  <c r="X74" i="1" s="1"/>
  <c r="T35" i="1"/>
  <c r="T61" i="1" s="1"/>
  <c r="T74" i="1" s="1"/>
  <c r="L35" i="1"/>
  <c r="L61" i="1" s="1"/>
  <c r="L74" i="1" s="1"/>
  <c r="L9" i="1"/>
  <c r="L8" i="1"/>
  <c r="D4" i="2"/>
  <c r="J8" i="1" s="1"/>
  <c r="L10" i="1" l="1"/>
  <c r="J3" i="1"/>
  <c r="J9" i="1"/>
  <c r="J13" i="1" l="1"/>
  <c r="V3" i="1"/>
  <c r="J4" i="1"/>
  <c r="K3" i="1" l="1"/>
  <c r="J12" i="1"/>
  <c r="K13" i="1" l="1"/>
  <c r="K4" i="1"/>
  <c r="J80" i="1" l="1"/>
  <c r="L3" i="1"/>
  <c r="K12" i="1"/>
  <c r="L4" i="1" l="1"/>
  <c r="L13" i="1"/>
  <c r="M3" i="1" l="1"/>
  <c r="L12" i="1"/>
  <c r="K80" i="1" l="1"/>
  <c r="M4" i="1"/>
  <c r="M13" i="1"/>
  <c r="L80" i="1" l="1"/>
  <c r="M12" i="1"/>
  <c r="N3" i="1"/>
  <c r="N4" i="1" l="1"/>
  <c r="N13" i="1"/>
  <c r="M80" i="1" l="1"/>
  <c r="N12" i="1"/>
  <c r="O3" i="1"/>
  <c r="O4" i="1" l="1"/>
  <c r="O13" i="1"/>
  <c r="O12" i="1" l="1"/>
  <c r="P3" i="1"/>
  <c r="N80" i="1"/>
  <c r="P4" i="1" l="1"/>
  <c r="P13" i="1"/>
  <c r="O80" i="1" l="1"/>
  <c r="Q3" i="1"/>
  <c r="P12" i="1"/>
  <c r="Q13" i="1" l="1"/>
  <c r="Q4" i="1"/>
  <c r="P80" i="1" l="1"/>
  <c r="R3" i="1"/>
  <c r="Q12" i="1"/>
  <c r="R13" i="1" l="1"/>
  <c r="R4" i="1"/>
  <c r="Q80" i="1" l="1"/>
  <c r="S3" i="1"/>
  <c r="R12" i="1"/>
  <c r="S13" i="1" l="1"/>
  <c r="S4" i="1"/>
  <c r="R80" i="1" l="1"/>
  <c r="S12" i="1"/>
  <c r="T3" i="1"/>
  <c r="T4" i="1" l="1"/>
  <c r="T13" i="1"/>
  <c r="S80" i="1" l="1"/>
  <c r="T12" i="1"/>
  <c r="U3" i="1"/>
  <c r="U4" i="1" l="1"/>
  <c r="U13" i="1"/>
  <c r="T80" i="1" l="1"/>
  <c r="U12" i="1"/>
  <c r="V4" i="1"/>
  <c r="Z46" i="1" l="1"/>
  <c r="AB46" i="1" s="1"/>
  <c r="Z56" i="1"/>
  <c r="AB56" i="1" s="1"/>
  <c r="Z30" i="1"/>
  <c r="AB30" i="1" s="1"/>
  <c r="Z17" i="1"/>
  <c r="AB17" i="1" s="1"/>
  <c r="Z19" i="1"/>
  <c r="AB19" i="1" s="1"/>
  <c r="Z18" i="1"/>
  <c r="AB18" i="1" s="1"/>
  <c r="Z71" i="1" l="1"/>
  <c r="Z68" i="1"/>
  <c r="Z42" i="1"/>
  <c r="Z45" i="1"/>
  <c r="Z49" i="1"/>
  <c r="Z59" i="1"/>
  <c r="AB59" i="1" s="1"/>
  <c r="Z55" i="1"/>
  <c r="Z52" i="1"/>
  <c r="Z16" i="1"/>
  <c r="Z29" i="1"/>
  <c r="Z22" i="1"/>
  <c r="Z65" i="1"/>
  <c r="Z77" i="1"/>
  <c r="Z39" i="1"/>
  <c r="Z33" i="1"/>
  <c r="AB33" i="1" s="1"/>
  <c r="AB68" i="1" l="1"/>
  <c r="Z67" i="1"/>
  <c r="AB67" i="1" s="1"/>
  <c r="X80" i="1"/>
  <c r="Z70" i="1"/>
  <c r="AB70" i="1" s="1"/>
  <c r="AB71" i="1"/>
  <c r="U80" i="1"/>
  <c r="Z54" i="1"/>
  <c r="AB54" i="1" s="1"/>
  <c r="AB55" i="1"/>
  <c r="Z41" i="1"/>
  <c r="AB41" i="1" s="1"/>
  <c r="AB42" i="1"/>
  <c r="AB49" i="1"/>
  <c r="Z48" i="1"/>
  <c r="AB48" i="1" s="1"/>
  <c r="Z44" i="1"/>
  <c r="AB44" i="1" s="1"/>
  <c r="AB45" i="1"/>
  <c r="Z51" i="1"/>
  <c r="AB51" i="1" s="1"/>
  <c r="AB52" i="1"/>
  <c r="AB22" i="1"/>
  <c r="Z21" i="1"/>
  <c r="AB21" i="1" s="1"/>
  <c r="Z38" i="1"/>
  <c r="AB38" i="1" s="1"/>
  <c r="AB39" i="1"/>
  <c r="Z76" i="1"/>
  <c r="AB76" i="1" s="1"/>
  <c r="AB77" i="1"/>
  <c r="Z15" i="1"/>
  <c r="AB15" i="1" s="1"/>
  <c r="AB16" i="1"/>
  <c r="Z64" i="1"/>
  <c r="AB64" i="1" s="1"/>
  <c r="AB65" i="1"/>
  <c r="Z28" i="1"/>
  <c r="AB28" i="1" s="1"/>
  <c r="AB29" i="1"/>
  <c r="Z25" i="1"/>
  <c r="AB25" i="1" s="1"/>
  <c r="Z35" i="1" l="1"/>
  <c r="Z74" i="1" l="1"/>
  <c r="AB74" i="1" s="1"/>
  <c r="V80" i="1"/>
  <c r="Z80" i="1" s="1"/>
  <c r="AB80" i="1" s="1"/>
  <c r="Z61" i="1"/>
  <c r="AB61" i="1" s="1"/>
  <c r="AB35" i="1"/>
</calcChain>
</file>

<file path=xl/sharedStrings.xml><?xml version="1.0" encoding="utf-8"?>
<sst xmlns="http://schemas.openxmlformats.org/spreadsheetml/2006/main" count="2094" uniqueCount="1203">
  <si>
    <t>Period Start</t>
  </si>
  <si>
    <t>Period End</t>
  </si>
  <si>
    <t>Hide</t>
  </si>
  <si>
    <t>Title</t>
  </si>
  <si>
    <t>Value</t>
  </si>
  <si>
    <t xml:space="preserve">Field </t>
  </si>
  <si>
    <t>Option</t>
  </si>
  <si>
    <t>NET INCOME</t>
  </si>
  <si>
    <t>Start Date:</t>
  </si>
  <si>
    <t>End Date:</t>
  </si>
  <si>
    <t>GROSS PROFIT</t>
  </si>
  <si>
    <t>OPERATING INCOME (EBIT)</t>
  </si>
  <si>
    <t>NET INCOME BEFORE TAXES (EBT)</t>
  </si>
  <si>
    <t>TOTAL</t>
  </si>
  <si>
    <t>Start Date</t>
  </si>
  <si>
    <t>Fit</t>
  </si>
  <si>
    <t>Min Width ----</t>
  </si>
  <si>
    <t>Company:</t>
  </si>
  <si>
    <t>End Date</t>
  </si>
  <si>
    <t>Company</t>
  </si>
  <si>
    <t>Not Used</t>
  </si>
  <si>
    <t>Budget Start Date</t>
  </si>
  <si>
    <t>Calculations</t>
  </si>
  <si>
    <t>Today</t>
  </si>
  <si>
    <t>Income Statement Projected by Month</t>
  </si>
  <si>
    <t>*Budget values are returned starting with the month the report is run</t>
  </si>
  <si>
    <t>Projected</t>
  </si>
  <si>
    <t>Budgeted</t>
  </si>
  <si>
    <t>Variance</t>
  </si>
  <si>
    <t>Variance %</t>
  </si>
  <si>
    <t>Jet Budget:</t>
  </si>
  <si>
    <t>Jet Budgets Name</t>
  </si>
  <si>
    <t>Categories</t>
  </si>
  <si>
    <t>Segment 1</t>
  </si>
  <si>
    <t>Segment 3</t>
  </si>
  <si>
    <t>2017 GP</t>
  </si>
  <si>
    <t>Segment1</t>
  </si>
  <si>
    <t>Segment2</t>
  </si>
  <si>
    <t>Segement3</t>
  </si>
  <si>
    <t>Revenue</t>
  </si>
  <si>
    <t>Cost of Goods Sold</t>
  </si>
  <si>
    <t>Other Income/Expenses</t>
  </si>
  <si>
    <t>Operating Expenses</t>
  </si>
  <si>
    <t>to match your system</t>
  </si>
  <si>
    <t>Modify these categories</t>
  </si>
  <si>
    <t>Lookup</t>
  </si>
  <si>
    <t>Change the Segment # to match the desired segment; change the Segment field to something more descriptive</t>
  </si>
  <si>
    <t>Segment #</t>
  </si>
  <si>
    <t>Auto+Hide</t>
  </si>
  <si>
    <t xml:space="preserve">Report Readme </t>
  </si>
  <si>
    <t>About the report</t>
  </si>
  <si>
    <t>Modifying your report</t>
  </si>
  <si>
    <t>Version of Jet</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</si>
  <si>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</si>
  <si>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</si>
  <si>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</si>
  <si>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</si>
  <si>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</si>
  <si>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</si>
  <si>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</si>
  <si>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</si>
  <si>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</si>
  <si>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</si>
  <si>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</si>
  <si>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</si>
  <si>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</si>
  <si>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</si>
  <si>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</si>
  <si>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</si>
  <si>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</si>
  <si>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</si>
  <si>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</si>
  <si>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Copyrights</t>
  </si>
  <si>
    <t xml:space="preserve">2018 Jet Global Data Technologies, Inc. </t>
  </si>
  <si>
    <r>
      <t xml:space="preserve">This report provides a 12-month display of actual and budget information.  Based on the date the report is run, it will display actual amounts for all previous months and budget amounts for the remainder of the year, providing a projection of end of year totals. 
</t>
    </r>
    <r>
      <rPr>
        <b/>
        <sz val="10"/>
        <color theme="1"/>
        <rFont val="Segoe UI"/>
        <family val="2"/>
      </rPr>
      <t>You must have a license for Jet Budgets for this report to work.</t>
    </r>
  </si>
  <si>
    <r>
      <t xml:space="preserve">This report can be modified by entering into design mode from the Jet tab. In Design mode, review highlighted comments, rows, and columns on all worksheets for hints to modifying this report to fit your chart of accounts.
</t>
    </r>
    <r>
      <rPr>
        <b/>
        <sz val="10"/>
        <color theme="1"/>
        <rFont val="Segoe UI"/>
        <family val="2"/>
      </rPr>
      <t xml:space="preserve">If you use more than 3 segments in your G/L account number, you will need to modify the following:
     - in Options worksheet, if you wish to prompt for segment values, you will need to insert rows for the desired segments
     - Income Statement Worksheet: breakout the segment numbers (columns G-I) by inserting additional columns and adding the appropriate Jet function to retrieve the appropriate segment
     - Income Statement Worksheet: modify the Jet GL Cell functions for Actual to include filtering for the new segment(s)*
     - Income Statement Worksheet: modify the Jet GL Budget functions for Budget to include filtering for the new segment(s)*
</t>
    </r>
    <r>
      <rPr>
        <sz val="10"/>
        <color theme="1"/>
        <rFont val="Segoe UI"/>
        <family val="2"/>
      </rPr>
      <t>* All cell references have the proper absolute references so that you can change the first function in cell I16, copy across the 11 months, then copy that 12-mth row into the approriate rows below.</t>
    </r>
  </si>
  <si>
    <t>Category</t>
  </si>
  <si>
    <t>31..32</t>
  </si>
  <si>
    <t>="1/1/2017"</t>
  </si>
  <si>
    <t>1</t>
  </si>
  <si>
    <t>="*"</t>
  </si>
  <si>
    <t>=NL("Lookup","GL40200",{"SGMNTID","DSCRIPTN"},"SGMTNUMB",B5)</t>
  </si>
  <si>
    <t>3</t>
  </si>
  <si>
    <t>=NL("Lookup","GL40200",{"SGMNTID","DSCRIPTN"},"SGMTNUMB",B6)</t>
  </si>
  <si>
    <t>=""</t>
  </si>
  <si>
    <t>=NP("Eval","=Today()")</t>
  </si>
  <si>
    <t>42856</t>
  </si>
  <si>
    <t>=$J$8</t>
  </si>
  <si>
    <t>=J4+1</t>
  </si>
  <si>
    <t>=K4+1</t>
  </si>
  <si>
    <t>=L4+1</t>
  </si>
  <si>
    <t>=M4+1</t>
  </si>
  <si>
    <t>=N4+1</t>
  </si>
  <si>
    <t>=O4+1</t>
  </si>
  <si>
    <t>=P4+1</t>
  </si>
  <si>
    <t>=Q4+1</t>
  </si>
  <si>
    <t>=R4+1</t>
  </si>
  <si>
    <t>=S4+1</t>
  </si>
  <si>
    <t>=T4+1</t>
  </si>
  <si>
    <t>=J3</t>
  </si>
  <si>
    <t>=EOMONTH(J3,0)</t>
  </si>
  <si>
    <t>=EOMONTH(K3,0)</t>
  </si>
  <si>
    <t>=EOMONTH(L3,0)</t>
  </si>
  <si>
    <t>=EOMONTH(M3,0)</t>
  </si>
  <si>
    <t>=EOMONTH(N3,0)</t>
  </si>
  <si>
    <t>=EOMONTH(O3,0)</t>
  </si>
  <si>
    <t>=EOMONTH(P3,0)</t>
  </si>
  <si>
    <t>=EOMONTH(Q3,0)</t>
  </si>
  <si>
    <t>=EOMONTH(R3,0)</t>
  </si>
  <si>
    <t>=EOMONTH(S3,0)</t>
  </si>
  <si>
    <t>=EOMONTH(T3,0)</t>
  </si>
  <si>
    <t>=EOMONTH(U3,0)</t>
  </si>
  <si>
    <t>=U4</t>
  </si>
  <si>
    <t>=Options!$D$13</t>
  </si>
  <si>
    <t>=Options!$D$4</t>
  </si>
  <si>
    <t>=Options!$C$5</t>
  </si>
  <si>
    <t>=Options!$D$5</t>
  </si>
  <si>
    <t>=EOMONTH(J8,11)</t>
  </si>
  <si>
    <t>=Options!$C$6</t>
  </si>
  <si>
    <t>=Options!$D$6</t>
  </si>
  <si>
    <t>=Options!$D$8</t>
  </si>
  <si>
    <t>=IF(Options!$D$7=0,"",Options!$D$7)</t>
  </si>
  <si>
    <t>=TEXT(J4,"MMMm")</t>
  </si>
  <si>
    <t>=TEXT(K4,"mmmm")</t>
  </si>
  <si>
    <t>=TEXT(L4,"mmmm")</t>
  </si>
  <si>
    <t>=TEXT(M4,"mmmm")</t>
  </si>
  <si>
    <t>=TEXT(N4,"mmmm")</t>
  </si>
  <si>
    <t>=TEXT(O4,"mmmm")</t>
  </si>
  <si>
    <t>=TEXT(P4,"mmmm")</t>
  </si>
  <si>
    <t>=TEXT(Q4,"mmmm")</t>
  </si>
  <si>
    <t>=TEXT(R4,"mmmm")</t>
  </si>
  <si>
    <t>=TEXT(S4,"mmmm")</t>
  </si>
  <si>
    <t>=TEXT(T4,"mmmm")</t>
  </si>
  <si>
    <t>=TEXT(U4,"mmmm")</t>
  </si>
  <si>
    <t>=IF(J3+0&lt;$I5+0,"Actual","Budget")</t>
  </si>
  <si>
    <t>=IF(K3+0&lt;$I5+0,"Actual","Budget")</t>
  </si>
  <si>
    <t>=IF(L3+0&lt;$I5+0,"Actual","Budget")</t>
  </si>
  <si>
    <t>=IF(M3+0&lt;$I5+0,"Actual","Budget")</t>
  </si>
  <si>
    <t>=IF(N3+0&lt;$I5+0,"Actual","Budget")</t>
  </si>
  <si>
    <t>=IF(O3+0&lt;$I5+0,"Actual","Budget")</t>
  </si>
  <si>
    <t>=IF(P3+0&lt;$I5+0,"Actual","Budget")</t>
  </si>
  <si>
    <t>=IF(Q3+0&lt;$I5+0,"Actual","Budget")</t>
  </si>
  <si>
    <t>=IF(R3+0&lt;$I5+0,"Actual","Budget")</t>
  </si>
  <si>
    <t>=IF(S3+0&lt;$I5+0,"Actual","Budget")</t>
  </si>
  <si>
    <t>=IF(T3+0&lt;$I5+0,"Actual","Budget")</t>
  </si>
  <si>
    <t>=IF(U3+0&lt;$I5+0,"Actual","Budget")</t>
  </si>
  <si>
    <t>=GL("Cell","CategoryName",,,,$D15)</t>
  </si>
  <si>
    <t>=SUBTOTAL(9,J16:J17)</t>
  </si>
  <si>
    <t>=SUBTOTAL(9,K16:K17)</t>
  </si>
  <si>
    <t>=SUBTOTAL(9,L16:L17)</t>
  </si>
  <si>
    <t>=SUBTOTAL(9,M16:M17)</t>
  </si>
  <si>
    <t>=SUBTOTAL(9,N16:N17)</t>
  </si>
  <si>
    <t>=SUBTOTAL(9,O16:O17)</t>
  </si>
  <si>
    <t>=SUBTOTAL(9,P16:P17)</t>
  </si>
  <si>
    <t>=SUBTOTAL(9,Q16:Q17)</t>
  </si>
  <si>
    <t>=SUBTOTAL(9,R16:R17)</t>
  </si>
  <si>
    <t>=SUBTOTAL(9,S16:S17)</t>
  </si>
  <si>
    <t>=SUBTOTAL(9,T16:T17)</t>
  </si>
  <si>
    <t>=SUBTOTAL(9,U16:U17)</t>
  </si>
  <si>
    <t>=SUBTOTAL(9,V16:V17)</t>
  </si>
  <si>
    <t>=SUBTOTAL(9,X16:X17)</t>
  </si>
  <si>
    <t>=SUBTOTAL(9,Z16:Z17)</t>
  </si>
  <si>
    <t>=IFERROR(Z15/X15,0)</t>
  </si>
  <si>
    <t>=D15</t>
  </si>
  <si>
    <t>=GL("Rows","Accounts",,$J$8,$J$9,$D16,Options!$D$5,,Options!$D$6,,,,,,,,,,,,,Options!$D$7)</t>
  </si>
  <si>
    <t>=GL("Cell","AccountName","@@"&amp;$H16,,,,,,,,,,,,,,,,,,,Options!$D$7)</t>
  </si>
  <si>
    <t>=IF(J$13="Actual",-GL("Cell","Balance",$H16,J$3,J$4,,,,,,,,,,,,,,,,,Options!$D$7),-GL("JetBudget",$J$10,$F16,J$3,J$4,,"Segment1","@@"&amp;$E16,"Segment3","@@"&amp;$G16))</t>
  </si>
  <si>
    <t>=IF(K$13="Actual",-GL("Cell","Balance",$H16,K$3,K$4,,,,,,,,,,,,,,,,,Options!$D$7),-GL("JetBudget",$J$10,$F16,K$3,K$4,,"Segment1","@@"&amp;$E16,"Segment3","@@"&amp;$G16))</t>
  </si>
  <si>
    <t>=IF(L$13="Actual",-GL("Cell","Balance",$H16,L$3,L$4,,,,,,,,,,,,,,,,,Options!$D$7),-GL("JetBudget",$J$10,$F16,L$3,L$4,,"Segment1","@@"&amp;$E16,"Segment3","@@"&amp;$G16))</t>
  </si>
  <si>
    <t>=IF(M$13="Actual",-GL("Cell","Balance",$H16,M$3,M$4,,,,,,,,,,,,,,,,,Options!$D$7),-GL("JetBudget",$J$10,$F16,M$3,M$4,,"Segment1","@@"&amp;$E16,"Segment3","@@"&amp;$G16))</t>
  </si>
  <si>
    <t>=IF(N$13="Actual",-GL("Cell","Balance",$H16,N$3,N$4,,,,,,,,,,,,,,,,,Options!$D$7),-GL("JetBudget",$J$10,$F16,N$3,N$4,,"Segment1","@@"&amp;$E16,"Segment3","@@"&amp;$G16))</t>
  </si>
  <si>
    <t>=IF(O$13="Actual",-GL("Cell","Balance",$H16,O$3,O$4,,,,,,,,,,,,,,,,,Options!$D$7),-GL("JetBudget",$J$10,$F16,O$3,O$4,,"Segment1","@@"&amp;$E16,"Segment3","@@"&amp;$G16))</t>
  </si>
  <si>
    <t>=IF(P$13="Actual",-GL("Cell","Balance",$H16,P$3,P$4,,,,,,,,,,,,,,,,,Options!$D$7),-GL("JetBudget",$J$10,$F16,P$3,P$4,,"Segment1","@@"&amp;$E16,"Segment3","@@"&amp;$G16))</t>
  </si>
  <si>
    <t>=IF(Q$13="Actual",-GL("Cell","Balance",$H16,Q$3,Q$4,,,,,,,,,,,,,,,,,Options!$D$7),-GL("JetBudget",$J$10,$F16,Q$3,Q$4,,"Segment1","@@"&amp;$E16,"Segment3","@@"&amp;$G16))</t>
  </si>
  <si>
    <t>=IF(R$13="Actual",-GL("Cell","Balance",$H16,R$3,R$4,,,,,,,,,,,,,,,,,Options!$D$7),-GL("JetBudget",$J$10,$F16,R$3,R$4,,"Segment1","@@"&amp;$E16,"Segment3","@@"&amp;$G16))</t>
  </si>
  <si>
    <t>=IF(S$13="Actual",-GL("Cell","Balance",$H16,S$3,S$4,,,,,,,,,,,,,,,,,Options!$D$7),-GL("JetBudget",$J$10,$F16,S$3,S$4,,"Segment1","@@"&amp;$E16,"Segment3","@@"&amp;$G16))</t>
  </si>
  <si>
    <t>=IF(T$13="Actual",-GL("Cell","Balance",$H16,T$3,T$4,,,,,,,,,,,,,,,,,Options!$D$7),-GL("JetBudget",$J$10,$F16,T$3,T$4,,"Segment1","@@"&amp;$E16,"Segment3","@@"&amp;$G16))</t>
  </si>
  <si>
    <t>=IF(U$13="Actual",-GL("Cell","Balance",$H16,U$3,U$4,,,,,,,,,,,,,,,,,Options!$D$7),-GL("JetBudget",$J$10,$F16,U$3,U$4,,"Segment1","@@"&amp;$E16,"Segment3","@@"&amp;$G16))</t>
  </si>
  <si>
    <t>=SUM(J16:U16)</t>
  </si>
  <si>
    <t>=-GL("JetBudget",$J$10,$F16,V$3,V$4,,"Segment1","@@"&amp;$E16,"Segment3","@@"&amp;$G16)</t>
  </si>
  <si>
    <t>=V16-X16</t>
  </si>
  <si>
    <t>=IFERROR(Z16/X16,0)</t>
  </si>
  <si>
    <t>32</t>
  </si>
  <si>
    <t>=GL("Cell","AccountName","@@"&amp;$H19,,,,,,,,,,,,,,,,,,,Options!$D$7)</t>
  </si>
  <si>
    <t>=IF(J$13="Actual",-GL("Cell","Balance",$H19,J$3,J$4,,,,,,,,,,,,,,,,,Options!$D$7),-GL("JetBudget",$J$10,$F19,J$3,J$4,,"Segment1","@@"&amp;$E19,"Segment3","@@"&amp;$G19))</t>
  </si>
  <si>
    <t>=IF(K$13="Actual",-GL("Cell","Balance",$H19,K$3,K$4,,,,,,,,,,,,,,,,,Options!$D$7),-GL("JetBudget",$J$10,$F19,K$3,K$4,,"Segment1","@@"&amp;$E19,"Segment3","@@"&amp;$G19))</t>
  </si>
  <si>
    <t>=IF(L$13="Actual",-GL("Cell","Balance",$H19,L$3,L$4,,,,,,,,,,,,,,,,,Options!$D$7),-GL("JetBudget",$J$10,$F19,L$3,L$4,,"Segment1","@@"&amp;$E19,"Segment3","@@"&amp;$G19))</t>
  </si>
  <si>
    <t>=IF(M$13="Actual",-GL("Cell","Balance",$H19,M$3,M$4,,,,,,,,,,,,,,,,,Options!$D$7),-GL("JetBudget",$J$10,$F19,M$3,M$4,,"Segment1","@@"&amp;$E19,"Segment3","@@"&amp;$G19))</t>
  </si>
  <si>
    <t>=IF(N$13="Actual",-GL("Cell","Balance",$H19,N$3,N$4,,,,,,,,,,,,,,,,,Options!$D$7),-GL("JetBudget",$J$10,$F19,N$3,N$4,,"Segment1","@@"&amp;$E19,"Segment3","@@"&amp;$G19))</t>
  </si>
  <si>
    <t>=IF(O$13="Actual",-GL("Cell","Balance",$H19,O$3,O$4,,,,,,,,,,,,,,,,,Options!$D$7),-GL("JetBudget",$J$10,$F19,O$3,O$4,,"Segment1","@@"&amp;$E19,"Segment3","@@"&amp;$G19))</t>
  </si>
  <si>
    <t>=IF(P$13="Actual",-GL("Cell","Balance",$H19,P$3,P$4,,,,,,,,,,,,,,,,,Options!$D$7),-GL("JetBudget",$J$10,$F19,P$3,P$4,,"Segment1","@@"&amp;$E19,"Segment3","@@"&amp;$G19))</t>
  </si>
  <si>
    <t>=IF(Q$13="Actual",-GL("Cell","Balance",$H19,Q$3,Q$4,,,,,,,,,,,,,,,,,Options!$D$7),-GL("JetBudget",$J$10,$F19,Q$3,Q$4,,"Segment1","@@"&amp;$E19,"Segment3","@@"&amp;$G19))</t>
  </si>
  <si>
    <t>=IF(R$13="Actual",-GL("Cell","Balance",$H19,R$3,R$4,,,,,,,,,,,,,,,,,Options!$D$7),-GL("JetBudget",$J$10,$F19,R$3,R$4,,"Segment1","@@"&amp;$E19,"Segment3","@@"&amp;$G19))</t>
  </si>
  <si>
    <t>=IF(S$13="Actual",-GL("Cell","Balance",$H19,S$3,S$4,,,,,,,,,,,,,,,,,Options!$D$7),-GL("JetBudget",$J$10,$F19,S$3,S$4,,"Segment1","@@"&amp;$E19,"Segment3","@@"&amp;$G19))</t>
  </si>
  <si>
    <t>=IF(T$13="Actual",-GL("Cell","Balance",$H19,T$3,T$4,,,,,,,,,,,,,,,,,Options!$D$7),-GL("JetBudget",$J$10,$F19,T$3,T$4,,"Segment1","@@"&amp;$E19,"Segment3","@@"&amp;$G19))</t>
  </si>
  <si>
    <t>=IF(U$13="Actual",-GL("Cell","Balance",$H19,U$3,U$4,,,,,,,,,,,,,,,,,Options!$D$7),-GL("JetBudget",$J$10,$F19,U$3,U$4,,"Segment1","@@"&amp;$E19,"Segment3","@@"&amp;$G19))</t>
  </si>
  <si>
    <t>=SUM(J19:U19)</t>
  </si>
  <si>
    <t>=-GL("JetBudget",$J$10,$F19,V$3,V$4,,"Segment1","@@"&amp;$E19,"Segment3","@@"&amp;$G19)</t>
  </si>
  <si>
    <t>=V19-X19</t>
  </si>
  <si>
    <t>=IFERROR(Z19/X19,0)</t>
  </si>
  <si>
    <t>="Total "&amp;I14</t>
  </si>
  <si>
    <t>=IFERROR(Z21/X21,0)</t>
  </si>
  <si>
    <t>33</t>
  </si>
  <si>
    <t>=SUM(J25:U25)</t>
  </si>
  <si>
    <t>=V25-X25</t>
  </si>
  <si>
    <t>=IFERROR(Z25/X25,0)</t>
  </si>
  <si>
    <t>=V29-X29</t>
  </si>
  <si>
    <t>=IFERROR(Z29/X29,0)</t>
  </si>
  <si>
    <t>=IFERROR(Z32/X32,0)</t>
  </si>
  <si>
    <t>=SUM(J33:U33)</t>
  </si>
  <si>
    <t>=V33-X33</t>
  </si>
  <si>
    <t>=IFERROR(Z33/X33,0)</t>
  </si>
  <si>
    <t>35</t>
  </si>
  <si>
    <t>=IFERROR(Z35/X35,0)</t>
  </si>
  <si>
    <t>36</t>
  </si>
  <si>
    <t>=SUBTOTAL(9,J39:J40)</t>
  </si>
  <si>
    <t>=SUBTOTAL(9,K39:K40)</t>
  </si>
  <si>
    <t>=SUBTOTAL(9,L39:L40)</t>
  </si>
  <si>
    <t>=SUBTOTAL(9,M39:M40)</t>
  </si>
  <si>
    <t>=SUBTOTAL(9,N39:N40)</t>
  </si>
  <si>
    <t>=SUBTOTAL(9,O39:O40)</t>
  </si>
  <si>
    <t>=SUBTOTAL(9,P39:P40)</t>
  </si>
  <si>
    <t>=SUBTOTAL(9,Q39:Q40)</t>
  </si>
  <si>
    <t>=SUBTOTAL(9,R39:R40)</t>
  </si>
  <si>
    <t>=SUBTOTAL(9,S39:S40)</t>
  </si>
  <si>
    <t>=SUBTOTAL(9,T39:T40)</t>
  </si>
  <si>
    <t>=SUBTOTAL(9,U39:U40)</t>
  </si>
  <si>
    <t>=SUBTOTAL(9,V39:V40)</t>
  </si>
  <si>
    <t>=SUBTOTAL(9,X39:X40)</t>
  </si>
  <si>
    <t>=SUBTOTAL(9,Z39:Z40)</t>
  </si>
  <si>
    <t>=IFERROR(Z38/X38,0)</t>
  </si>
  <si>
    <t>=GL("Cell","AccountName","@@"&amp;$H39,,,,,,,,,,,,,,,,,,,Options!$D$7)</t>
  </si>
  <si>
    <t>=IF(J$13="Actual",GL("Cell","Balance",$H39,J$3,J$4,,,,,,,,,,,,,,,,,Options!$D$7),GL("JetBudget",$J$10,$F39,J$3,J$4,,"Segment1","@@"&amp;$E39,"Segment3","@@"&amp;$G39))</t>
  </si>
  <si>
    <t>=IF(K$13="Actual",GL("Cell","Balance",$H39,K$3,K$4,,,,,,,,,,,,,,,,,Options!$D$7),GL("JetBudget",$J$10,$F39,K$3,K$4,,"Segment1","@@"&amp;$E39,"Segment3","@@"&amp;$G39))</t>
  </si>
  <si>
    <t>=IF(L$13="Actual",GL("Cell","Balance",$H39,L$3,L$4,,,,,,,,,,,,,,,,,Options!$D$7),GL("JetBudget",$J$10,$F39,L$3,L$4,,"Segment1","@@"&amp;$E39,"Segment3","@@"&amp;$G39))</t>
  </si>
  <si>
    <t>=IF(M$13="Actual",GL("Cell","Balance",$H39,M$3,M$4,,,,,,,,,,,,,,,,,Options!$D$7),GL("JetBudget",$J$10,$F39,M$3,M$4,,"Segment1","@@"&amp;$E39,"Segment3","@@"&amp;$G39))</t>
  </si>
  <si>
    <t>=IF(N$13="Actual",GL("Cell","Balance",$H39,N$3,N$4,,,,,,,,,,,,,,,,,Options!$D$7),GL("JetBudget",$J$10,$F39,N$3,N$4,,"Segment1","@@"&amp;$E39,"Segment3","@@"&amp;$G39))</t>
  </si>
  <si>
    <t>=IF(O$13="Actual",GL("Cell","Balance",$H39,O$3,O$4,,,,,,,,,,,,,,,,,Options!$D$7),GL("JetBudget",$J$10,$F39,O$3,O$4,,"Segment1","@@"&amp;$E39,"Segment3","@@"&amp;$G39))</t>
  </si>
  <si>
    <t>=IF(P$13="Actual",GL("Cell","Balance",$H39,P$3,P$4,,,,,,,,,,,,,,,,,Options!$D$7),GL("JetBudget",$J$10,$F39,P$3,P$4,,"Segment1","@@"&amp;$E39,"Segment3","@@"&amp;$G39))</t>
  </si>
  <si>
    <t>=IF(Q$13="Actual",GL("Cell","Balance",$H39,Q$3,Q$4,,,,,,,,,,,,,,,,,Options!$D$7),GL("JetBudget",$J$10,$F39,Q$3,Q$4,,"Segment1","@@"&amp;$E39,"Segment3","@@"&amp;$G39))</t>
  </si>
  <si>
    <t>=IF(R$13="Actual",GL("Cell","Balance",$H39,R$3,R$4,,,,,,,,,,,,,,,,,Options!$D$7),GL("JetBudget",$J$10,$F39,R$3,R$4,,"Segment1","@@"&amp;$E39,"Segment3","@@"&amp;$G39))</t>
  </si>
  <si>
    <t>=IF(S$13="Actual",GL("Cell","Balance",$H39,S$3,S$4,,,,,,,,,,,,,,,,,Options!$D$7),GL("JetBudget",$J$10,$F39,S$3,S$4,,"Segment1","@@"&amp;$E39,"Segment3","@@"&amp;$G39))</t>
  </si>
  <si>
    <t>=IF(T$13="Actual",GL("Cell","Balance",$H39,T$3,T$4,,,,,,,,,,,,,,,,,Options!$D$7),GL("JetBudget",$J$10,$F39,T$3,T$4,,"Segment1","@@"&amp;$E39,"Segment3","@@"&amp;$G39))</t>
  </si>
  <si>
    <t>=IF(U$13="Actual",GL("Cell","Balance",$H39,U$3,U$4,,,,,,,,,,,,,,,,,Options!$D$7),GL("JetBudget",$J$10,$F39,U$3,U$4,,"Segment1","@@"&amp;$E39,"Segment3","@@"&amp;$G39))</t>
  </si>
  <si>
    <t>=SUM(J39:U39)</t>
  </si>
  <si>
    <t>=GL("JetBudget",$J$10,$F39,V$3,V$4,,"Segment1","@@"&amp;$E39,"Segment3","@@"&amp;$G39)</t>
  </si>
  <si>
    <t>=V39-X39</t>
  </si>
  <si>
    <t>=IFERROR(Z39/X39,0)</t>
  </si>
  <si>
    <t>37</t>
  </si>
  <si>
    <t>=SUBTOTAL(9,J42:J43)</t>
  </si>
  <si>
    <t>=SUBTOTAL(9,K42:K43)</t>
  </si>
  <si>
    <t>=SUBTOTAL(9,L42:L43)</t>
  </si>
  <si>
    <t>=SUBTOTAL(9,M42:M43)</t>
  </si>
  <si>
    <t>=SUBTOTAL(9,N42:N43)</t>
  </si>
  <si>
    <t>=SUBTOTAL(9,O42:O43)</t>
  </si>
  <si>
    <t>=SUBTOTAL(9,P42:P43)</t>
  </si>
  <si>
    <t>=SUBTOTAL(9,Q42:Q43)</t>
  </si>
  <si>
    <t>=SUBTOTAL(9,R42:R43)</t>
  </si>
  <si>
    <t>=SUBTOTAL(9,S42:S43)</t>
  </si>
  <si>
    <t>=SUBTOTAL(9,T42:T43)</t>
  </si>
  <si>
    <t>=SUBTOTAL(9,U42:U43)</t>
  </si>
  <si>
    <t>=SUBTOTAL(9,V42:V43)</t>
  </si>
  <si>
    <t>=SUBTOTAL(9,X42:X43)</t>
  </si>
  <si>
    <t>=SUBTOTAL(9,Z42:Z43)</t>
  </si>
  <si>
    <t>=IFERROR(Z41/X41,0)</t>
  </si>
  <si>
    <t>=GL("Cell","AccountName","@@"&amp;$H42,,,,,,,,,,,,,,,,,,,Options!$D$7)</t>
  </si>
  <si>
    <t>=IF(J$13="Actual",GL("Cell","Balance",$H42,J$3,J$4,,,,,,,,,,,,,,,,,Options!$D$7),GL("JetBudget",$J$10,$F42,J$3,J$4,,"Segment1","@@"&amp;$E42,"Segment3","@@"&amp;$G42))</t>
  </si>
  <si>
    <t>=IF(K$13="Actual",GL("Cell","Balance",$H42,K$3,K$4,,,,,,,,,,,,,,,,,Options!$D$7),GL("JetBudget",$J$10,$F42,K$3,K$4,,"Segment1","@@"&amp;$E42,"Segment3","@@"&amp;$G42))</t>
  </si>
  <si>
    <t>=IF(L$13="Actual",GL("Cell","Balance",$H42,L$3,L$4,,,,,,,,,,,,,,,,,Options!$D$7),GL("JetBudget",$J$10,$F42,L$3,L$4,,"Segment1","@@"&amp;$E42,"Segment3","@@"&amp;$G42))</t>
  </si>
  <si>
    <t>=IF(M$13="Actual",GL("Cell","Balance",$H42,M$3,M$4,,,,,,,,,,,,,,,,,Options!$D$7),GL("JetBudget",$J$10,$F42,M$3,M$4,,"Segment1","@@"&amp;$E42,"Segment3","@@"&amp;$G42))</t>
  </si>
  <si>
    <t>=IF(N$13="Actual",GL("Cell","Balance",$H42,N$3,N$4,,,,,,,,,,,,,,,,,Options!$D$7),GL("JetBudget",$J$10,$F42,N$3,N$4,,"Segment1","@@"&amp;$E42,"Segment3","@@"&amp;$G42))</t>
  </si>
  <si>
    <t>=IF(O$13="Actual",GL("Cell","Balance",$H42,O$3,O$4,,,,,,,,,,,,,,,,,Options!$D$7),GL("JetBudget",$J$10,$F42,O$3,O$4,,"Segment1","@@"&amp;$E42,"Segment3","@@"&amp;$G42))</t>
  </si>
  <si>
    <t>=IF(P$13="Actual",GL("Cell","Balance",$H42,P$3,P$4,,,,,,,,,,,,,,,,,Options!$D$7),GL("JetBudget",$J$10,$F42,P$3,P$4,,"Segment1","@@"&amp;$E42,"Segment3","@@"&amp;$G42))</t>
  </si>
  <si>
    <t>=IF(Q$13="Actual",GL("Cell","Balance",$H42,Q$3,Q$4,,,,,,,,,,,,,,,,,Options!$D$7),GL("JetBudget",$J$10,$F42,Q$3,Q$4,,"Segment1","@@"&amp;$E42,"Segment3","@@"&amp;$G42))</t>
  </si>
  <si>
    <t>=IF(R$13="Actual",GL("Cell","Balance",$H42,R$3,R$4,,,,,,,,,,,,,,,,,Options!$D$7),GL("JetBudget",$J$10,$F42,R$3,R$4,,"Segment1","@@"&amp;$E42,"Segment3","@@"&amp;$G42))</t>
  </si>
  <si>
    <t>=IF(S$13="Actual",GL("Cell","Balance",$H42,S$3,S$4,,,,,,,,,,,,,,,,,Options!$D$7),GL("JetBudget",$J$10,$F42,S$3,S$4,,"Segment1","@@"&amp;$E42,"Segment3","@@"&amp;$G42))</t>
  </si>
  <si>
    <t>=IF(T$13="Actual",GL("Cell","Balance",$H42,T$3,T$4,,,,,,,,,,,,,,,,,Options!$D$7),GL("JetBudget",$J$10,$F42,T$3,T$4,,"Segment1","@@"&amp;$E42,"Segment3","@@"&amp;$G42))</t>
  </si>
  <si>
    <t>=IF(U$13="Actual",GL("Cell","Balance",$H42,U$3,U$4,,,,,,,,,,,,,,,,,Options!$D$7),GL("JetBudget",$J$10,$F42,U$3,U$4,,"Segment1","@@"&amp;$E42,"Segment3","@@"&amp;$G42))</t>
  </si>
  <si>
    <t>=SUM(J42:U42)</t>
  </si>
  <si>
    <t>=GL("JetBudget",$J$10,$F42,V$3,V$4,,"Segment1","@@"&amp;$E42,"Segment3","@@"&amp;$G42)</t>
  </si>
  <si>
    <t>=V42-X42</t>
  </si>
  <si>
    <t>=IFERROR(Z42/X42,0)</t>
  </si>
  <si>
    <t>38</t>
  </si>
  <si>
    <t>=IFERROR(Z44/X44,0)</t>
  </si>
  <si>
    <t>=GL("Cell","AccountName","@@"&amp;$H45,,,,,,,,,,,,,,,,,,,Options!$D$7)</t>
  </si>
  <si>
    <t>=IF(J$13="Actual",GL("Cell","Balance",$H45,J$3,J$4,,,,,,,,,,,,,,,,,Options!$D$7),GL("JetBudget",$J$10,$F45,J$3,J$4,,"Segment1","@@"&amp;$E45,"Segment3","@@"&amp;$G45))</t>
  </si>
  <si>
    <t>=IF(K$13="Actual",GL("Cell","Balance",$H45,K$3,K$4,,,,,,,,,,,,,,,,,Options!$D$7),GL("JetBudget",$J$10,$F45,K$3,K$4,,"Segment1","@@"&amp;$E45,"Segment3","@@"&amp;$G45))</t>
  </si>
  <si>
    <t>=IF(L$13="Actual",GL("Cell","Balance",$H45,L$3,L$4,,,,,,,,,,,,,,,,,Options!$D$7),GL("JetBudget",$J$10,$F45,L$3,L$4,,"Segment1","@@"&amp;$E45,"Segment3","@@"&amp;$G45))</t>
  </si>
  <si>
    <t>=IF(M$13="Actual",GL("Cell","Balance",$H45,M$3,M$4,,,,,,,,,,,,,,,,,Options!$D$7),GL("JetBudget",$J$10,$F45,M$3,M$4,,"Segment1","@@"&amp;$E45,"Segment3","@@"&amp;$G45))</t>
  </si>
  <si>
    <t>=IF(N$13="Actual",GL("Cell","Balance",$H45,N$3,N$4,,,,,,,,,,,,,,,,,Options!$D$7),GL("JetBudget",$J$10,$F45,N$3,N$4,,"Segment1","@@"&amp;$E45,"Segment3","@@"&amp;$G45))</t>
  </si>
  <si>
    <t>=IF(O$13="Actual",GL("Cell","Balance",$H45,O$3,O$4,,,,,,,,,,,,,,,,,Options!$D$7),GL("JetBudget",$J$10,$F45,O$3,O$4,,"Segment1","@@"&amp;$E45,"Segment3","@@"&amp;$G45))</t>
  </si>
  <si>
    <t>=IF(P$13="Actual",GL("Cell","Balance",$H45,P$3,P$4,,,,,,,,,,,,,,,,,Options!$D$7),GL("JetBudget",$J$10,$F45,P$3,P$4,,"Segment1","@@"&amp;$E45,"Segment3","@@"&amp;$G45))</t>
  </si>
  <si>
    <t>=IF(Q$13="Actual",GL("Cell","Balance",$H45,Q$3,Q$4,,,,,,,,,,,,,,,,,Options!$D$7),GL("JetBudget",$J$10,$F45,Q$3,Q$4,,"Segment1","@@"&amp;$E45,"Segment3","@@"&amp;$G45))</t>
  </si>
  <si>
    <t>=IF(R$13="Actual",GL("Cell","Balance",$H45,R$3,R$4,,,,,,,,,,,,,,,,,Options!$D$7),GL("JetBudget",$J$10,$F45,R$3,R$4,,"Segment1","@@"&amp;$E45,"Segment3","@@"&amp;$G45))</t>
  </si>
  <si>
    <t>=IF(S$13="Actual",GL("Cell","Balance",$H45,S$3,S$4,,,,,,,,,,,,,,,,,Options!$D$7),GL("JetBudget",$J$10,$F45,S$3,S$4,,"Segment1","@@"&amp;$E45,"Segment3","@@"&amp;$G45))</t>
  </si>
  <si>
    <t>=IF(T$13="Actual",GL("Cell","Balance",$H45,T$3,T$4,,,,,,,,,,,,,,,,,Options!$D$7),GL("JetBudget",$J$10,$F45,T$3,T$4,,"Segment1","@@"&amp;$E45,"Segment3","@@"&amp;$G45))</t>
  </si>
  <si>
    <t>=IF(U$13="Actual",GL("Cell","Balance",$H45,U$3,U$4,,,,,,,,,,,,,,,,,Options!$D$7),GL("JetBudget",$J$10,$F45,U$3,U$4,,"Segment1","@@"&amp;$E45,"Segment3","@@"&amp;$G45))</t>
  </si>
  <si>
    <t>=SUM(J45:U45)</t>
  </si>
  <si>
    <t>=GL("JetBudget",$J$10,$F45,V$3,V$4,,"Segment1","@@"&amp;$E45,"Segment3","@@"&amp;$G45)</t>
  </si>
  <si>
    <t>=V45-X45</t>
  </si>
  <si>
    <t>=IFERROR(Z45/X45,0)</t>
  </si>
  <si>
    <t>39</t>
  </si>
  <si>
    <t>=IFERROR(Z47/X47,0)</t>
  </si>
  <si>
    <t>=IFERROR(Z48/X48,0)</t>
  </si>
  <si>
    <t>=IFERROR(Z51/X51,0)</t>
  </si>
  <si>
    <t>46</t>
  </si>
  <si>
    <t>=IFERROR(Z56/X56,0)</t>
  </si>
  <si>
    <t>=IFERROR(Z59/X59,0)</t>
  </si>
  <si>
    <t>43</t>
  </si>
  <si>
    <t>41</t>
  </si>
  <si>
    <t>=IFERROR(Z68/X68,0)</t>
  </si>
  <si>
    <t>Auto</t>
  </si>
  <si>
    <t>=D16</t>
  </si>
  <si>
    <t>="000-4110-01"</t>
  </si>
  <si>
    <t>=GL("Cell","AccountName","@@"&amp;$H17,,,,,,,,,,,,,,,,,,,Options!$D$7)</t>
  </si>
  <si>
    <t>=IF(J$13="Actual",-GL("Cell","Balance",$H17,J$3,J$4,,,,,,,,,,,,,,,,,Options!$D$7),-GL("JetBudget",$J$10,$F17,J$3,J$4,,"Segment1","@@"&amp;$E17,"Segment3","@@"&amp;$G17))</t>
  </si>
  <si>
    <t>=IF(K$13="Actual",-GL("Cell","Balance",$H17,K$3,K$4,,,,,,,,,,,,,,,,,Options!$D$7),-GL("JetBudget",$J$10,$F17,K$3,K$4,,"Segment1","@@"&amp;$E17,"Segment3","@@"&amp;$G17))</t>
  </si>
  <si>
    <t>=IF(L$13="Actual",-GL("Cell","Balance",$H17,L$3,L$4,,,,,,,,,,,,,,,,,Options!$D$7),-GL("JetBudget",$J$10,$F17,L$3,L$4,,"Segment1","@@"&amp;$E17,"Segment3","@@"&amp;$G17))</t>
  </si>
  <si>
    <t>=IF(M$13="Actual",-GL("Cell","Balance",$H17,M$3,M$4,,,,,,,,,,,,,,,,,Options!$D$7),-GL("JetBudget",$J$10,$F17,M$3,M$4,,"Segment1","@@"&amp;$E17,"Segment3","@@"&amp;$G17))</t>
  </si>
  <si>
    <t>=IF(N$13="Actual",-GL("Cell","Balance",$H17,N$3,N$4,,,,,,,,,,,,,,,,,Options!$D$7),-GL("JetBudget",$J$10,$F17,N$3,N$4,,"Segment1","@@"&amp;$E17,"Segment3","@@"&amp;$G17))</t>
  </si>
  <si>
    <t>=IF(O$13="Actual",-GL("Cell","Balance",$H17,O$3,O$4,,,,,,,,,,,,,,,,,Options!$D$7),-GL("JetBudget",$J$10,$F17,O$3,O$4,,"Segment1","@@"&amp;$E17,"Segment3","@@"&amp;$G17))</t>
  </si>
  <si>
    <t>=IF(P$13="Actual",-GL("Cell","Balance",$H17,P$3,P$4,,,,,,,,,,,,,,,,,Options!$D$7),-GL("JetBudget",$J$10,$F17,P$3,P$4,,"Segment1","@@"&amp;$E17,"Segment3","@@"&amp;$G17))</t>
  </si>
  <si>
    <t>=IF(Q$13="Actual",-GL("Cell","Balance",$H17,Q$3,Q$4,,,,,,,,,,,,,,,,,Options!$D$7),-GL("JetBudget",$J$10,$F17,Q$3,Q$4,,"Segment1","@@"&amp;$E17,"Segment3","@@"&amp;$G17))</t>
  </si>
  <si>
    <t>=IF(R$13="Actual",-GL("Cell","Balance",$H17,R$3,R$4,,,,,,,,,,,,,,,,,Options!$D$7),-GL("JetBudget",$J$10,$F17,R$3,R$4,,"Segment1","@@"&amp;$E17,"Segment3","@@"&amp;$G17))</t>
  </si>
  <si>
    <t>=IF(S$13="Actual",-GL("Cell","Balance",$H17,S$3,S$4,,,,,,,,,,,,,,,,,Options!$D$7),-GL("JetBudget",$J$10,$F17,S$3,S$4,,"Segment1","@@"&amp;$E17,"Segment3","@@"&amp;$G17))</t>
  </si>
  <si>
    <t>=IF(T$13="Actual",-GL("Cell","Balance",$H17,T$3,T$4,,,,,,,,,,,,,,,,,Options!$D$7),-GL("JetBudget",$J$10,$F17,T$3,T$4,,"Segment1","@@"&amp;$E17,"Segment3","@@"&amp;$G17))</t>
  </si>
  <si>
    <t>=IF(U$13="Actual",-GL("Cell","Balance",$H17,U$3,U$4,,,,,,,,,,,,,,,,,Options!$D$7),-GL("JetBudget",$J$10,$F17,U$3,U$4,,"Segment1","@@"&amp;$E17,"Segment3","@@"&amp;$G17))</t>
  </si>
  <si>
    <t>=SUM(J17:U17)</t>
  </si>
  <si>
    <t>=-GL("JetBudget",$J$10,$F17,V$3,V$4,,"Segment1","@@"&amp;$E17,"Segment3","@@"&amp;$G17)</t>
  </si>
  <si>
    <t>=V17-X17</t>
  </si>
  <si>
    <t>=IFERROR(Z17/X17,0)</t>
  </si>
  <si>
    <t>=D17</t>
  </si>
  <si>
    <t>="000-4110-02"</t>
  </si>
  <si>
    <t>=GL("Cell","AccountName","@@"&amp;$H18,,,,,,,,,,,,,,,,,,,Options!$D$7)</t>
  </si>
  <si>
    <t>=IF(J$13="Actual",-GL("Cell","Balance",$H18,J$3,J$4,,,,,,,,,,,,,,,,,Options!$D$7),-GL("JetBudget",$J$10,$F18,J$3,J$4,,"Segment1","@@"&amp;$E18,"Segment3","@@"&amp;$G18))</t>
  </si>
  <si>
    <t>=IF(K$13="Actual",-GL("Cell","Balance",$H18,K$3,K$4,,,,,,,,,,,,,,,,,Options!$D$7),-GL("JetBudget",$J$10,$F18,K$3,K$4,,"Segment1","@@"&amp;$E18,"Segment3","@@"&amp;$G18))</t>
  </si>
  <si>
    <t>=IF(L$13="Actual",-GL("Cell","Balance",$H18,L$3,L$4,,,,,,,,,,,,,,,,,Options!$D$7),-GL("JetBudget",$J$10,$F18,L$3,L$4,,"Segment1","@@"&amp;$E18,"Segment3","@@"&amp;$G18))</t>
  </si>
  <si>
    <t>=IF(M$13="Actual",-GL("Cell","Balance",$H18,M$3,M$4,,,,,,,,,,,,,,,,,Options!$D$7),-GL("JetBudget",$J$10,$F18,M$3,M$4,,"Segment1","@@"&amp;$E18,"Segment3","@@"&amp;$G18))</t>
  </si>
  <si>
    <t>=IF(N$13="Actual",-GL("Cell","Balance",$H18,N$3,N$4,,,,,,,,,,,,,,,,,Options!$D$7),-GL("JetBudget",$J$10,$F18,N$3,N$4,,"Segment1","@@"&amp;$E18,"Segment3","@@"&amp;$G18))</t>
  </si>
  <si>
    <t>=IF(O$13="Actual",-GL("Cell","Balance",$H18,O$3,O$4,,,,,,,,,,,,,,,,,Options!$D$7),-GL("JetBudget",$J$10,$F18,O$3,O$4,,"Segment1","@@"&amp;$E18,"Segment3","@@"&amp;$G18))</t>
  </si>
  <si>
    <t>=IF(P$13="Actual",-GL("Cell","Balance",$H18,P$3,P$4,,,,,,,,,,,,,,,,,Options!$D$7),-GL("JetBudget",$J$10,$F18,P$3,P$4,,"Segment1","@@"&amp;$E18,"Segment3","@@"&amp;$G18))</t>
  </si>
  <si>
    <t>=IF(Q$13="Actual",-GL("Cell","Balance",$H18,Q$3,Q$4,,,,,,,,,,,,,,,,,Options!$D$7),-GL("JetBudget",$J$10,$F18,Q$3,Q$4,,"Segment1","@@"&amp;$E18,"Segment3","@@"&amp;$G18))</t>
  </si>
  <si>
    <t>=IF(R$13="Actual",-GL("Cell","Balance",$H18,R$3,R$4,,,,,,,,,,,,,,,,,Options!$D$7),-GL("JetBudget",$J$10,$F18,R$3,R$4,,"Segment1","@@"&amp;$E18,"Segment3","@@"&amp;$G18))</t>
  </si>
  <si>
    <t>=IF(S$13="Actual",-GL("Cell","Balance",$H18,S$3,S$4,,,,,,,,,,,,,,,,,Options!$D$7),-GL("JetBudget",$J$10,$F18,S$3,S$4,,"Segment1","@@"&amp;$E18,"Segment3","@@"&amp;$G18))</t>
  </si>
  <si>
    <t>=IF(T$13="Actual",-GL("Cell","Balance",$H18,T$3,T$4,,,,,,,,,,,,,,,,,Options!$D$7),-GL("JetBudget",$J$10,$F18,T$3,T$4,,"Segment1","@@"&amp;$E18,"Segment3","@@"&amp;$G18))</t>
  </si>
  <si>
    <t>=IF(U$13="Actual",-GL("Cell","Balance",$H18,U$3,U$4,,,,,,,,,,,,,,,,,Options!$D$7),-GL("JetBudget",$J$10,$F18,U$3,U$4,,"Segment1","@@"&amp;$E18,"Segment3","@@"&amp;$G18))</t>
  </si>
  <si>
    <t>=SUM(J18:U18)</t>
  </si>
  <si>
    <t>=-GL("JetBudget",$J$10,$F18,V$3,V$4,,"Segment1","@@"&amp;$E18,"Segment3","@@"&amp;$G18)</t>
  </si>
  <si>
    <t>=V18-X18</t>
  </si>
  <si>
    <t>=IFERROR(Z18/X18,0)</t>
  </si>
  <si>
    <t>=D18</t>
  </si>
  <si>
    <t>="000-4140-00"</t>
  </si>
  <si>
    <t>=SUM(J26:U26)</t>
  </si>
  <si>
    <t>=V26-X26</t>
  </si>
  <si>
    <t>=IFERROR(Z26/X26,0)</t>
  </si>
  <si>
    <t>=GL("Cell","AccountName","@@"&amp;$H30,,,,,,,,,,,,,,,,,,,Options!$D$7)</t>
  </si>
  <si>
    <t>=IF(J$13="Actual",GL("Cell","Balance",$H30,J$3,J$4,,,,,,,,,,,,,,,,,Options!$D$7),GL("JetBudget",$J$10,$F30,J$3,J$4,,"Segment1","@@"&amp;$E30,"Segment3","@@"&amp;$G30))</t>
  </si>
  <si>
    <t>=IF(K$13="Actual",GL("Cell","Balance",$H30,K$3,K$4,,,,,,,,,,,,,,,,,Options!$D$7),GL("JetBudget",$J$10,$F30,K$3,K$4,,"Segment1","@@"&amp;$E30,"Segment3","@@"&amp;$G30))</t>
  </si>
  <si>
    <t>=IF(L$13="Actual",GL("Cell","Balance",$H30,L$3,L$4,,,,,,,,,,,,,,,,,Options!$D$7),GL("JetBudget",$J$10,$F30,L$3,L$4,,"Segment1","@@"&amp;$E30,"Segment3","@@"&amp;$G30))</t>
  </si>
  <si>
    <t>=IF(M$13="Actual",GL("Cell","Balance",$H30,M$3,M$4,,,,,,,,,,,,,,,,,Options!$D$7),GL("JetBudget",$J$10,$F30,M$3,M$4,,"Segment1","@@"&amp;$E30,"Segment3","@@"&amp;$G30))</t>
  </si>
  <si>
    <t>=IF(N$13="Actual",GL("Cell","Balance",$H30,N$3,N$4,,,,,,,,,,,,,,,,,Options!$D$7),GL("JetBudget",$J$10,$F30,N$3,N$4,,"Segment1","@@"&amp;$E30,"Segment3","@@"&amp;$G30))</t>
  </si>
  <si>
    <t>=IF(O$13="Actual",GL("Cell","Balance",$H30,O$3,O$4,,,,,,,,,,,,,,,,,Options!$D$7),GL("JetBudget",$J$10,$F30,O$3,O$4,,"Segment1","@@"&amp;$E30,"Segment3","@@"&amp;$G30))</t>
  </si>
  <si>
    <t>=IF(P$13="Actual",GL("Cell","Balance",$H30,P$3,P$4,,,,,,,,,,,,,,,,,Options!$D$7),GL("JetBudget",$J$10,$F30,P$3,P$4,,"Segment1","@@"&amp;$E30,"Segment3","@@"&amp;$G30))</t>
  </si>
  <si>
    <t>=IF(Q$13="Actual",GL("Cell","Balance",$H30,Q$3,Q$4,,,,,,,,,,,,,,,,,Options!$D$7),GL("JetBudget",$J$10,$F30,Q$3,Q$4,,"Segment1","@@"&amp;$E30,"Segment3","@@"&amp;$G30))</t>
  </si>
  <si>
    <t>=IF(R$13="Actual",GL("Cell","Balance",$H30,R$3,R$4,,,,,,,,,,,,,,,,,Options!$D$7),GL("JetBudget",$J$10,$F30,R$3,R$4,,"Segment1","@@"&amp;$E30,"Segment3","@@"&amp;$G30))</t>
  </si>
  <si>
    <t>=IF(S$13="Actual",GL("Cell","Balance",$H30,S$3,S$4,,,,,,,,,,,,,,,,,Options!$D$7),GL("JetBudget",$J$10,$F30,S$3,S$4,,"Segment1","@@"&amp;$E30,"Segment3","@@"&amp;$G30))</t>
  </si>
  <si>
    <t>=IF(T$13="Actual",GL("Cell","Balance",$H30,T$3,T$4,,,,,,,,,,,,,,,,,Options!$D$7),GL("JetBudget",$J$10,$F30,T$3,T$4,,"Segment1","@@"&amp;$E30,"Segment3","@@"&amp;$G30))</t>
  </si>
  <si>
    <t>=IF(U$13="Actual",GL("Cell","Balance",$H30,U$3,U$4,,,,,,,,,,,,,,,,,Options!$D$7),GL("JetBudget",$J$10,$F30,U$3,U$4,,"Segment1","@@"&amp;$E30,"Segment3","@@"&amp;$G30))</t>
  </si>
  <si>
    <t>=SUM(J30:U30)</t>
  </si>
  <si>
    <t>=GL("JetBudget",$J$10,$F30,V$3,V$4,,"Segment1","@@"&amp;$E30,"Segment3","@@"&amp;$G30)</t>
  </si>
  <si>
    <t>=V30-X30</t>
  </si>
  <si>
    <t>=IFERROR(Z30/X30,0)</t>
  </si>
  <si>
    <t>="000-4600-00"</t>
  </si>
  <si>
    <t>=IFERROR(Z31/X31,0)</t>
  </si>
  <si>
    <t>=V35-X35</t>
  </si>
  <si>
    <t>=SUBTOTAL(9,J45:J47)</t>
  </si>
  <si>
    <t>=SUBTOTAL(9,K45:K47)</t>
  </si>
  <si>
    <t>=SUBTOTAL(9,L45:L47)</t>
  </si>
  <si>
    <t>=SUBTOTAL(9,M45:M47)</t>
  </si>
  <si>
    <t>=SUBTOTAL(9,N45:N47)</t>
  </si>
  <si>
    <t>=SUBTOTAL(9,O45:O47)</t>
  </si>
  <si>
    <t>=SUBTOTAL(9,P45:P47)</t>
  </si>
  <si>
    <t>=SUBTOTAL(9,Q45:Q47)</t>
  </si>
  <si>
    <t>=SUBTOTAL(9,R45:R47)</t>
  </si>
  <si>
    <t>=SUBTOTAL(9,S45:S47)</t>
  </si>
  <si>
    <t>=SUBTOTAL(9,T45:T47)</t>
  </si>
  <si>
    <t>=SUBTOTAL(9,U45:U47)</t>
  </si>
  <si>
    <t>=SUBTOTAL(9,V45:V47)</t>
  </si>
  <si>
    <t>=SUBTOTAL(9,X45:X47)</t>
  </si>
  <si>
    <t>=SUBTOTAL(9,Z45:Z47)</t>
  </si>
  <si>
    <t>="300-5130-00"</t>
  </si>
  <si>
    <t>=GL("Cell","AccountName","@@"&amp;$H46,,,,,,,,,,,,,,,,,,,Options!$D$7)</t>
  </si>
  <si>
    <t>=IF(J$13="Actual",GL("Cell","Balance",$H46,J$3,J$4,,,,,,,,,,,,,,,,,Options!$D$7),GL("JetBudget",$J$10,$F46,J$3,J$4,,"Segment1","@@"&amp;$E46,"Segment3","@@"&amp;$G46))</t>
  </si>
  <si>
    <t>=IF(K$13="Actual",GL("Cell","Balance",$H46,K$3,K$4,,,,,,,,,,,,,,,,,Options!$D$7),GL("JetBudget",$J$10,$F46,K$3,K$4,,"Segment1","@@"&amp;$E46,"Segment3","@@"&amp;$G46))</t>
  </si>
  <si>
    <t>=IF(L$13="Actual",GL("Cell","Balance",$H46,L$3,L$4,,,,,,,,,,,,,,,,,Options!$D$7),GL("JetBudget",$J$10,$F46,L$3,L$4,,"Segment1","@@"&amp;$E46,"Segment3","@@"&amp;$G46))</t>
  </si>
  <si>
    <t>=IF(M$13="Actual",GL("Cell","Balance",$H46,M$3,M$4,,,,,,,,,,,,,,,,,Options!$D$7),GL("JetBudget",$J$10,$F46,M$3,M$4,,"Segment1","@@"&amp;$E46,"Segment3","@@"&amp;$G46))</t>
  </si>
  <si>
    <t>=IF(N$13="Actual",GL("Cell","Balance",$H46,N$3,N$4,,,,,,,,,,,,,,,,,Options!$D$7),GL("JetBudget",$J$10,$F46,N$3,N$4,,"Segment1","@@"&amp;$E46,"Segment3","@@"&amp;$G46))</t>
  </si>
  <si>
    <t>=IF(O$13="Actual",GL("Cell","Balance",$H46,O$3,O$4,,,,,,,,,,,,,,,,,Options!$D$7),GL("JetBudget",$J$10,$F46,O$3,O$4,,"Segment1","@@"&amp;$E46,"Segment3","@@"&amp;$G46))</t>
  </si>
  <si>
    <t>=IF(P$13="Actual",GL("Cell","Balance",$H46,P$3,P$4,,,,,,,,,,,,,,,,,Options!$D$7),GL("JetBudget",$J$10,$F46,P$3,P$4,,"Segment1","@@"&amp;$E46,"Segment3","@@"&amp;$G46))</t>
  </si>
  <si>
    <t>=IF(Q$13="Actual",GL("Cell","Balance",$H46,Q$3,Q$4,,,,,,,,,,,,,,,,,Options!$D$7),GL("JetBudget",$J$10,$F46,Q$3,Q$4,,"Segment1","@@"&amp;$E46,"Segment3","@@"&amp;$G46))</t>
  </si>
  <si>
    <t>=IF(R$13="Actual",GL("Cell","Balance",$H46,R$3,R$4,,,,,,,,,,,,,,,,,Options!$D$7),GL("JetBudget",$J$10,$F46,R$3,R$4,,"Segment1","@@"&amp;$E46,"Segment3","@@"&amp;$G46))</t>
  </si>
  <si>
    <t>=IF(S$13="Actual",GL("Cell","Balance",$H46,S$3,S$4,,,,,,,,,,,,,,,,,Options!$D$7),GL("JetBudget",$J$10,$F46,S$3,S$4,,"Segment1","@@"&amp;$E46,"Segment3","@@"&amp;$G46))</t>
  </si>
  <si>
    <t>=IF(T$13="Actual",GL("Cell","Balance",$H46,T$3,T$4,,,,,,,,,,,,,,,,,Options!$D$7),GL("JetBudget",$J$10,$F46,T$3,T$4,,"Segment1","@@"&amp;$E46,"Segment3","@@"&amp;$G46))</t>
  </si>
  <si>
    <t>=IF(U$13="Actual",GL("Cell","Balance",$H46,U$3,U$4,,,,,,,,,,,,,,,,,Options!$D$7),GL("JetBudget",$J$10,$F46,U$3,U$4,,"Segment1","@@"&amp;$E46,"Segment3","@@"&amp;$G46))</t>
  </si>
  <si>
    <t>=SUM(J46:U46)</t>
  </si>
  <si>
    <t>=GL("JetBudget",$J$10,$F46,V$3,V$4,,"Segment1","@@"&amp;$E46,"Segment3","@@"&amp;$G46)</t>
  </si>
  <si>
    <t>=V46-X46</t>
  </si>
  <si>
    <t>=IFERROR(Z46/X46,0)</t>
  </si>
  <si>
    <t>=SUBTOTAL(9,J49:J50)</t>
  </si>
  <si>
    <t>=SUBTOTAL(9,K49:K50)</t>
  </si>
  <si>
    <t>=SUBTOTAL(9,L49:L50)</t>
  </si>
  <si>
    <t>=SUBTOTAL(9,M49:M50)</t>
  </si>
  <si>
    <t>=SUBTOTAL(9,N49:N50)</t>
  </si>
  <si>
    <t>=SUBTOTAL(9,O49:O50)</t>
  </si>
  <si>
    <t>=SUBTOTAL(9,P49:P50)</t>
  </si>
  <si>
    <t>=SUBTOTAL(9,Q49:Q50)</t>
  </si>
  <si>
    <t>=SUBTOTAL(9,R49:R50)</t>
  </si>
  <si>
    <t>=SUBTOTAL(9,S49:S50)</t>
  </si>
  <si>
    <t>=SUBTOTAL(9,T49:T50)</t>
  </si>
  <si>
    <t>=SUBTOTAL(9,U49:U50)</t>
  </si>
  <si>
    <t>=SUBTOTAL(9,V49:V50)</t>
  </si>
  <si>
    <t>=SUBTOTAL(9,X49:X50)</t>
  </si>
  <si>
    <t>=SUBTOTAL(9,Z49:Z50)</t>
  </si>
  <si>
    <t>=GL("Cell","AccountName","@@"&amp;$H49,,,,,,,,,,,,,,,,,,,Options!$D$7)</t>
  </si>
  <si>
    <t>=IF(J$13="Actual",GL("Cell","Balance",$H49,J$3,J$4,,,,,,,,,,,,,,,,,Options!$D$7),GL("JetBudget",$J$10,$F49,J$3,J$4,,"Segment1","@@"&amp;$E49,"Segment3","@@"&amp;$G49))</t>
  </si>
  <si>
    <t>=IF(K$13="Actual",GL("Cell","Balance",$H49,K$3,K$4,,,,,,,,,,,,,,,,,Options!$D$7),GL("JetBudget",$J$10,$F49,K$3,K$4,,"Segment1","@@"&amp;$E49,"Segment3","@@"&amp;$G49))</t>
  </si>
  <si>
    <t>=IF(L$13="Actual",GL("Cell","Balance",$H49,L$3,L$4,,,,,,,,,,,,,,,,,Options!$D$7),GL("JetBudget",$J$10,$F49,L$3,L$4,,"Segment1","@@"&amp;$E49,"Segment3","@@"&amp;$G49))</t>
  </si>
  <si>
    <t>=IF(M$13="Actual",GL("Cell","Balance",$H49,M$3,M$4,,,,,,,,,,,,,,,,,Options!$D$7),GL("JetBudget",$J$10,$F49,M$3,M$4,,"Segment1","@@"&amp;$E49,"Segment3","@@"&amp;$G49))</t>
  </si>
  <si>
    <t>=IF(N$13="Actual",GL("Cell","Balance",$H49,N$3,N$4,,,,,,,,,,,,,,,,,Options!$D$7),GL("JetBudget",$J$10,$F49,N$3,N$4,,"Segment1","@@"&amp;$E49,"Segment3","@@"&amp;$G49))</t>
  </si>
  <si>
    <t>=IF(O$13="Actual",GL("Cell","Balance",$H49,O$3,O$4,,,,,,,,,,,,,,,,,Options!$D$7),GL("JetBudget",$J$10,$F49,O$3,O$4,,"Segment1","@@"&amp;$E49,"Segment3","@@"&amp;$G49))</t>
  </si>
  <si>
    <t>=IF(P$13="Actual",GL("Cell","Balance",$H49,P$3,P$4,,,,,,,,,,,,,,,,,Options!$D$7),GL("JetBudget",$J$10,$F49,P$3,P$4,,"Segment1","@@"&amp;$E49,"Segment3","@@"&amp;$G49))</t>
  </si>
  <si>
    <t>=IF(Q$13="Actual",GL("Cell","Balance",$H49,Q$3,Q$4,,,,,,,,,,,,,,,,,Options!$D$7),GL("JetBudget",$J$10,$F49,Q$3,Q$4,,"Segment1","@@"&amp;$E49,"Segment3","@@"&amp;$G49))</t>
  </si>
  <si>
    <t>=IF(R$13="Actual",GL("Cell","Balance",$H49,R$3,R$4,,,,,,,,,,,,,,,,,Options!$D$7),GL("JetBudget",$J$10,$F49,R$3,R$4,,"Segment1","@@"&amp;$E49,"Segment3","@@"&amp;$G49))</t>
  </si>
  <si>
    <t>=IF(S$13="Actual",GL("Cell","Balance",$H49,S$3,S$4,,,,,,,,,,,,,,,,,Options!$D$7),GL("JetBudget",$J$10,$F49,S$3,S$4,,"Segment1","@@"&amp;$E49,"Segment3","@@"&amp;$G49))</t>
  </si>
  <si>
    <t>=IF(T$13="Actual",GL("Cell","Balance",$H49,T$3,T$4,,,,,,,,,,,,,,,,,Options!$D$7),GL("JetBudget",$J$10,$F49,T$3,T$4,,"Segment1","@@"&amp;$E49,"Segment3","@@"&amp;$G49))</t>
  </si>
  <si>
    <t>=IF(U$13="Actual",GL("Cell","Balance",$H49,U$3,U$4,,,,,,,,,,,,,,,,,Options!$D$7),GL("JetBudget",$J$10,$F49,U$3,U$4,,"Segment1","@@"&amp;$E49,"Segment3","@@"&amp;$G49))</t>
  </si>
  <si>
    <t>=SUM(J49:U49)</t>
  </si>
  <si>
    <t>=GL("JetBudget",$J$10,$F49,V$3,V$4,,"Segment1","@@"&amp;$E49,"Segment3","@@"&amp;$G49)</t>
  </si>
  <si>
    <t>=V49-X49</t>
  </si>
  <si>
    <t>=IFERROR(Z49/X49,0)</t>
  </si>
  <si>
    <t>=SUBTOTAL(9,J52:J53)</t>
  </si>
  <si>
    <t>=SUBTOTAL(9,K52:K53)</t>
  </si>
  <si>
    <t>=SUBTOTAL(9,L52:L53)</t>
  </si>
  <si>
    <t>=SUBTOTAL(9,M52:M53)</t>
  </si>
  <si>
    <t>=SUBTOTAL(9,N52:N53)</t>
  </si>
  <si>
    <t>=SUBTOTAL(9,O52:O53)</t>
  </si>
  <si>
    <t>=SUBTOTAL(9,P52:P53)</t>
  </si>
  <si>
    <t>=SUBTOTAL(9,Q52:Q53)</t>
  </si>
  <si>
    <t>=SUBTOTAL(9,R52:R53)</t>
  </si>
  <si>
    <t>=SUBTOTAL(9,S52:S53)</t>
  </si>
  <si>
    <t>=SUBTOTAL(9,T52:T53)</t>
  </si>
  <si>
    <t>=SUBTOTAL(9,U52:U53)</t>
  </si>
  <si>
    <t>=SUBTOTAL(9,V52:V53)</t>
  </si>
  <si>
    <t>=SUBTOTAL(9,X52:X53)</t>
  </si>
  <si>
    <t>=SUBTOTAL(9,Z52:Z53)</t>
  </si>
  <si>
    <t>=GL("Cell","AccountName","@@"&amp;$H52,,,,,,,,,,,,,,,,,,,Options!$D$7)</t>
  </si>
  <si>
    <t>=IF(J$13="Actual",GL("Cell","Balance",$H52,J$3,J$4,,,,,,,,,,,,,,,,,Options!$D$7),GL("JetBudget",$J$10,$F52,J$3,J$4,,"Segment1","@@"&amp;$E52,"Segment3","@@"&amp;$G52))</t>
  </si>
  <si>
    <t>=IF(K$13="Actual",GL("Cell","Balance",$H52,K$3,K$4,,,,,,,,,,,,,,,,,Options!$D$7),GL("JetBudget",$J$10,$F52,K$3,K$4,,"Segment1","@@"&amp;$E52,"Segment3","@@"&amp;$G52))</t>
  </si>
  <si>
    <t>=IF(L$13="Actual",GL("Cell","Balance",$H52,L$3,L$4,,,,,,,,,,,,,,,,,Options!$D$7),GL("JetBudget",$J$10,$F52,L$3,L$4,,"Segment1","@@"&amp;$E52,"Segment3","@@"&amp;$G52))</t>
  </si>
  <si>
    <t>=IF(M$13="Actual",GL("Cell","Balance",$H52,M$3,M$4,,,,,,,,,,,,,,,,,Options!$D$7),GL("JetBudget",$J$10,$F52,M$3,M$4,,"Segment1","@@"&amp;$E52,"Segment3","@@"&amp;$G52))</t>
  </si>
  <si>
    <t>=IF(N$13="Actual",GL("Cell","Balance",$H52,N$3,N$4,,,,,,,,,,,,,,,,,Options!$D$7),GL("JetBudget",$J$10,$F52,N$3,N$4,,"Segment1","@@"&amp;$E52,"Segment3","@@"&amp;$G52))</t>
  </si>
  <si>
    <t>=IF(O$13="Actual",GL("Cell","Balance",$H52,O$3,O$4,,,,,,,,,,,,,,,,,Options!$D$7),GL("JetBudget",$J$10,$F52,O$3,O$4,,"Segment1","@@"&amp;$E52,"Segment3","@@"&amp;$G52))</t>
  </si>
  <si>
    <t>=IF(P$13="Actual",GL("Cell","Balance",$H52,P$3,P$4,,,,,,,,,,,,,,,,,Options!$D$7),GL("JetBudget",$J$10,$F52,P$3,P$4,,"Segment1","@@"&amp;$E52,"Segment3","@@"&amp;$G52))</t>
  </si>
  <si>
    <t>=IF(Q$13="Actual",GL("Cell","Balance",$H52,Q$3,Q$4,,,,,,,,,,,,,,,,,Options!$D$7),GL("JetBudget",$J$10,$F52,Q$3,Q$4,,"Segment1","@@"&amp;$E52,"Segment3","@@"&amp;$G52))</t>
  </si>
  <si>
    <t>=IF(R$13="Actual",GL("Cell","Balance",$H52,R$3,R$4,,,,,,,,,,,,,,,,,Options!$D$7),GL("JetBudget",$J$10,$F52,R$3,R$4,,"Segment1","@@"&amp;$E52,"Segment3","@@"&amp;$G52))</t>
  </si>
  <si>
    <t>=IF(S$13="Actual",GL("Cell","Balance",$H52,S$3,S$4,,,,,,,,,,,,,,,,,Options!$D$7),GL("JetBudget",$J$10,$F52,S$3,S$4,,"Segment1","@@"&amp;$E52,"Segment3","@@"&amp;$G52))</t>
  </si>
  <si>
    <t>=IF(T$13="Actual",GL("Cell","Balance",$H52,T$3,T$4,,,,,,,,,,,,,,,,,Options!$D$7),GL("JetBudget",$J$10,$F52,T$3,T$4,,"Segment1","@@"&amp;$E52,"Segment3","@@"&amp;$G52))</t>
  </si>
  <si>
    <t>=IF(U$13="Actual",GL("Cell","Balance",$H52,U$3,U$4,,,,,,,,,,,,,,,,,Options!$D$7),GL("JetBudget",$J$10,$F52,U$3,U$4,,"Segment1","@@"&amp;$E52,"Segment3","@@"&amp;$G52))</t>
  </si>
  <si>
    <t>=SUM(J52:U52)</t>
  </si>
  <si>
    <t>=GL("JetBudget",$J$10,$F52,V$3,V$4,,"Segment1","@@"&amp;$E52,"Segment3","@@"&amp;$G52)</t>
  </si>
  <si>
    <t>=V52-X52</t>
  </si>
  <si>
    <t>=IFERROR(Z52/X52,0)</t>
  </si>
  <si>
    <t>=SUBTOTAL(9,J55:J57)</t>
  </si>
  <si>
    <t>=SUBTOTAL(9,K55:K57)</t>
  </si>
  <si>
    <t>=SUBTOTAL(9,L55:L57)</t>
  </si>
  <si>
    <t>=SUBTOTAL(9,M55:M57)</t>
  </si>
  <si>
    <t>=SUBTOTAL(9,N55:N57)</t>
  </si>
  <si>
    <t>=SUBTOTAL(9,O55:O57)</t>
  </si>
  <si>
    <t>=SUBTOTAL(9,P55:P57)</t>
  </si>
  <si>
    <t>=SUBTOTAL(9,Q55:Q57)</t>
  </si>
  <si>
    <t>=SUBTOTAL(9,R55:R57)</t>
  </si>
  <si>
    <t>=SUBTOTAL(9,S55:S57)</t>
  </si>
  <si>
    <t>=SUBTOTAL(9,T55:T57)</t>
  </si>
  <si>
    <t>=SUBTOTAL(9,U55:U57)</t>
  </si>
  <si>
    <t>=SUBTOTAL(9,V55:V57)</t>
  </si>
  <si>
    <t>=SUBTOTAL(9,X55:X57)</t>
  </si>
  <si>
    <t>=SUBTOTAL(9,Z55:Z57)</t>
  </si>
  <si>
    <t>=IFERROR(Z54/X54,0)</t>
  </si>
  <si>
    <t>=GL("Cell","AccountName","@@"&amp;$H55,,,,,,,,,,,,,,,,,,,Options!$D$7)</t>
  </si>
  <si>
    <t>=IF(J$13="Actual",GL("Cell","Balance",$H55,J$3,J$4,,,,,,,,,,,,,,,,,Options!$D$7),GL("JetBudget",$J$10,$F55,J$3,J$4,,"Segment1","@@"&amp;$E55,"Segment3","@@"&amp;$G55))</t>
  </si>
  <si>
    <t>=IF(K$13="Actual",GL("Cell","Balance",$H55,K$3,K$4,,,,,,,,,,,,,,,,,Options!$D$7),GL("JetBudget",$J$10,$F55,K$3,K$4,,"Segment1","@@"&amp;$E55,"Segment3","@@"&amp;$G55))</t>
  </si>
  <si>
    <t>=IF(L$13="Actual",GL("Cell","Balance",$H55,L$3,L$4,,,,,,,,,,,,,,,,,Options!$D$7),GL("JetBudget",$J$10,$F55,L$3,L$4,,"Segment1","@@"&amp;$E55,"Segment3","@@"&amp;$G55))</t>
  </si>
  <si>
    <t>=IF(M$13="Actual",GL("Cell","Balance",$H55,M$3,M$4,,,,,,,,,,,,,,,,,Options!$D$7),GL("JetBudget",$J$10,$F55,M$3,M$4,,"Segment1","@@"&amp;$E55,"Segment3","@@"&amp;$G55))</t>
  </si>
  <si>
    <t>=IF(N$13="Actual",GL("Cell","Balance",$H55,N$3,N$4,,,,,,,,,,,,,,,,,Options!$D$7),GL("JetBudget",$J$10,$F55,N$3,N$4,,"Segment1","@@"&amp;$E55,"Segment3","@@"&amp;$G55))</t>
  </si>
  <si>
    <t>=IF(O$13="Actual",GL("Cell","Balance",$H55,O$3,O$4,,,,,,,,,,,,,,,,,Options!$D$7),GL("JetBudget",$J$10,$F55,O$3,O$4,,"Segment1","@@"&amp;$E55,"Segment3","@@"&amp;$G55))</t>
  </si>
  <si>
    <t>=IF(P$13="Actual",GL("Cell","Balance",$H55,P$3,P$4,,,,,,,,,,,,,,,,,Options!$D$7),GL("JetBudget",$J$10,$F55,P$3,P$4,,"Segment1","@@"&amp;$E55,"Segment3","@@"&amp;$G55))</t>
  </si>
  <si>
    <t>=IF(Q$13="Actual",GL("Cell","Balance",$H55,Q$3,Q$4,,,,,,,,,,,,,,,,,Options!$D$7),GL("JetBudget",$J$10,$F55,Q$3,Q$4,,"Segment1","@@"&amp;$E55,"Segment3","@@"&amp;$G55))</t>
  </si>
  <si>
    <t>=IF(R$13="Actual",GL("Cell","Balance",$H55,R$3,R$4,,,,,,,,,,,,,,,,,Options!$D$7),GL("JetBudget",$J$10,$F55,R$3,R$4,,"Segment1","@@"&amp;$E55,"Segment3","@@"&amp;$G55))</t>
  </si>
  <si>
    <t>=IF(S$13="Actual",GL("Cell","Balance",$H55,S$3,S$4,,,,,,,,,,,,,,,,,Options!$D$7),GL("JetBudget",$J$10,$F55,S$3,S$4,,"Segment1","@@"&amp;$E55,"Segment3","@@"&amp;$G55))</t>
  </si>
  <si>
    <t>=IF(T$13="Actual",GL("Cell","Balance",$H55,T$3,T$4,,,,,,,,,,,,,,,,,Options!$D$7),GL("JetBudget",$J$10,$F55,T$3,T$4,,"Segment1","@@"&amp;$E55,"Segment3","@@"&amp;$G55))</t>
  </si>
  <si>
    <t>=IF(U$13="Actual",GL("Cell","Balance",$H55,U$3,U$4,,,,,,,,,,,,,,,,,Options!$D$7),GL("JetBudget",$J$10,$F55,U$3,U$4,,"Segment1","@@"&amp;$E55,"Segment3","@@"&amp;$G55))</t>
  </si>
  <si>
    <t>=SUM(J55:U55)</t>
  </si>
  <si>
    <t>=GL("JetBudget",$J$10,$F55,V$3,V$4,,"Segment1","@@"&amp;$E55,"Segment3","@@"&amp;$G55)</t>
  </si>
  <si>
    <t>=V55-X55</t>
  </si>
  <si>
    <t>=IFERROR(Z55/X55,0)</t>
  </si>
  <si>
    <t>="200-5170-00"</t>
  </si>
  <si>
    <t>=GL("Cell","AccountName","@@"&amp;$H56,,,,,,,,,,,,,,,,,,,Options!$D$7)</t>
  </si>
  <si>
    <t>=IF(J$13="Actual",GL("Cell","Balance",$H56,J$3,J$4,,,,,,,,,,,,,,,,,Options!$D$7),GL("JetBudget",$J$10,$F56,J$3,J$4,,"Segment1","@@"&amp;$E56,"Segment3","@@"&amp;$G56))</t>
  </si>
  <si>
    <t>=IF(K$13="Actual",GL("Cell","Balance",$H56,K$3,K$4,,,,,,,,,,,,,,,,,Options!$D$7),GL("JetBudget",$J$10,$F56,K$3,K$4,,"Segment1","@@"&amp;$E56,"Segment3","@@"&amp;$G56))</t>
  </si>
  <si>
    <t>=IF(L$13="Actual",GL("Cell","Balance",$H56,L$3,L$4,,,,,,,,,,,,,,,,,Options!$D$7),GL("JetBudget",$J$10,$F56,L$3,L$4,,"Segment1","@@"&amp;$E56,"Segment3","@@"&amp;$G56))</t>
  </si>
  <si>
    <t>=IF(M$13="Actual",GL("Cell","Balance",$H56,M$3,M$4,,,,,,,,,,,,,,,,,Options!$D$7),GL("JetBudget",$J$10,$F56,M$3,M$4,,"Segment1","@@"&amp;$E56,"Segment3","@@"&amp;$G56))</t>
  </si>
  <si>
    <t>=IF(N$13="Actual",GL("Cell","Balance",$H56,N$3,N$4,,,,,,,,,,,,,,,,,Options!$D$7),GL("JetBudget",$J$10,$F56,N$3,N$4,,"Segment1","@@"&amp;$E56,"Segment3","@@"&amp;$G56))</t>
  </si>
  <si>
    <t>=IF(O$13="Actual",GL("Cell","Balance",$H56,O$3,O$4,,,,,,,,,,,,,,,,,Options!$D$7),GL("JetBudget",$J$10,$F56,O$3,O$4,,"Segment1","@@"&amp;$E56,"Segment3","@@"&amp;$G56))</t>
  </si>
  <si>
    <t>=IF(P$13="Actual",GL("Cell","Balance",$H56,P$3,P$4,,,,,,,,,,,,,,,,,Options!$D$7),GL("JetBudget",$J$10,$F56,P$3,P$4,,"Segment1","@@"&amp;$E56,"Segment3","@@"&amp;$G56))</t>
  </si>
  <si>
    <t>=IF(Q$13="Actual",GL("Cell","Balance",$H56,Q$3,Q$4,,,,,,,,,,,,,,,,,Options!$D$7),GL("JetBudget",$J$10,$F56,Q$3,Q$4,,"Segment1","@@"&amp;$E56,"Segment3","@@"&amp;$G56))</t>
  </si>
  <si>
    <t>=IF(R$13="Actual",GL("Cell","Balance",$H56,R$3,R$4,,,,,,,,,,,,,,,,,Options!$D$7),GL("JetBudget",$J$10,$F56,R$3,R$4,,"Segment1","@@"&amp;$E56,"Segment3","@@"&amp;$G56))</t>
  </si>
  <si>
    <t>=IF(S$13="Actual",GL("Cell","Balance",$H56,S$3,S$4,,,,,,,,,,,,,,,,,Options!$D$7),GL("JetBudget",$J$10,$F56,S$3,S$4,,"Segment1","@@"&amp;$E56,"Segment3","@@"&amp;$G56))</t>
  </si>
  <si>
    <t>=IF(T$13="Actual",GL("Cell","Balance",$H56,T$3,T$4,,,,,,,,,,,,,,,,,Options!$D$7),GL("JetBudget",$J$10,$F56,T$3,T$4,,"Segment1","@@"&amp;$E56,"Segment3","@@"&amp;$G56))</t>
  </si>
  <si>
    <t>=IF(U$13="Actual",GL("Cell","Balance",$H56,U$3,U$4,,,,,,,,,,,,,,,,,Options!$D$7),GL("JetBudget",$J$10,$F56,U$3,U$4,,"Segment1","@@"&amp;$E56,"Segment3","@@"&amp;$G56))</t>
  </si>
  <si>
    <t>=SUM(J56:U56)</t>
  </si>
  <si>
    <t>=GL("JetBudget",$J$10,$F56,V$3,V$4,,"Segment1","@@"&amp;$E56,"Segment3","@@"&amp;$G56)</t>
  </si>
  <si>
    <t>=V56-X56</t>
  </si>
  <si>
    <t>="Total "&amp;I37</t>
  </si>
  <si>
    <t>=SUBTOTAL(9,J38:J58)</t>
  </si>
  <si>
    <t>=SUBTOTAL(9,K38:K58)</t>
  </si>
  <si>
    <t>=SUBTOTAL(9,L38:L58)</t>
  </si>
  <si>
    <t>=SUBTOTAL(9,M38:M58)</t>
  </si>
  <si>
    <t>=SUBTOTAL(9,N38:N58)</t>
  </si>
  <si>
    <t>=SUBTOTAL(9,O38:O58)</t>
  </si>
  <si>
    <t>=SUBTOTAL(9,P38:P58)</t>
  </si>
  <si>
    <t>=SUBTOTAL(9,Q38:Q58)</t>
  </si>
  <si>
    <t>=SUBTOTAL(9,R38:R58)</t>
  </si>
  <si>
    <t>=SUBTOTAL(9,S38:S58)</t>
  </si>
  <si>
    <t>=SUBTOTAL(9,T38:T58)</t>
  </si>
  <si>
    <t>=SUBTOTAL(9,U38:U58)</t>
  </si>
  <si>
    <t>=SUM(J59:U59)</t>
  </si>
  <si>
    <t>=SUBTOTAL(9,X38:X58)</t>
  </si>
  <si>
    <t>=V59-X59</t>
  </si>
  <si>
    <t>=J35-J59</t>
  </si>
  <si>
    <t>=K35-K59</t>
  </si>
  <si>
    <t>=L35-L59</t>
  </si>
  <si>
    <t>=M35-M59</t>
  </si>
  <si>
    <t>=N35-N59</t>
  </si>
  <si>
    <t>=O35-O59</t>
  </si>
  <si>
    <t>=P35-P59</t>
  </si>
  <si>
    <t>=Q35-Q59</t>
  </si>
  <si>
    <t>=R35-R59</t>
  </si>
  <si>
    <t>=S35-S59</t>
  </si>
  <si>
    <t>=T35-T59</t>
  </si>
  <si>
    <t>=U35-U59</t>
  </si>
  <si>
    <t>=V35-V59</t>
  </si>
  <si>
    <t>=X35-X59</t>
  </si>
  <si>
    <t>=Z35-Z59</t>
  </si>
  <si>
    <t>=IFERROR(Z61/X61,0)</t>
  </si>
  <si>
    <t>=SUBTOTAL(9,J65:J66)</t>
  </si>
  <si>
    <t>=SUBTOTAL(9,K65:K66)</t>
  </si>
  <si>
    <t>=SUBTOTAL(9,L65:L66)</t>
  </si>
  <si>
    <t>=SUBTOTAL(9,M65:M66)</t>
  </si>
  <si>
    <t>=SUBTOTAL(9,N65:N66)</t>
  </si>
  <si>
    <t>=SUBTOTAL(9,O65:O66)</t>
  </si>
  <si>
    <t>=SUBTOTAL(9,P65:P66)</t>
  </si>
  <si>
    <t>=SUBTOTAL(9,Q65:Q66)</t>
  </si>
  <si>
    <t>=SUBTOTAL(9,R65:R66)</t>
  </si>
  <si>
    <t>=SUBTOTAL(9,S65:S66)</t>
  </si>
  <si>
    <t>=SUBTOTAL(9,T65:T66)</t>
  </si>
  <si>
    <t>=SUBTOTAL(9,U65:U66)</t>
  </si>
  <si>
    <t>=SUBTOTAL(9,V65:V66)</t>
  </si>
  <si>
    <t>=SUBTOTAL(9,X65:X66)</t>
  </si>
  <si>
    <t>=SUBTOTAL(9,Z65:Z66)</t>
  </si>
  <si>
    <t>=IFERROR(Z64/X64,0)</t>
  </si>
  <si>
    <t>=GL("Cell","AccountName","@@"&amp;$H65,,,,,,,,,,,,,,,,,,,Options!$D$7)</t>
  </si>
  <si>
    <t>=IF(J$13="Actual",GL("Cell","Balance",$H65,J$3,J$4,,,,,,,,,,,,,,,,,Options!$D$7),GL("JetBudget",$J$10,$F65,J$3,J$4,,"Segment1","@@"&amp;$E65,"Segment3","@@"&amp;$G65))</t>
  </si>
  <si>
    <t>=IF(K$13="Actual",GL("Cell","Balance",$H65,K$3,K$4,,,,,,,,,,,,,,,,,Options!$D$7),GL("JetBudget",$J$10,$F65,K$3,K$4,,"Segment1","@@"&amp;$E65,"Segment3","@@"&amp;$G65))</t>
  </si>
  <si>
    <t>=IF(L$13="Actual",GL("Cell","Balance",$H65,L$3,L$4,,,,,,,,,,,,,,,,,Options!$D$7),GL("JetBudget",$J$10,$F65,L$3,L$4,,"Segment1","@@"&amp;$E65,"Segment3","@@"&amp;$G65))</t>
  </si>
  <si>
    <t>=IF(M$13="Actual",GL("Cell","Balance",$H65,M$3,M$4,,,,,,,,,,,,,,,,,Options!$D$7),GL("JetBudget",$J$10,$F65,M$3,M$4,,"Segment1","@@"&amp;$E65,"Segment3","@@"&amp;$G65))</t>
  </si>
  <si>
    <t>=IF(N$13="Actual",GL("Cell","Balance",$H65,N$3,N$4,,,,,,,,,,,,,,,,,Options!$D$7),GL("JetBudget",$J$10,$F65,N$3,N$4,,"Segment1","@@"&amp;$E65,"Segment3","@@"&amp;$G65))</t>
  </si>
  <si>
    <t>=IF(O$13="Actual",GL("Cell","Balance",$H65,O$3,O$4,,,,,,,,,,,,,,,,,Options!$D$7),GL("JetBudget",$J$10,$F65,O$3,O$4,,"Segment1","@@"&amp;$E65,"Segment3","@@"&amp;$G65))</t>
  </si>
  <si>
    <t>=IF(P$13="Actual",GL("Cell","Balance",$H65,P$3,P$4,,,,,,,,,,,,,,,,,Options!$D$7),GL("JetBudget",$J$10,$F65,P$3,P$4,,"Segment1","@@"&amp;$E65,"Segment3","@@"&amp;$G65))</t>
  </si>
  <si>
    <t>=IF(Q$13="Actual",GL("Cell","Balance",$H65,Q$3,Q$4,,,,,,,,,,,,,,,,,Options!$D$7),GL("JetBudget",$J$10,$F65,Q$3,Q$4,,"Segment1","@@"&amp;$E65,"Segment3","@@"&amp;$G65))</t>
  </si>
  <si>
    <t>=IF(R$13="Actual",GL("Cell","Balance",$H65,R$3,R$4,,,,,,,,,,,,,,,,,Options!$D$7),GL("JetBudget",$J$10,$F65,R$3,R$4,,"Segment1","@@"&amp;$E65,"Segment3","@@"&amp;$G65))</t>
  </si>
  <si>
    <t>=IF(S$13="Actual",GL("Cell","Balance",$H65,S$3,S$4,,,,,,,,,,,,,,,,,Options!$D$7),GL("JetBudget",$J$10,$F65,S$3,S$4,,"Segment1","@@"&amp;$E65,"Segment3","@@"&amp;$G65))</t>
  </si>
  <si>
    <t>=IF(T$13="Actual",GL("Cell","Balance",$H65,T$3,T$4,,,,,,,,,,,,,,,,,Options!$D$7),GL("JetBudget",$J$10,$F65,T$3,T$4,,"Segment1","@@"&amp;$E65,"Segment3","@@"&amp;$G65))</t>
  </si>
  <si>
    <t>=IF(U$13="Actual",GL("Cell","Balance",$H65,U$3,U$4,,,,,,,,,,,,,,,,,Options!$D$7),GL("JetBudget",$J$10,$F65,U$3,U$4,,"Segment1","@@"&amp;$E65,"Segment3","@@"&amp;$G65))</t>
  </si>
  <si>
    <t>=SUM(J65:U65)</t>
  </si>
  <si>
    <t>=GL("JetBudget",$J$10,$F65,V$3,V$4,,"Segment1","@@"&amp;$E65,"Segment3","@@"&amp;$G65)</t>
  </si>
  <si>
    <t>=V65-X65</t>
  </si>
  <si>
    <t>=IFERROR(Z65/X65,0)</t>
  </si>
  <si>
    <t>=SUBTOTAL(9,J68:J69)</t>
  </si>
  <si>
    <t>=SUBTOTAL(9,K68:K69)</t>
  </si>
  <si>
    <t>=SUBTOTAL(9,L68:L69)</t>
  </si>
  <si>
    <t>=SUBTOTAL(9,M68:M69)</t>
  </si>
  <si>
    <t>=SUBTOTAL(9,N68:N69)</t>
  </si>
  <si>
    <t>=SUBTOTAL(9,O68:O69)</t>
  </si>
  <si>
    <t>=SUBTOTAL(9,P68:P69)</t>
  </si>
  <si>
    <t>=SUBTOTAL(9,Q68:Q69)</t>
  </si>
  <si>
    <t>=SUBTOTAL(9,R68:R69)</t>
  </si>
  <si>
    <t>=SUBTOTAL(9,S68:S69)</t>
  </si>
  <si>
    <t>=SUBTOTAL(9,T68:T69)</t>
  </si>
  <si>
    <t>=SUBTOTAL(9,U68:U69)</t>
  </si>
  <si>
    <t>=SUBTOTAL(9,V68:V69)</t>
  </si>
  <si>
    <t>=SUBTOTAL(9,X68:X69)</t>
  </si>
  <si>
    <t>=SUBTOTAL(9,Z68:Z69)</t>
  </si>
  <si>
    <t>=IFERROR(Z67/X67,0)</t>
  </si>
  <si>
    <t>=GL("Cell","AccountName","@@"&amp;$H68,,,,,,,,,,,,,,,,,,,Options!$D$7)</t>
  </si>
  <si>
    <t>=IF(J$13="Actual",GL("Cell","Balance",$H68,J$3,J$4,,,,,,,,,,,,,,,,,Options!$D$7),GL("JetBudget",$J$10,$F68,J$3,J$4,,"Segment1","@@"&amp;$E68,"Segment3","@@"&amp;$G68))</t>
  </si>
  <si>
    <t>=IF(K$13="Actual",GL("Cell","Balance",$H68,K$3,K$4,,,,,,,,,,,,,,,,,Options!$D$7),GL("JetBudget",$J$10,$F68,K$3,K$4,,"Segment1","@@"&amp;$E68,"Segment3","@@"&amp;$G68))</t>
  </si>
  <si>
    <t>=IF(L$13="Actual",GL("Cell","Balance",$H68,L$3,L$4,,,,,,,,,,,,,,,,,Options!$D$7),GL("JetBudget",$J$10,$F68,L$3,L$4,,"Segment1","@@"&amp;$E68,"Segment3","@@"&amp;$G68))</t>
  </si>
  <si>
    <t>=IF(M$13="Actual",GL("Cell","Balance",$H68,M$3,M$4,,,,,,,,,,,,,,,,,Options!$D$7),GL("JetBudget",$J$10,$F68,M$3,M$4,,"Segment1","@@"&amp;$E68,"Segment3","@@"&amp;$G68))</t>
  </si>
  <si>
    <t>=IF(N$13="Actual",GL("Cell","Balance",$H68,N$3,N$4,,,,,,,,,,,,,,,,,Options!$D$7),GL("JetBudget",$J$10,$F68,N$3,N$4,,"Segment1","@@"&amp;$E68,"Segment3","@@"&amp;$G68))</t>
  </si>
  <si>
    <t>=IF(O$13="Actual",GL("Cell","Balance",$H68,O$3,O$4,,,,,,,,,,,,,,,,,Options!$D$7),GL("JetBudget",$J$10,$F68,O$3,O$4,,"Segment1","@@"&amp;$E68,"Segment3","@@"&amp;$G68))</t>
  </si>
  <si>
    <t>=IF(P$13="Actual",GL("Cell","Balance",$H68,P$3,P$4,,,,,,,,,,,,,,,,,Options!$D$7),GL("JetBudget",$J$10,$F68,P$3,P$4,,"Segment1","@@"&amp;$E68,"Segment3","@@"&amp;$G68))</t>
  </si>
  <si>
    <t>=IF(Q$13="Actual",GL("Cell","Balance",$H68,Q$3,Q$4,,,,,,,,,,,,,,,,,Options!$D$7),GL("JetBudget",$J$10,$F68,Q$3,Q$4,,"Segment1","@@"&amp;$E68,"Segment3","@@"&amp;$G68))</t>
  </si>
  <si>
    <t>=IF(R$13="Actual",GL("Cell","Balance",$H68,R$3,R$4,,,,,,,,,,,,,,,,,Options!$D$7),GL("JetBudget",$J$10,$F68,R$3,R$4,,"Segment1","@@"&amp;$E68,"Segment3","@@"&amp;$G68))</t>
  </si>
  <si>
    <t>=IF(S$13="Actual",GL("Cell","Balance",$H68,S$3,S$4,,,,,,,,,,,,,,,,,Options!$D$7),GL("JetBudget",$J$10,$F68,S$3,S$4,,"Segment1","@@"&amp;$E68,"Segment3","@@"&amp;$G68))</t>
  </si>
  <si>
    <t>=IF(T$13="Actual",GL("Cell","Balance",$H68,T$3,T$4,,,,,,,,,,,,,,,,,Options!$D$7),GL("JetBudget",$J$10,$F68,T$3,T$4,,"Segment1","@@"&amp;$E68,"Segment3","@@"&amp;$G68))</t>
  </si>
  <si>
    <t>=IF(U$13="Actual",GL("Cell","Balance",$H68,U$3,U$4,,,,,,,,,,,,,,,,,Options!$D$7),GL("JetBudget",$J$10,$F68,U$3,U$4,,"Segment1","@@"&amp;$E68,"Segment3","@@"&amp;$G68))</t>
  </si>
  <si>
    <t>=SUM(J68:U68)</t>
  </si>
  <si>
    <t>=GL("JetBudget",$J$10,$F68,V$3,V$4,,"Segment1","@@"&amp;$E68,"Segment3","@@"&amp;$G68)</t>
  </si>
  <si>
    <t>=V68-X68</t>
  </si>
  <si>
    <t>=SUBTOTAL(9,J71:J72)</t>
  </si>
  <si>
    <t>=SUBTOTAL(9,K71:K72)</t>
  </si>
  <si>
    <t>=SUBTOTAL(9,L71:L72)</t>
  </si>
  <si>
    <t>=SUBTOTAL(9,M71:M72)</t>
  </si>
  <si>
    <t>=SUBTOTAL(9,N71:N72)</t>
  </si>
  <si>
    <t>=SUBTOTAL(9,O71:O72)</t>
  </si>
  <si>
    <t>=SUBTOTAL(9,P71:P72)</t>
  </si>
  <si>
    <t>=SUBTOTAL(9,Q71:Q72)</t>
  </si>
  <si>
    <t>=SUBTOTAL(9,R71:R72)</t>
  </si>
  <si>
    <t>=SUBTOTAL(9,S71:S72)</t>
  </si>
  <si>
    <t>=SUBTOTAL(9,T71:T72)</t>
  </si>
  <si>
    <t>=SUBTOTAL(9,U71:U72)</t>
  </si>
  <si>
    <t>=SUBTOTAL(9,V71:V72)</t>
  </si>
  <si>
    <t>=SUBTOTAL(9,X71:X72)</t>
  </si>
  <si>
    <t>=SUBTOTAL(9,Z71:Z72)</t>
  </si>
  <si>
    <t>=IFERROR(Z70/X70,0)</t>
  </si>
  <si>
    <t>=GL("Cell","AccountName","@@"&amp;$H71,,,,,,,,,,,,,,,,,,,Options!$D$7)</t>
  </si>
  <si>
    <t>=IF(J$13="Actual",GL("Cell","Balance",$H71,J$3,J$4,,,,,,,,,,,,,,,,,Options!$D$7),GL("JetBudget",$J$10,$F71,J$3,J$4,,"Segment1","@@"&amp;$E71,"Segment3","@@"&amp;$G71))</t>
  </si>
  <si>
    <t>=IF(K$13="Actual",GL("Cell","Balance",$H71,K$3,K$4,,,,,,,,,,,,,,,,,Options!$D$7),GL("JetBudget",$J$10,$F71,K$3,K$4,,"Segment1","@@"&amp;$E71,"Segment3","@@"&amp;$G71))</t>
  </si>
  <si>
    <t>=IF(L$13="Actual",GL("Cell","Balance",$H71,L$3,L$4,,,,,,,,,,,,,,,,,Options!$D$7),GL("JetBudget",$J$10,$F71,L$3,L$4,,"Segment1","@@"&amp;$E71,"Segment3","@@"&amp;$G71))</t>
  </si>
  <si>
    <t>=IF(M$13="Actual",GL("Cell","Balance",$H71,M$3,M$4,,,,,,,,,,,,,,,,,Options!$D$7),GL("JetBudget",$J$10,$F71,M$3,M$4,,"Segment1","@@"&amp;$E71,"Segment3","@@"&amp;$G71))</t>
  </si>
  <si>
    <t>=IF(N$13="Actual",GL("Cell","Balance",$H71,N$3,N$4,,,,,,,,,,,,,,,,,Options!$D$7),GL("JetBudget",$J$10,$F71,N$3,N$4,,"Segment1","@@"&amp;$E71,"Segment3","@@"&amp;$G71))</t>
  </si>
  <si>
    <t>=IF(O$13="Actual",GL("Cell","Balance",$H71,O$3,O$4,,,,,,,,,,,,,,,,,Options!$D$7),GL("JetBudget",$J$10,$F71,O$3,O$4,,"Segment1","@@"&amp;$E71,"Segment3","@@"&amp;$G71))</t>
  </si>
  <si>
    <t>=IF(P$13="Actual",GL("Cell","Balance",$H71,P$3,P$4,,,,,,,,,,,,,,,,,Options!$D$7),GL("JetBudget",$J$10,$F71,P$3,P$4,,"Segment1","@@"&amp;$E71,"Segment3","@@"&amp;$G71))</t>
  </si>
  <si>
    <t>=IF(Q$13="Actual",GL("Cell","Balance",$H71,Q$3,Q$4,,,,,,,,,,,,,,,,,Options!$D$7),GL("JetBudget",$J$10,$F71,Q$3,Q$4,,"Segment1","@@"&amp;$E71,"Segment3","@@"&amp;$G71))</t>
  </si>
  <si>
    <t>=IF(R$13="Actual",GL("Cell","Balance",$H71,R$3,R$4,,,,,,,,,,,,,,,,,Options!$D$7),GL("JetBudget",$J$10,$F71,R$3,R$4,,"Segment1","@@"&amp;$E71,"Segment3","@@"&amp;$G71))</t>
  </si>
  <si>
    <t>=IF(S$13="Actual",GL("Cell","Balance",$H71,S$3,S$4,,,,,,,,,,,,,,,,,Options!$D$7),GL("JetBudget",$J$10,$F71,S$3,S$4,,"Segment1","@@"&amp;$E71,"Segment3","@@"&amp;$G71))</t>
  </si>
  <si>
    <t>=IF(T$13="Actual",GL("Cell","Balance",$H71,T$3,T$4,,,,,,,,,,,,,,,,,Options!$D$7),GL("JetBudget",$J$10,$F71,T$3,T$4,,"Segment1","@@"&amp;$E71,"Segment3","@@"&amp;$G71))</t>
  </si>
  <si>
    <t>=IF(U$13="Actual",GL("Cell","Balance",$H71,U$3,U$4,,,,,,,,,,,,,,,,,Options!$D$7),GL("JetBudget",$J$10,$F71,U$3,U$4,,"Segment1","@@"&amp;$E71,"Segment3","@@"&amp;$G71))</t>
  </si>
  <si>
    <t>=SUM(J71:U71)</t>
  </si>
  <si>
    <t>=GL("JetBudget",$J$10,$F71,V$3,V$4,,"Segment1","@@"&amp;$E71,"Segment3","@@"&amp;$G71)</t>
  </si>
  <si>
    <t>=V71-X71</t>
  </si>
  <si>
    <t>=IFERROR(Z71/X71,0)</t>
  </si>
  <si>
    <t>=V74-X74</t>
  </si>
  <si>
    <t>=IFERROR(Z74/X74,0)</t>
  </si>
  <si>
    <t>=SUBTOTAL(9,J77:J78)</t>
  </si>
  <si>
    <t>=SUBTOTAL(9,K77:K78)</t>
  </si>
  <si>
    <t>=SUBTOTAL(9,L77:L78)</t>
  </si>
  <si>
    <t>=SUBTOTAL(9,M77:M78)</t>
  </si>
  <si>
    <t>=SUBTOTAL(9,N77:N78)</t>
  </si>
  <si>
    <t>=SUBTOTAL(9,O77:O78)</t>
  </si>
  <si>
    <t>=SUBTOTAL(9,P77:P78)</t>
  </si>
  <si>
    <t>=SUBTOTAL(9,Q77:Q78)</t>
  </si>
  <si>
    <t>=SUBTOTAL(9,R77:R78)</t>
  </si>
  <si>
    <t>=SUBTOTAL(9,S77:S78)</t>
  </si>
  <si>
    <t>=SUBTOTAL(9,T77:T78)</t>
  </si>
  <si>
    <t>=SUBTOTAL(9,U77:U78)</t>
  </si>
  <si>
    <t>=SUBTOTAL(9,V77:V78)</t>
  </si>
  <si>
    <t>=SUBTOTAL(9,X77:X78)</t>
  </si>
  <si>
    <t>=SUBTOTAL(9,Z77:Z78)</t>
  </si>
  <si>
    <t>=IFERROR(Z76/X76,0)</t>
  </si>
  <si>
    <t>=GL("Cell","AccountName","@@"&amp;$H77,,,,,,,,,,,,,,,,,,,Options!$D$7)</t>
  </si>
  <si>
    <t>=IF(J$13="Actual",GL("Cell","Balance",$H77,J$3,J$4,,,,,,,,,,,,,,,,,Options!$D$7),GL("JetBudget",$J$10,$F77,J$3,J$4,,"Segment1","@@"&amp;$E77,"Segment3","@@"&amp;$G77))</t>
  </si>
  <si>
    <t>=IF(K$13="Actual",GL("Cell","Balance",$H77,K$3,K$4,,,,,,,,,,,,,,,,,Options!$D$7),GL("JetBudget",$J$10,$F77,K$3,K$4,,"Segment1","@@"&amp;$E77,"Segment3","@@"&amp;$G77))</t>
  </si>
  <si>
    <t>=IF(L$13="Actual",GL("Cell","Balance",$H77,L$3,L$4,,,,,,,,,,,,,,,,,Options!$D$7),GL("JetBudget",$J$10,$F77,L$3,L$4,,"Segment1","@@"&amp;$E77,"Segment3","@@"&amp;$G77))</t>
  </si>
  <si>
    <t>=IF(M$13="Actual",GL("Cell","Balance",$H77,M$3,M$4,,,,,,,,,,,,,,,,,Options!$D$7),GL("JetBudget",$J$10,$F77,M$3,M$4,,"Segment1","@@"&amp;$E77,"Segment3","@@"&amp;$G77))</t>
  </si>
  <si>
    <t>=IF(N$13="Actual",GL("Cell","Balance",$H77,N$3,N$4,,,,,,,,,,,,,,,,,Options!$D$7),GL("JetBudget",$J$10,$F77,N$3,N$4,,"Segment1","@@"&amp;$E77,"Segment3","@@"&amp;$G77))</t>
  </si>
  <si>
    <t>=IF(O$13="Actual",GL("Cell","Balance",$H77,O$3,O$4,,,,,,,,,,,,,,,,,Options!$D$7),GL("JetBudget",$J$10,$F77,O$3,O$4,,"Segment1","@@"&amp;$E77,"Segment3","@@"&amp;$G77))</t>
  </si>
  <si>
    <t>=IF(P$13="Actual",GL("Cell","Balance",$H77,P$3,P$4,,,,,,,,,,,,,,,,,Options!$D$7),GL("JetBudget",$J$10,$F77,P$3,P$4,,"Segment1","@@"&amp;$E77,"Segment3","@@"&amp;$G77))</t>
  </si>
  <si>
    <t>=IF(Q$13="Actual",GL("Cell","Balance",$H77,Q$3,Q$4,,,,,,,,,,,,,,,,,Options!$D$7),GL("JetBudget",$J$10,$F77,Q$3,Q$4,,"Segment1","@@"&amp;$E77,"Segment3","@@"&amp;$G77))</t>
  </si>
  <si>
    <t>=IF(R$13="Actual",GL("Cell","Balance",$H77,R$3,R$4,,,,,,,,,,,,,,,,,Options!$D$7),GL("JetBudget",$J$10,$F77,R$3,R$4,,"Segment1","@@"&amp;$E77,"Segment3","@@"&amp;$G77))</t>
  </si>
  <si>
    <t>=IF(S$13="Actual",GL("Cell","Balance",$H77,S$3,S$4,,,,,,,,,,,,,,,,,Options!$D$7),GL("JetBudget",$J$10,$F77,S$3,S$4,,"Segment1","@@"&amp;$E77,"Segment3","@@"&amp;$G77))</t>
  </si>
  <si>
    <t>=IF(T$13="Actual",GL("Cell","Balance",$H77,T$3,T$4,,,,,,,,,,,,,,,,,Options!$D$7),GL("JetBudget",$J$10,$F77,T$3,T$4,,"Segment1","@@"&amp;$E77,"Segment3","@@"&amp;$G77))</t>
  </si>
  <si>
    <t>=IF(U$13="Actual",GL("Cell","Balance",$H77,U$3,U$4,,,,,,,,,,,,,,,,,Options!$D$7),GL("JetBudget",$J$10,$F77,U$3,U$4,,"Segment1","@@"&amp;$E77,"Segment3","@@"&amp;$G77))</t>
  </si>
  <si>
    <t>=SUM(J77:U77)</t>
  </si>
  <si>
    <t>=GL("JetBudget",$J$10,$F77,V$3,V$4,,"Segment1","@@"&amp;$E77,"Segment3","@@"&amp;$G77)</t>
  </si>
  <si>
    <t>=V77-X77</t>
  </si>
  <si>
    <t>=IFERROR(Z77/X77,0)</t>
  </si>
  <si>
    <t>=V80-X80</t>
  </si>
  <si>
    <t>=IFERROR(Z80/X80,0)</t>
  </si>
  <si>
    <t>=GL("Rows=3","Categories",,,,$C15,,,,,,,,,,,,,,,,Options!$D$7)</t>
  </si>
  <si>
    <t>=SUBTOTAL(9,J16:J20)</t>
  </si>
  <si>
    <t>=SUBTOTAL(9,K16:K20)</t>
  </si>
  <si>
    <t>=SUBTOTAL(9,L16:L20)</t>
  </si>
  <si>
    <t>=SUBTOTAL(9,M16:M20)</t>
  </si>
  <si>
    <t>=SUBTOTAL(9,N16:N20)</t>
  </si>
  <si>
    <t>=SUBTOTAL(9,O16:O20)</t>
  </si>
  <si>
    <t>=SUBTOTAL(9,P16:P20)</t>
  </si>
  <si>
    <t>=SUBTOTAL(9,Q16:Q20)</t>
  </si>
  <si>
    <t>=SUBTOTAL(9,R16:R20)</t>
  </si>
  <si>
    <t>=SUBTOTAL(9,S16:S20)</t>
  </si>
  <si>
    <t>=SUBTOTAL(9,T16:T20)</t>
  </si>
  <si>
    <t>=SUBTOTAL(9,U16:U20)</t>
  </si>
  <si>
    <t>=SUBTOTAL(9,V16:V20)</t>
  </si>
  <si>
    <t>=SUBTOTAL(9,X16:X20)</t>
  </si>
  <si>
    <t>=SUBTOTAL(9,Z16:Z20)</t>
  </si>
  <si>
    <t>=GL("Cell","CategoryName",,,,$D21)</t>
  </si>
  <si>
    <t>=SUBTOTAL(9,J22:J23)</t>
  </si>
  <si>
    <t>=SUBTOTAL(9,K22:K23)</t>
  </si>
  <si>
    <t>=SUBTOTAL(9,L22:L23)</t>
  </si>
  <si>
    <t>=SUBTOTAL(9,M22:M23)</t>
  </si>
  <si>
    <t>=SUBTOTAL(9,N22:N23)</t>
  </si>
  <si>
    <t>=SUBTOTAL(9,O22:O23)</t>
  </si>
  <si>
    <t>=SUBTOTAL(9,P22:P23)</t>
  </si>
  <si>
    <t>=SUBTOTAL(9,Q22:Q23)</t>
  </si>
  <si>
    <t>=SUBTOTAL(9,R22:R23)</t>
  </si>
  <si>
    <t>=SUBTOTAL(9,S22:S23)</t>
  </si>
  <si>
    <t>=SUBTOTAL(9,T22:T23)</t>
  </si>
  <si>
    <t>=SUBTOTAL(9,U22:U23)</t>
  </si>
  <si>
    <t>=SUBTOTAL(9,V22:V23)</t>
  </si>
  <si>
    <t>=SUBTOTAL(9,X22:X23)</t>
  </si>
  <si>
    <t>=SUBTOTAL(9,Z22:Z23)</t>
  </si>
  <si>
    <t>=D21</t>
  </si>
  <si>
    <t>=GL("Rows","Accounts",,$J$8,$J$9,$D22,Options!$D$5,,Options!$D$6,,,,,,,,,,,,,Options!$D$7)</t>
  </si>
  <si>
    <t>=GL("Cell","AccountName","@@"&amp;$H22,,,,,,,,,,,,,,,,,,,Options!$D$7)</t>
  </si>
  <si>
    <t>=IF(J$13="Actual",-GL("Cell","Balance",$H22,J$3,J$4,,,,,,,,,,,,,,,,,Options!$D$7),-GL("JetBudget",$J$10,$F22,J$3,J$4,,"Segment1","@@"&amp;$E22,"Segment3","@@"&amp;$G22))</t>
  </si>
  <si>
    <t>=IF(K$13="Actual",-GL("Cell","Balance",$H22,K$3,K$4,,,,,,,,,,,,,,,,,Options!$D$7),-GL("JetBudget",$J$10,$F22,K$3,K$4,,"Segment1","@@"&amp;$E22,"Segment3","@@"&amp;$G22))</t>
  </si>
  <si>
    <t>=IF(L$13="Actual",-GL("Cell","Balance",$H22,L$3,L$4,,,,,,,,,,,,,,,,,Options!$D$7),-GL("JetBudget",$J$10,$F22,L$3,L$4,,"Segment1","@@"&amp;$E22,"Segment3","@@"&amp;$G22))</t>
  </si>
  <si>
    <t>=IF(M$13="Actual",-GL("Cell","Balance",$H22,M$3,M$4,,,,,,,,,,,,,,,,,Options!$D$7),-GL("JetBudget",$J$10,$F22,M$3,M$4,,"Segment1","@@"&amp;$E22,"Segment3","@@"&amp;$G22))</t>
  </si>
  <si>
    <t>=IF(N$13="Actual",-GL("Cell","Balance",$H22,N$3,N$4,,,,,,,,,,,,,,,,,Options!$D$7),-GL("JetBudget",$J$10,$F22,N$3,N$4,,"Segment1","@@"&amp;$E22,"Segment3","@@"&amp;$G22))</t>
  </si>
  <si>
    <t>=IF(O$13="Actual",-GL("Cell","Balance",$H22,O$3,O$4,,,,,,,,,,,,,,,,,Options!$D$7),-GL("JetBudget",$J$10,$F22,O$3,O$4,,"Segment1","@@"&amp;$E22,"Segment3","@@"&amp;$G22))</t>
  </si>
  <si>
    <t>=IF(P$13="Actual",-GL("Cell","Balance",$H22,P$3,P$4,,,,,,,,,,,,,,,,,Options!$D$7),-GL("JetBudget",$J$10,$F22,P$3,P$4,,"Segment1","@@"&amp;$E22,"Segment3","@@"&amp;$G22))</t>
  </si>
  <si>
    <t>=IF(Q$13="Actual",-GL("Cell","Balance",$H22,Q$3,Q$4,,,,,,,,,,,,,,,,,Options!$D$7),-GL("JetBudget",$J$10,$F22,Q$3,Q$4,,"Segment1","@@"&amp;$E22,"Segment3","@@"&amp;$G22))</t>
  </si>
  <si>
    <t>=IF(R$13="Actual",-GL("Cell","Balance",$H22,R$3,R$4,,,,,,,,,,,,,,,,,Options!$D$7),-GL("JetBudget",$J$10,$F22,R$3,R$4,,"Segment1","@@"&amp;$E22,"Segment3","@@"&amp;$G22))</t>
  </si>
  <si>
    <t>=IF(S$13="Actual",-GL("Cell","Balance",$H22,S$3,S$4,,,,,,,,,,,,,,,,,Options!$D$7),-GL("JetBudget",$J$10,$F22,S$3,S$4,,"Segment1","@@"&amp;$E22,"Segment3","@@"&amp;$G22))</t>
  </si>
  <si>
    <t>=IF(T$13="Actual",-GL("Cell","Balance",$H22,T$3,T$4,,,,,,,,,,,,,,,,,Options!$D$7),-GL("JetBudget",$J$10,$F22,T$3,T$4,,"Segment1","@@"&amp;$E22,"Segment3","@@"&amp;$G22))</t>
  </si>
  <si>
    <t>=IF(U$13="Actual",-GL("Cell","Balance",$H22,U$3,U$4,,,,,,,,,,,,,,,,,Options!$D$7),-GL("JetBudget",$J$10,$F22,U$3,U$4,,"Segment1","@@"&amp;$E22,"Segment3","@@"&amp;$G22))</t>
  </si>
  <si>
    <t>=SUM(J22:U22)</t>
  </si>
  <si>
    <t>=-GL("JetBudget",$J$10,$F22,V$3,V$4,,"Segment1","@@"&amp;$E22,"Segment3","@@"&amp;$G22)</t>
  </si>
  <si>
    <t>=V22-X22</t>
  </si>
  <si>
    <t>=IFERROR(Z22/X22,0)</t>
  </si>
  <si>
    <t>=GL("Cell","AccountName","@@"&amp;$H32,,,,,,,,,,,,,,,,,,,Options!$D$7)</t>
  </si>
  <si>
    <t>=IF(J$13="Actual",GL("Cell","Balance",$H32,J$3,J$4,,,,,,,,,,,,,,,,,Options!$D$7),GL("JetBudget",$J$10,$F32,J$3,J$4,,"Segment1","@@"&amp;$E32,"Segment3","@@"&amp;$G32))</t>
  </si>
  <si>
    <t>=IF(K$13="Actual",GL("Cell","Balance",$H32,K$3,K$4,,,,,,,,,,,,,,,,,Options!$D$7),GL("JetBudget",$J$10,$F32,K$3,K$4,,"Segment1","@@"&amp;$E32,"Segment3","@@"&amp;$G32))</t>
  </si>
  <si>
    <t>=IF(L$13="Actual",GL("Cell","Balance",$H32,L$3,L$4,,,,,,,,,,,,,,,,,Options!$D$7),GL("JetBudget",$J$10,$F32,L$3,L$4,,"Segment1","@@"&amp;$E32,"Segment3","@@"&amp;$G32))</t>
  </si>
  <si>
    <t>=IF(M$13="Actual",GL("Cell","Balance",$H32,M$3,M$4,,,,,,,,,,,,,,,,,Options!$D$7),GL("JetBudget",$J$10,$F32,M$3,M$4,,"Segment1","@@"&amp;$E32,"Segment3","@@"&amp;$G32))</t>
  </si>
  <si>
    <t>=IF(N$13="Actual",GL("Cell","Balance",$H32,N$3,N$4,,,,,,,,,,,,,,,,,Options!$D$7),GL("JetBudget",$J$10,$F32,N$3,N$4,,"Segment1","@@"&amp;$E32,"Segment3","@@"&amp;$G32))</t>
  </si>
  <si>
    <t>=IF(O$13="Actual",GL("Cell","Balance",$H32,O$3,O$4,,,,,,,,,,,,,,,,,Options!$D$7),GL("JetBudget",$J$10,$F32,O$3,O$4,,"Segment1","@@"&amp;$E32,"Segment3","@@"&amp;$G32))</t>
  </si>
  <si>
    <t>=IF(P$13="Actual",GL("Cell","Balance",$H32,P$3,P$4,,,,,,,,,,,,,,,,,Options!$D$7),GL("JetBudget",$J$10,$F32,P$3,P$4,,"Segment1","@@"&amp;$E32,"Segment3","@@"&amp;$G32))</t>
  </si>
  <si>
    <t>=IF(Q$13="Actual",GL("Cell","Balance",$H32,Q$3,Q$4,,,,,,,,,,,,,,,,,Options!$D$7),GL("JetBudget",$J$10,$F32,Q$3,Q$4,,"Segment1","@@"&amp;$E32,"Segment3","@@"&amp;$G32))</t>
  </si>
  <si>
    <t>=IF(R$13="Actual",GL("Cell","Balance",$H32,R$3,R$4,,,,,,,,,,,,,,,,,Options!$D$7),GL("JetBudget",$J$10,$F32,R$3,R$4,,"Segment1","@@"&amp;$E32,"Segment3","@@"&amp;$G32))</t>
  </si>
  <si>
    <t>=IF(S$13="Actual",GL("Cell","Balance",$H32,S$3,S$4,,,,,,,,,,,,,,,,,Options!$D$7),GL("JetBudget",$J$10,$F32,S$3,S$4,,"Segment1","@@"&amp;$E32,"Segment3","@@"&amp;$G32))</t>
  </si>
  <si>
    <t>=IF(T$13="Actual",GL("Cell","Balance",$H32,T$3,T$4,,,,,,,,,,,,,,,,,Options!$D$7),GL("JetBudget",$J$10,$F32,T$3,T$4,,"Segment1","@@"&amp;$E32,"Segment3","@@"&amp;$G32))</t>
  </si>
  <si>
    <t>=IF(U$13="Actual",GL("Cell","Balance",$H32,U$3,U$4,,,,,,,,,,,,,,,,,Options!$D$7),GL("JetBudget",$J$10,$F32,U$3,U$4,,"Segment1","@@"&amp;$E32,"Segment3","@@"&amp;$G32))</t>
  </si>
  <si>
    <t>=SUM(J32:U32)</t>
  </si>
  <si>
    <t>=GL("JetBudget",$J$10,$F32,V$3,V$4,,"Segment1","@@"&amp;$E32,"Segment3","@@"&amp;$G32)</t>
  </si>
  <si>
    <t>=V32-X32</t>
  </si>
  <si>
    <t>=IFERROR(Z40/X40,0)</t>
  </si>
  <si>
    <t>=GL("Cell","AccountName","@@"&amp;$H47,,,,,,,,,,,,,,,,,,,Options!$D$7)</t>
  </si>
  <si>
    <t>=IF(J$13="Actual",GL("Cell","Balance",$H47,J$3,J$4,,,,,,,,,,,,,,,,,Options!$D$7),GL("JetBudget",$J$10,$F47,J$3,J$4,,"Segment1","@@"&amp;$E47,"Segment3","@@"&amp;$G47))</t>
  </si>
  <si>
    <t>=IF(K$13="Actual",GL("Cell","Balance",$H47,K$3,K$4,,,,,,,,,,,,,,,,,Options!$D$7),GL("JetBudget",$J$10,$F47,K$3,K$4,,"Segment1","@@"&amp;$E47,"Segment3","@@"&amp;$G47))</t>
  </si>
  <si>
    <t>=IF(L$13="Actual",GL("Cell","Balance",$H47,L$3,L$4,,,,,,,,,,,,,,,,,Options!$D$7),GL("JetBudget",$J$10,$F47,L$3,L$4,,"Segment1","@@"&amp;$E47,"Segment3","@@"&amp;$G47))</t>
  </si>
  <si>
    <t>=IF(M$13="Actual",GL("Cell","Balance",$H47,M$3,M$4,,,,,,,,,,,,,,,,,Options!$D$7),GL("JetBudget",$J$10,$F47,M$3,M$4,,"Segment1","@@"&amp;$E47,"Segment3","@@"&amp;$G47))</t>
  </si>
  <si>
    <t>=IF(N$13="Actual",GL("Cell","Balance",$H47,N$3,N$4,,,,,,,,,,,,,,,,,Options!$D$7),GL("JetBudget",$J$10,$F47,N$3,N$4,,"Segment1","@@"&amp;$E47,"Segment3","@@"&amp;$G47))</t>
  </si>
  <si>
    <t>=IF(O$13="Actual",GL("Cell","Balance",$H47,O$3,O$4,,,,,,,,,,,,,,,,,Options!$D$7),GL("JetBudget",$J$10,$F47,O$3,O$4,,"Segment1","@@"&amp;$E47,"Segment3","@@"&amp;$G47))</t>
  </si>
  <si>
    <t>=IF(P$13="Actual",GL("Cell","Balance",$H47,P$3,P$4,,,,,,,,,,,,,,,,,Options!$D$7),GL("JetBudget",$J$10,$F47,P$3,P$4,,"Segment1","@@"&amp;$E47,"Segment3","@@"&amp;$G47))</t>
  </si>
  <si>
    <t>=IF(Q$13="Actual",GL("Cell","Balance",$H47,Q$3,Q$4,,,,,,,,,,,,,,,,,Options!$D$7),GL("JetBudget",$J$10,$F47,Q$3,Q$4,,"Segment1","@@"&amp;$E47,"Segment3","@@"&amp;$G47))</t>
  </si>
  <si>
    <t>=IF(R$13="Actual",GL("Cell","Balance",$H47,R$3,R$4,,,,,,,,,,,,,,,,,Options!$D$7),GL("JetBudget",$J$10,$F47,R$3,R$4,,"Segment1","@@"&amp;$E47,"Segment3","@@"&amp;$G47))</t>
  </si>
  <si>
    <t>=IF(S$13="Actual",GL("Cell","Balance",$H47,S$3,S$4,,,,,,,,,,,,,,,,,Options!$D$7),GL("JetBudget",$J$10,$F47,S$3,S$4,,"Segment1","@@"&amp;$E47,"Segment3","@@"&amp;$G47))</t>
  </si>
  <si>
    <t>=IF(T$13="Actual",GL("Cell","Balance",$H47,T$3,T$4,,,,,,,,,,,,,,,,,Options!$D$7),GL("JetBudget",$J$10,$F47,T$3,T$4,,"Segment1","@@"&amp;$E47,"Segment3","@@"&amp;$G47))</t>
  </si>
  <si>
    <t>=IF(U$13="Actual",GL("Cell","Balance",$H47,U$3,U$4,,,,,,,,,,,,,,,,,Options!$D$7),GL("JetBudget",$J$10,$F47,U$3,U$4,,"Segment1","@@"&amp;$E47,"Segment3","@@"&amp;$G47))</t>
  </si>
  <si>
    <t>=SUM(J47:U47)</t>
  </si>
  <si>
    <t>=GL("JetBudget",$J$10,$F47,V$3,V$4,,"Segment1","@@"&amp;$E47,"Segment3","@@"&amp;$G47)</t>
  </si>
  <si>
    <t>=V47-X47</t>
  </si>
  <si>
    <t>=V50-X50</t>
  </si>
  <si>
    <t>=IFERROR(Z50/X50,0)</t>
  </si>
  <si>
    <t>34..39</t>
  </si>
  <si>
    <t>=D29</t>
  </si>
  <si>
    <t>=V28-X28</t>
  </si>
  <si>
    <t>=IFERROR(Z28/X28,0)</t>
  </si>
  <si>
    <t>=D28</t>
  </si>
  <si>
    <t>=GL("Cell","AccountName","@@"&amp;$H29,,,,,,,,,,,,,,,,,,,Options!$D$7)</t>
  </si>
  <si>
    <t>=IF(J$13="Actual",GL("Cell","Balance",$H29,J$3,J$4,,,,,,,,,,,,,,,,,Options!$D$7),GL("JetBudget",$J$10,$F29,J$3,J$4,,"Segment1","@@"&amp;$E29,"Segment3","@@"&amp;$G29))</t>
  </si>
  <si>
    <t>=IF(K$13="Actual",GL("Cell","Balance",$H29,K$3,K$4,,,,,,,,,,,,,,,,,Options!$D$7),GL("JetBudget",$J$10,$F29,K$3,K$4,,"Segment1","@@"&amp;$E29,"Segment3","@@"&amp;$G29))</t>
  </si>
  <si>
    <t>=IF(L$13="Actual",GL("Cell","Balance",$H29,L$3,L$4,,,,,,,,,,,,,,,,,Options!$D$7),GL("JetBudget",$J$10,$F29,L$3,L$4,,"Segment1","@@"&amp;$E29,"Segment3","@@"&amp;$G29))</t>
  </si>
  <si>
    <t>=IF(M$13="Actual",GL("Cell","Balance",$H29,M$3,M$4,,,,,,,,,,,,,,,,,Options!$D$7),GL("JetBudget",$J$10,$F29,M$3,M$4,,"Segment1","@@"&amp;$E29,"Segment3","@@"&amp;$G29))</t>
  </si>
  <si>
    <t>=IF(N$13="Actual",GL("Cell","Balance",$H29,N$3,N$4,,,,,,,,,,,,,,,,,Options!$D$7),GL("JetBudget",$J$10,$F29,N$3,N$4,,"Segment1","@@"&amp;$E29,"Segment3","@@"&amp;$G29))</t>
  </si>
  <si>
    <t>=IF(O$13="Actual",GL("Cell","Balance",$H29,O$3,O$4,,,,,,,,,,,,,,,,,Options!$D$7),GL("JetBudget",$J$10,$F29,O$3,O$4,,"Segment1","@@"&amp;$E29,"Segment3","@@"&amp;$G29))</t>
  </si>
  <si>
    <t>=IF(P$13="Actual",GL("Cell","Balance",$H29,P$3,P$4,,,,,,,,,,,,,,,,,Options!$D$7),GL("JetBudget",$J$10,$F29,P$3,P$4,,"Segment1","@@"&amp;$E29,"Segment3","@@"&amp;$G29))</t>
  </si>
  <si>
    <t>=IF(Q$13="Actual",GL("Cell","Balance",$H29,Q$3,Q$4,,,,,,,,,,,,,,,,,Options!$D$7),GL("JetBudget",$J$10,$F29,Q$3,Q$4,,"Segment1","@@"&amp;$E29,"Segment3","@@"&amp;$G29))</t>
  </si>
  <si>
    <t>=IF(R$13="Actual",GL("Cell","Balance",$H29,R$3,R$4,,,,,,,,,,,,,,,,,Options!$D$7),GL("JetBudget",$J$10,$F29,R$3,R$4,,"Segment1","@@"&amp;$E29,"Segment3","@@"&amp;$G29))</t>
  </si>
  <si>
    <t>=IF(S$13="Actual",GL("Cell","Balance",$H29,S$3,S$4,,,,,,,,,,,,,,,,,Options!$D$7),GL("JetBudget",$J$10,$F29,S$3,S$4,,"Segment1","@@"&amp;$E29,"Segment3","@@"&amp;$G29))</t>
  </si>
  <si>
    <t>=IF(T$13="Actual",GL("Cell","Balance",$H29,T$3,T$4,,,,,,,,,,,,,,,,,Options!$D$7),GL("JetBudget",$J$10,$F29,T$3,T$4,,"Segment1","@@"&amp;$E29,"Segment3","@@"&amp;$G29))</t>
  </si>
  <si>
    <t>=IF(U$13="Actual",GL("Cell","Balance",$H29,U$3,U$4,,,,,,,,,,,,,,,,,Options!$D$7),GL("JetBudget",$J$10,$F29,U$3,U$4,,"Segment1","@@"&amp;$E29,"Segment3","@@"&amp;$G29))</t>
  </si>
  <si>
    <t>=SUM(J29:U29)</t>
  </si>
  <si>
    <t>=GL("JetBudget",$J$10,$F29,V$3,V$4,,"Segment1","@@"&amp;$E29,"Segment3","@@"&amp;$G29)</t>
  </si>
  <si>
    <t>=IFERROR(Z37/X37,0)</t>
  </si>
  <si>
    <t>=V44-X44</t>
  </si>
  <si>
    <t>=SUBTOTAL(9,J47:J48)</t>
  </si>
  <si>
    <t>=SUBTOTAL(9,K47:K48)</t>
  </si>
  <si>
    <t>=SUBTOTAL(9,L47:L48)</t>
  </si>
  <si>
    <t>=SUBTOTAL(9,M47:M48)</t>
  </si>
  <si>
    <t>=SUBTOTAL(9,N47:N48)</t>
  </si>
  <si>
    <t>=SUBTOTAL(9,O47:O48)</t>
  </si>
  <si>
    <t>=SUBTOTAL(9,P47:P48)</t>
  </si>
  <si>
    <t>=SUBTOTAL(9,Q47:Q48)</t>
  </si>
  <si>
    <t>=SUBTOTAL(9,R47:R48)</t>
  </si>
  <si>
    <t>=SUBTOTAL(9,S47:S48)</t>
  </si>
  <si>
    <t>=SUBTOTAL(9,T47:T48)</t>
  </si>
  <si>
    <t>=SUBTOTAL(9,U47:U48)</t>
  </si>
  <si>
    <t>=SUBTOTAL(9,V47:V48)</t>
  </si>
  <si>
    <t>=SUBTOTAL(9,X47:X48)</t>
  </si>
  <si>
    <t>=SUBTOTAL(9,Z47:Z48)</t>
  </si>
  <si>
    <t>=D46</t>
  </si>
  <si>
    <t>=GL("Rows","Accounts",,$J$8,$J$9,$D47,Options!$D$5,,Options!$D$6,,,,,,,,,,,,,Options!$D$7)</t>
  </si>
  <si>
    <t>=GL("Cell","CategoryName",,,,$D46)</t>
  </si>
  <si>
    <t>=SUBTOTAL(9,J15:J18)</t>
  </si>
  <si>
    <t>=SUBTOTAL(9,K15:K18)</t>
  </si>
  <si>
    <t>=SUBTOTAL(9,L15:L18)</t>
  </si>
  <si>
    <t>=SUBTOTAL(9,M15:M18)</t>
  </si>
  <si>
    <t>=SUBTOTAL(9,N15:N18)</t>
  </si>
  <si>
    <t>=SUBTOTAL(9,O15:O18)</t>
  </si>
  <si>
    <t>=SUBTOTAL(9,P15:P18)</t>
  </si>
  <si>
    <t>=SUBTOTAL(9,Q15:Q18)</t>
  </si>
  <si>
    <t>=SUBTOTAL(9,R15:R18)</t>
  </si>
  <si>
    <t>=SUBTOTAL(9,S15:S18)</t>
  </si>
  <si>
    <t>=SUBTOTAL(9,T15:T18)</t>
  </si>
  <si>
    <t>=SUBTOTAL(9,U15:U18)</t>
  </si>
  <si>
    <t>=SUBTOTAL(9,X15:X18)</t>
  </si>
  <si>
    <t>=GL("Rows=3","Categories",,,,$C22,,,,,,,,,,,,,,,,Options!$D$7)</t>
  </si>
  <si>
    <t>=GL("Cell","CategoryName",,,,$D22)</t>
  </si>
  <si>
    <t>=SUBTOTAL(9,J23:J24)</t>
  </si>
  <si>
    <t>=SUBTOTAL(9,K23:K24)</t>
  </si>
  <si>
    <t>=SUBTOTAL(9,L23:L24)</t>
  </si>
  <si>
    <t>=SUBTOTAL(9,M23:M24)</t>
  </si>
  <si>
    <t>=SUBTOTAL(9,N23:N24)</t>
  </si>
  <si>
    <t>=SUBTOTAL(9,O23:O24)</t>
  </si>
  <si>
    <t>=SUBTOTAL(9,P23:P24)</t>
  </si>
  <si>
    <t>=SUBTOTAL(9,Q23:Q24)</t>
  </si>
  <si>
    <t>=SUBTOTAL(9,R23:R24)</t>
  </si>
  <si>
    <t>=SUBTOTAL(9,S23:S24)</t>
  </si>
  <si>
    <t>=SUBTOTAL(9,T23:T24)</t>
  </si>
  <si>
    <t>=SUBTOTAL(9,U23:U24)</t>
  </si>
  <si>
    <t>=SUBTOTAL(9,V23:V24)</t>
  </si>
  <si>
    <t>=SUBTOTAL(9,X23:X24)</t>
  </si>
  <si>
    <t>=SUBTOTAL(9,Z23:Z24)</t>
  </si>
  <si>
    <t>=D22</t>
  </si>
  <si>
    <t>=GL("Rows","Accounts",,$J$8,$J$9,$D23,Options!$D$5,,Options!$D$6,,,,,,,,,,,,,Options!$D$7)</t>
  </si>
  <si>
    <t>=GL("Cell","AccountName","@@"&amp;$H23,,,,,,,,,,,,,,,,,,,Options!$D$7)</t>
  </si>
  <si>
    <t>=IF(J$13="Actual",GL("Cell","Balance",$H23,J$3,J$4,,,,,,,,,,,,,,,,,Options!$D$7),GL("JetBudget",$J$10,$F23,J$3,J$4,,"Segment1","@@"&amp;$E23,"Segment3","@@"&amp;$G23))</t>
  </si>
  <si>
    <t>=IF(K$13="Actual",GL("Cell","Balance",$H23,K$3,K$4,,,,,,,,,,,,,,,,,Options!$D$7),GL("JetBudget",$J$10,$F23,K$3,K$4,,"Segment1","@@"&amp;$E23,"Segment3","@@"&amp;$G23))</t>
  </si>
  <si>
    <t>=IF(L$13="Actual",GL("Cell","Balance",$H23,L$3,L$4,,,,,,,,,,,,,,,,,Options!$D$7),GL("JetBudget",$J$10,$F23,L$3,L$4,,"Segment1","@@"&amp;$E23,"Segment3","@@"&amp;$G23))</t>
  </si>
  <si>
    <t>=IF(M$13="Actual",GL("Cell","Balance",$H23,M$3,M$4,,,,,,,,,,,,,,,,,Options!$D$7),GL("JetBudget",$J$10,$F23,M$3,M$4,,"Segment1","@@"&amp;$E23,"Segment3","@@"&amp;$G23))</t>
  </si>
  <si>
    <t>=IF(N$13="Actual",GL("Cell","Balance",$H23,N$3,N$4,,,,,,,,,,,,,,,,,Options!$D$7),GL("JetBudget",$J$10,$F23,N$3,N$4,,"Segment1","@@"&amp;$E23,"Segment3","@@"&amp;$G23))</t>
  </si>
  <si>
    <t>=IF(O$13="Actual",GL("Cell","Balance",$H23,O$3,O$4,,,,,,,,,,,,,,,,,Options!$D$7),GL("JetBudget",$J$10,$F23,O$3,O$4,,"Segment1","@@"&amp;$E23,"Segment3","@@"&amp;$G23))</t>
  </si>
  <si>
    <t>=IF(P$13="Actual",GL("Cell","Balance",$H23,P$3,P$4,,,,,,,,,,,,,,,,,Options!$D$7),GL("JetBudget",$J$10,$F23,P$3,P$4,,"Segment1","@@"&amp;$E23,"Segment3","@@"&amp;$G23))</t>
  </si>
  <si>
    <t>=IF(Q$13="Actual",GL("Cell","Balance",$H23,Q$3,Q$4,,,,,,,,,,,,,,,,,Options!$D$7),GL("JetBudget",$J$10,$F23,Q$3,Q$4,,"Segment1","@@"&amp;$E23,"Segment3","@@"&amp;$G23))</t>
  </si>
  <si>
    <t>=IF(R$13="Actual",GL("Cell","Balance",$H23,R$3,R$4,,,,,,,,,,,,,,,,,Options!$D$7),GL("JetBudget",$J$10,$F23,R$3,R$4,,"Segment1","@@"&amp;$E23,"Segment3","@@"&amp;$G23))</t>
  </si>
  <si>
    <t>=IF(S$13="Actual",GL("Cell","Balance",$H23,S$3,S$4,,,,,,,,,,,,,,,,,Options!$D$7),GL("JetBudget",$J$10,$F23,S$3,S$4,,"Segment1","@@"&amp;$E23,"Segment3","@@"&amp;$G23))</t>
  </si>
  <si>
    <t>=IF(T$13="Actual",GL("Cell","Balance",$H23,T$3,T$4,,,,,,,,,,,,,,,,,Options!$D$7),GL("JetBudget",$J$10,$F23,T$3,T$4,,"Segment1","@@"&amp;$E23,"Segment3","@@"&amp;$G23))</t>
  </si>
  <si>
    <t>=IF(U$13="Actual",GL("Cell","Balance",$H23,U$3,U$4,,,,,,,,,,,,,,,,,Options!$D$7),GL("JetBudget",$J$10,$F23,U$3,U$4,,"Segment1","@@"&amp;$E23,"Segment3","@@"&amp;$G23))</t>
  </si>
  <si>
    <t>=SUM(J23:U23)</t>
  </si>
  <si>
    <t>=GL("JetBudget",$J$10,$F23,V$3,V$4,,"Segment1","@@"&amp;$E23,"Segment3","@@"&amp;$G23)</t>
  </si>
  <si>
    <t>=V23-X23</t>
  </si>
  <si>
    <t>=IFERROR(Z23/X23,0)</t>
  </si>
  <si>
    <t>="Total "&amp;I21</t>
  </si>
  <si>
    <t>=SUBTOTAL(9,J22:J25)</t>
  </si>
  <si>
    <t>=SUBTOTAL(9,K22:K25)</t>
  </si>
  <si>
    <t>=SUBTOTAL(9,L22:L25)</t>
  </si>
  <si>
    <t>=SUBTOTAL(9,M22:M25)</t>
  </si>
  <si>
    <t>=SUBTOTAL(9,N22:N25)</t>
  </si>
  <si>
    <t>=SUBTOTAL(9,O22:O25)</t>
  </si>
  <si>
    <t>=SUBTOTAL(9,P22:P25)</t>
  </si>
  <si>
    <t>=SUBTOTAL(9,Q22:Q25)</t>
  </si>
  <si>
    <t>=SUBTOTAL(9,R22:R25)</t>
  </si>
  <si>
    <t>=SUBTOTAL(9,S22:S25)</t>
  </si>
  <si>
    <t>=SUBTOTAL(9,T22:T25)</t>
  </si>
  <si>
    <t>=SUBTOTAL(9,U22:U25)</t>
  </si>
  <si>
    <t>=SUBTOTAL(9,X22:X25)</t>
  </si>
  <si>
    <t>=J19-J26</t>
  </si>
  <si>
    <t>=K19-K26</t>
  </si>
  <si>
    <t>=L19-L26</t>
  </si>
  <si>
    <t>=M19-M26</t>
  </si>
  <si>
    <t>=N19-N26</t>
  </si>
  <si>
    <t>=O19-O26</t>
  </si>
  <si>
    <t>=P19-P26</t>
  </si>
  <si>
    <t>=Q19-Q26</t>
  </si>
  <si>
    <t>=R19-R26</t>
  </si>
  <si>
    <t>=S19-S26</t>
  </si>
  <si>
    <t>=T19-T26</t>
  </si>
  <si>
    <t>=U19-U26</t>
  </si>
  <si>
    <t>=V19-V26</t>
  </si>
  <si>
    <t>=X19-X26</t>
  </si>
  <si>
    <t>=GL("Rows=3","Categories",,,,$C31,,,,,,,,,,,,,,,,Options!$D$7)</t>
  </si>
  <si>
    <t>=GL("Cell","CategoryName",,,,$D31)</t>
  </si>
  <si>
    <t>=SUBTOTAL(9,J32:J33)</t>
  </si>
  <si>
    <t>=SUBTOTAL(9,K32:K33)</t>
  </si>
  <si>
    <t>=SUBTOTAL(9,L32:L33)</t>
  </si>
  <si>
    <t>=SUBTOTAL(9,M32:M33)</t>
  </si>
  <si>
    <t>=SUBTOTAL(9,N32:N33)</t>
  </si>
  <si>
    <t>=SUBTOTAL(9,O32:O33)</t>
  </si>
  <si>
    <t>=SUBTOTAL(9,P32:P33)</t>
  </si>
  <si>
    <t>=SUBTOTAL(9,Q32:Q33)</t>
  </si>
  <si>
    <t>=SUBTOTAL(9,R32:R33)</t>
  </si>
  <si>
    <t>=SUBTOTAL(9,S32:S33)</t>
  </si>
  <si>
    <t>=SUBTOTAL(9,T32:T33)</t>
  </si>
  <si>
    <t>=SUBTOTAL(9,U32:U33)</t>
  </si>
  <si>
    <t>=SUBTOTAL(9,V32:V33)</t>
  </si>
  <si>
    <t>=SUBTOTAL(9,X32:X33)</t>
  </si>
  <si>
    <t>=SUBTOTAL(9,Z32:Z33)</t>
  </si>
  <si>
    <t>=D31</t>
  </si>
  <si>
    <t>=GL("Rows","Accounts",,$J$8,$J$9,$D32,Options!$D$5,,Options!$D$6,,,,,,,,,,,,,Options!$D$7)</t>
  </si>
  <si>
    <t>="Total "&amp;I30</t>
  </si>
  <si>
    <t>=SUBTOTAL(9,J31:J34)</t>
  </si>
  <si>
    <t>=SUBTOTAL(9,K31:K34)</t>
  </si>
  <si>
    <t>=SUBTOTAL(9,L31:L34)</t>
  </si>
  <si>
    <t>=SUBTOTAL(9,M31:M34)</t>
  </si>
  <si>
    <t>=SUBTOTAL(9,N31:N34)</t>
  </si>
  <si>
    <t>=SUBTOTAL(9,O31:O34)</t>
  </si>
  <si>
    <t>=SUBTOTAL(9,P31:P34)</t>
  </si>
  <si>
    <t>=SUBTOTAL(9,Q31:Q34)</t>
  </si>
  <si>
    <t>=SUBTOTAL(9,R31:R34)</t>
  </si>
  <si>
    <t>=SUBTOTAL(9,S31:S34)</t>
  </si>
  <si>
    <t>=SUBTOTAL(9,T31:T34)</t>
  </si>
  <si>
    <t>=SUBTOTAL(9,U31:U34)</t>
  </si>
  <si>
    <t>=SUM(J35:U35)</t>
  </si>
  <si>
    <t>=SUBTOTAL(9,X31:X34)</t>
  </si>
  <si>
    <t>=J28-J35</t>
  </si>
  <si>
    <t>=K28-K35</t>
  </si>
  <si>
    <t>=L28-L35</t>
  </si>
  <si>
    <t>=M28-M35</t>
  </si>
  <si>
    <t>=N28-N35</t>
  </si>
  <si>
    <t>=O28-O35</t>
  </si>
  <si>
    <t>=P28-P35</t>
  </si>
  <si>
    <t>=Q28-Q35</t>
  </si>
  <si>
    <t>=R28-R35</t>
  </si>
  <si>
    <t>=S28-S35</t>
  </si>
  <si>
    <t>=T28-T35</t>
  </si>
  <si>
    <t>=U28-U35</t>
  </si>
  <si>
    <t>=V28-V35</t>
  </si>
  <si>
    <t>=X28-X35</t>
  </si>
  <si>
    <t>=Z28-Z35</t>
  </si>
  <si>
    <t>=SUBTOTAL(9,J41:J42)</t>
  </si>
  <si>
    <t>=SUBTOTAL(9,K41:K42)</t>
  </si>
  <si>
    <t>=SUBTOTAL(9,L41:L42)</t>
  </si>
  <si>
    <t>=SUBTOTAL(9,M41:M42)</t>
  </si>
  <si>
    <t>=SUBTOTAL(9,N41:N42)</t>
  </si>
  <si>
    <t>=SUBTOTAL(9,O41:O42)</t>
  </si>
  <si>
    <t>=SUBTOTAL(9,P41:P42)</t>
  </si>
  <si>
    <t>=SUBTOTAL(9,Q41:Q42)</t>
  </si>
  <si>
    <t>=SUBTOTAL(9,R41:R42)</t>
  </si>
  <si>
    <t>=SUBTOTAL(9,S41:S42)</t>
  </si>
  <si>
    <t>=SUBTOTAL(9,T41:T42)</t>
  </si>
  <si>
    <t>=SUBTOTAL(9,U41:U42)</t>
  </si>
  <si>
    <t>=SUBTOTAL(9,V41:V42)</t>
  </si>
  <si>
    <t>=SUBTOTAL(9,X41:X42)</t>
  </si>
  <si>
    <t>=SUBTOTAL(9,Z41:Z42)</t>
  </si>
  <si>
    <t>=GL("Cell","AccountName","@@"&amp;$H41,,,,,,,,,,,,,,,,,,,Options!$D$7)</t>
  </si>
  <si>
    <t>=IF(J$13="Actual",GL("Cell","Balance",$H41,J$3,J$4,,,,,,,,,,,,,,,,,Options!$D$7),GL("JetBudget",$J$10,$F41,J$3,J$4,,"Segment1","@@"&amp;$E41,"Segment3","@@"&amp;$G41))</t>
  </si>
  <si>
    <t>=IF(K$13="Actual",GL("Cell","Balance",$H41,K$3,K$4,,,,,,,,,,,,,,,,,Options!$D$7),GL("JetBudget",$J$10,$F41,K$3,K$4,,"Segment1","@@"&amp;$E41,"Segment3","@@"&amp;$G41))</t>
  </si>
  <si>
    <t>=IF(L$13="Actual",GL("Cell","Balance",$H41,L$3,L$4,,,,,,,,,,,,,,,,,Options!$D$7),GL("JetBudget",$J$10,$F41,L$3,L$4,,"Segment1","@@"&amp;$E41,"Segment3","@@"&amp;$G41))</t>
  </si>
  <si>
    <t>=IF(M$13="Actual",GL("Cell","Balance",$H41,M$3,M$4,,,,,,,,,,,,,,,,,Options!$D$7),GL("JetBudget",$J$10,$F41,M$3,M$4,,"Segment1","@@"&amp;$E41,"Segment3","@@"&amp;$G41))</t>
  </si>
  <si>
    <t>=IF(N$13="Actual",GL("Cell","Balance",$H41,N$3,N$4,,,,,,,,,,,,,,,,,Options!$D$7),GL("JetBudget",$J$10,$F41,N$3,N$4,,"Segment1","@@"&amp;$E41,"Segment3","@@"&amp;$G41))</t>
  </si>
  <si>
    <t>=IF(O$13="Actual",GL("Cell","Balance",$H41,O$3,O$4,,,,,,,,,,,,,,,,,Options!$D$7),GL("JetBudget",$J$10,$F41,O$3,O$4,,"Segment1","@@"&amp;$E41,"Segment3","@@"&amp;$G41))</t>
  </si>
  <si>
    <t>=IF(P$13="Actual",GL("Cell","Balance",$H41,P$3,P$4,,,,,,,,,,,,,,,,,Options!$D$7),GL("JetBudget",$J$10,$F41,P$3,P$4,,"Segment1","@@"&amp;$E41,"Segment3","@@"&amp;$G41))</t>
  </si>
  <si>
    <t>=IF(Q$13="Actual",GL("Cell","Balance",$H41,Q$3,Q$4,,,,,,,,,,,,,,,,,Options!$D$7),GL("JetBudget",$J$10,$F41,Q$3,Q$4,,"Segment1","@@"&amp;$E41,"Segment3","@@"&amp;$G41))</t>
  </si>
  <si>
    <t>=IF(R$13="Actual",GL("Cell","Balance",$H41,R$3,R$4,,,,,,,,,,,,,,,,,Options!$D$7),GL("JetBudget",$J$10,$F41,R$3,R$4,,"Segment1","@@"&amp;$E41,"Segment3","@@"&amp;$G41))</t>
  </si>
  <si>
    <t>=IF(S$13="Actual",GL("Cell","Balance",$H41,S$3,S$4,,,,,,,,,,,,,,,,,Options!$D$7),GL("JetBudget",$J$10,$F41,S$3,S$4,,"Segment1","@@"&amp;$E41,"Segment3","@@"&amp;$G41))</t>
  </si>
  <si>
    <t>=IF(T$13="Actual",GL("Cell","Balance",$H41,T$3,T$4,,,,,,,,,,,,,,,,,Options!$D$7),GL("JetBudget",$J$10,$F41,T$3,T$4,,"Segment1","@@"&amp;$E41,"Segment3","@@"&amp;$G41))</t>
  </si>
  <si>
    <t>=IF(U$13="Actual",GL("Cell","Balance",$H41,U$3,U$4,,,,,,,,,,,,,,,,,Options!$D$7),GL("JetBudget",$J$10,$F41,U$3,U$4,,"Segment1","@@"&amp;$E41,"Segment3","@@"&amp;$G41))</t>
  </si>
  <si>
    <t>=SUM(J41:U41)</t>
  </si>
  <si>
    <t>=GL("JetBudget",$J$10,$F41,V$3,V$4,,"Segment1","@@"&amp;$E41,"Segment3","@@"&amp;$G41)</t>
  </si>
  <si>
    <t>=V41-X41</t>
  </si>
  <si>
    <t>=SUBTOTAL(9,J15:J24)</t>
  </si>
  <si>
    <t>=SUBTOTAL(9,K15:K24)</t>
  </si>
  <si>
    <t>=SUBTOTAL(9,L15:L24)</t>
  </si>
  <si>
    <t>=SUBTOTAL(9,M15:M24)</t>
  </si>
  <si>
    <t>=SUBTOTAL(9,N15:N24)</t>
  </si>
  <si>
    <t>=SUBTOTAL(9,O15:O24)</t>
  </si>
  <si>
    <t>=SUBTOTAL(9,P15:P24)</t>
  </si>
  <si>
    <t>=SUBTOTAL(9,Q15:Q24)</t>
  </si>
  <si>
    <t>=SUBTOTAL(9,R15:R24)</t>
  </si>
  <si>
    <t>=SUBTOTAL(9,S15:S24)</t>
  </si>
  <si>
    <t>=SUBTOTAL(9,T15:T24)</t>
  </si>
  <si>
    <t>=SUBTOTAL(9,U15:U24)</t>
  </si>
  <si>
    <t>=SUBTOTAL(9,X15:X24)</t>
  </si>
  <si>
    <t>=GL("Rows=3","Categories",,,,$C28,,,,,,,,,,,,,,,,Options!$D$7)</t>
  </si>
  <si>
    <t>=GL("Cell","CategoryName",,,,$D28)</t>
  </si>
  <si>
    <t>=SUBTOTAL(9,J29:J31)</t>
  </si>
  <si>
    <t>=SUBTOTAL(9,K29:K31)</t>
  </si>
  <si>
    <t>=SUBTOTAL(9,L29:L31)</t>
  </si>
  <si>
    <t>=SUBTOTAL(9,M29:M31)</t>
  </si>
  <si>
    <t>=SUBTOTAL(9,N29:N31)</t>
  </si>
  <si>
    <t>=SUBTOTAL(9,O29:O31)</t>
  </si>
  <si>
    <t>=SUBTOTAL(9,P29:P31)</t>
  </si>
  <si>
    <t>=SUBTOTAL(9,Q29:Q31)</t>
  </si>
  <si>
    <t>=SUBTOTAL(9,R29:R31)</t>
  </si>
  <si>
    <t>=SUBTOTAL(9,S29:S31)</t>
  </si>
  <si>
    <t>=SUBTOTAL(9,T29:T31)</t>
  </si>
  <si>
    <t>=SUBTOTAL(9,U29:U31)</t>
  </si>
  <si>
    <t>=SUBTOTAL(9,V29:V31)</t>
  </si>
  <si>
    <t>=SUBTOTAL(9,X29:X31)</t>
  </si>
  <si>
    <t>=SUBTOTAL(9,Z29:Z31)</t>
  </si>
  <si>
    <t>=GL("Rows","Accounts",,$J$8,$J$9,$D29,Options!$D$5,,Options!$D$6,,,,,,,,,,,,,Options!$D$7)</t>
  </si>
  <si>
    <t>="Total "&amp;I27</t>
  </si>
  <si>
    <t>=SUBTOTAL(9,J28:J32)</t>
  </si>
  <si>
    <t>=SUBTOTAL(9,K28:K32)</t>
  </si>
  <si>
    <t>=SUBTOTAL(9,L28:L32)</t>
  </si>
  <si>
    <t>=SUBTOTAL(9,M28:M32)</t>
  </si>
  <si>
    <t>=SUBTOTAL(9,N28:N32)</t>
  </si>
  <si>
    <t>=SUBTOTAL(9,O28:O32)</t>
  </si>
  <si>
    <t>=SUBTOTAL(9,P28:P32)</t>
  </si>
  <si>
    <t>=SUBTOTAL(9,Q28:Q32)</t>
  </si>
  <si>
    <t>=SUBTOTAL(9,R28:R32)</t>
  </si>
  <si>
    <t>=SUBTOTAL(9,S28:S32)</t>
  </si>
  <si>
    <t>=SUBTOTAL(9,T28:T32)</t>
  </si>
  <si>
    <t>=SUBTOTAL(9,U28:U32)</t>
  </si>
  <si>
    <t>=SUBTOTAL(9,X28:X32)</t>
  </si>
  <si>
    <t>=J25-J33</t>
  </si>
  <si>
    <t>=K25-K33</t>
  </si>
  <si>
    <t>=L25-L33</t>
  </si>
  <si>
    <t>=M25-M33</t>
  </si>
  <si>
    <t>=N25-N33</t>
  </si>
  <si>
    <t>=O25-O33</t>
  </si>
  <si>
    <t>=P25-P33</t>
  </si>
  <si>
    <t>=Q25-Q33</t>
  </si>
  <si>
    <t>=R25-R33</t>
  </si>
  <si>
    <t>=S25-S33</t>
  </si>
  <si>
    <t>=T25-T33</t>
  </si>
  <si>
    <t>=U25-U33</t>
  </si>
  <si>
    <t>=V25-V33</t>
  </si>
  <si>
    <t>=X25-X33</t>
  </si>
  <si>
    <t>=GL("Rows=3","Categories",,,,$C38,,,,,,,,,,,,,,,,Options!$D$7)</t>
  </si>
  <si>
    <t>=GL("Cell","CategoryName",,,,$D38)</t>
  </si>
  <si>
    <t>=D38</t>
  </si>
  <si>
    <t>=GL("Rows","Accounts",,$J$8,$J$9,$D39,Options!$D$5,,Options!$D$6,,,,,,,,,,,,,Options!$D$7)</t>
  </si>
  <si>
    <t>=GL("Cell","CategoryName",,,,$D41)</t>
  </si>
  <si>
    <t>=D41</t>
  </si>
  <si>
    <t>=GL("Rows","Accounts",,$J$8,$J$9,$D42,Options!$D$5,,Options!$D$6,,,,,,,,,,,,,Options!$D$7)</t>
  </si>
  <si>
    <t>=GL("Cell","CategoryName",,,,$D44)</t>
  </si>
  <si>
    <t>=D44</t>
  </si>
  <si>
    <t>=GL("Rows","Accounts",,$J$8,$J$9,$D45,Options!$D$5,,Options!$D$6,,,,,,,,,,,,,Options!$D$7)</t>
  </si>
  <si>
    <t>=D45</t>
  </si>
  <si>
    <t>=GL("Cell","CategoryName",,,,$D48)</t>
  </si>
  <si>
    <t>=D48</t>
  </si>
  <si>
    <t>=GL("Rows","Accounts",,$J$8,$J$9,$D49,Options!$D$5,,Options!$D$6,,,,,,,,,,,,,Options!$D$7)</t>
  </si>
  <si>
    <t>=GL("Cell","CategoryName",,,,$D51)</t>
  </si>
  <si>
    <t>=D51</t>
  </si>
  <si>
    <t>=GL("Rows","Accounts",,$J$8,$J$9,$D52,Options!$D$5,,Options!$D$6,,,,,,,,,,,,,Options!$D$7)</t>
  </si>
  <si>
    <t>=GL("Cell","CategoryName",,,,$D54)</t>
  </si>
  <si>
    <t>=D54</t>
  </si>
  <si>
    <t>=GL("Rows","Accounts",,$J$8,$J$9,$D55,Options!$D$5,,Options!$D$6,,,,,,,,,,,,,Options!$D$7)</t>
  </si>
  <si>
    <t>=D55</t>
  </si>
  <si>
    <t>46|42|43</t>
  </si>
  <si>
    <t>=GL("Rows=3","Categories",,,,$C40,,,,,,,,,,,,,,,,Options!$D$7)</t>
  </si>
  <si>
    <t>=GL("Cell","CategoryName",,,,$D40)</t>
  </si>
  <si>
    <t>=D40</t>
  </si>
  <si>
    <t>=GL("Rows","Accounts",,$J$8,$J$9,$D41,Options!$D$5,,Options!$D$6,,,,,,,,,,,,,Options!$D$7)</t>
  </si>
  <si>
    <t>=J37-SUBTOTAL(9,J40:J43)</t>
  </si>
  <si>
    <t>=K37-SUBTOTAL(9,K40:K43)</t>
  </si>
  <si>
    <t>=L37-SUBTOTAL(9,L40:L43)</t>
  </si>
  <si>
    <t>=M37-SUBTOTAL(9,M40:M43)</t>
  </si>
  <si>
    <t>=N37-SUBTOTAL(9,N40:N43)</t>
  </si>
  <si>
    <t>=O37-SUBTOTAL(9,O40:O43)</t>
  </si>
  <si>
    <t>=P37-SUBTOTAL(9,P40:P43)</t>
  </si>
  <si>
    <t>=Q37-SUBTOTAL(9,Q40:Q43)</t>
  </si>
  <si>
    <t>=R37-SUBTOTAL(9,R40:R43)</t>
  </si>
  <si>
    <t>=S37-SUBTOTAL(9,S40:S43)</t>
  </si>
  <si>
    <t>=T37-SUBTOTAL(9,T40:T43)</t>
  </si>
  <si>
    <t>=U37-SUBTOTAL(9,U40:U43)</t>
  </si>
  <si>
    <t>=V37-SUBTOTAL(9,V40:V43)</t>
  </si>
  <si>
    <t>=X37-SUBTOTAL(9,X40:X43)</t>
  </si>
  <si>
    <t>=GL("Rows=3","Categories",,,,$C46,,,,,,,,,,,,,,,,Options!$D$7)</t>
  </si>
  <si>
    <t>=J44-SUBTOTAL(9,J46:J49)</t>
  </si>
  <si>
    <t>=K44-SUBTOTAL(9,K46:K49)</t>
  </si>
  <si>
    <t>=L44-SUBTOTAL(9,L46:L49)</t>
  </si>
  <si>
    <t>=M44-SUBTOTAL(9,M46:M49)</t>
  </si>
  <si>
    <t>=N44-SUBTOTAL(9,N46:N49)</t>
  </si>
  <si>
    <t>=O44-SUBTOTAL(9,O46:O49)</t>
  </si>
  <si>
    <t>=P44-SUBTOTAL(9,P46:P49)</t>
  </si>
  <si>
    <t>=Q44-SUBTOTAL(9,Q46:Q49)</t>
  </si>
  <si>
    <t>=R44-SUBTOTAL(9,R46:R49)</t>
  </si>
  <si>
    <t>=S44-SUBTOTAL(9,S46:S49)</t>
  </si>
  <si>
    <t>=T44-SUBTOTAL(9,T46:T49)</t>
  </si>
  <si>
    <t>=U44-SUBTOTAL(9,U46:U49)</t>
  </si>
  <si>
    <t>=V44-SUBTOTAL(9,V46:V49)</t>
  </si>
  <si>
    <t>=X44-SUBTOTAL(9,X46:X49)</t>
  </si>
  <si>
    <t>=GL("Rows=3","Categories",,,,$C64,,,,,,,,,,,,,,,,Options!$D$7)</t>
  </si>
  <si>
    <t>=GL("Cell","CategoryName",,,,$D64)</t>
  </si>
  <si>
    <t>=D64</t>
  </si>
  <si>
    <t>=GL("Rows","Accounts",,$J$8,$J$9,$D65,Options!$D$5,,Options!$D$6,,,,,,,,,,,,,Options!$D$7)</t>
  </si>
  <si>
    <t>=GL("Cell","CategoryName",,,,$D67)</t>
  </si>
  <si>
    <t>=D67</t>
  </si>
  <si>
    <t>=GL("Rows","Accounts",,$J$8,$J$9,$D68,Options!$D$5,,Options!$D$6,,,,,,,,,,,,,Options!$D$7)</t>
  </si>
  <si>
    <t>=GL("Cell","CategoryName",,,,$D70)</t>
  </si>
  <si>
    <t>=D70</t>
  </si>
  <si>
    <t>=GL("Rows","Accounts",,$J$8,$J$9,$D71,Options!$D$5,,Options!$D$6,,,,,,,,,,,,,Options!$D$7)</t>
  </si>
  <si>
    <t>=J61-SUBTOTAL(9,J64:J73)</t>
  </si>
  <si>
    <t>=K61-SUBTOTAL(9,K64:K73)</t>
  </si>
  <si>
    <t>=L61-SUBTOTAL(9,L64:L73)</t>
  </si>
  <si>
    <t>=M61-SUBTOTAL(9,M64:M73)</t>
  </si>
  <si>
    <t>=N61-SUBTOTAL(9,N64:N73)</t>
  </si>
  <si>
    <t>=O61-SUBTOTAL(9,O64:O73)</t>
  </si>
  <si>
    <t>=P61-SUBTOTAL(9,P64:P73)</t>
  </si>
  <si>
    <t>=Q61-SUBTOTAL(9,Q64:Q73)</t>
  </si>
  <si>
    <t>=R61-SUBTOTAL(9,R64:R73)</t>
  </si>
  <si>
    <t>=S61-SUBTOTAL(9,S64:S73)</t>
  </si>
  <si>
    <t>=T61-SUBTOTAL(9,T64:T73)</t>
  </si>
  <si>
    <t>=U61-SUBTOTAL(9,U64:U73)</t>
  </si>
  <si>
    <t>=V61-SUBTOTAL(9,V64:V73)</t>
  </si>
  <si>
    <t>=X61-SUBTOTAL(9,X64:X73)</t>
  </si>
  <si>
    <t>=GL("Rows=3","Categories",,,,$C76,,,,,,,,,,,,,,,,Options!$D$7)</t>
  </si>
  <si>
    <t>=GL("Cell","CategoryName",,,,$D76)</t>
  </si>
  <si>
    <t>=D76</t>
  </si>
  <si>
    <t>=GL("Rows","Accounts",,$J$8,$J$9,$D77,Options!$D$5,,Options!$D$6,,,,,,,,,,,,,Options!$D$7)</t>
  </si>
  <si>
    <t>=J74-SUBTOTAL(9,J76:J79)</t>
  </si>
  <si>
    <t>=K74-SUBTOTAL(9,K76:K79)</t>
  </si>
  <si>
    <t>=L74-SUBTOTAL(9,L76:L79)</t>
  </si>
  <si>
    <t>=M74-SUBTOTAL(9,M76:M79)</t>
  </si>
  <si>
    <t>=N74-SUBTOTAL(9,N76:N79)</t>
  </si>
  <si>
    <t>=O74-SUBTOTAL(9,O76:O79)</t>
  </si>
  <si>
    <t>=P74-SUBTOTAL(9,P76:P79)</t>
  </si>
  <si>
    <t>=Q74-SUBTOTAL(9,Q76:Q79)</t>
  </si>
  <si>
    <t>=R74-SUBTOTAL(9,R76:R79)</t>
  </si>
  <si>
    <t>=S74-SUBTOTAL(9,S76:S79)</t>
  </si>
  <si>
    <t>=T74-SUBTOTAL(9,T76:T79)</t>
  </si>
  <si>
    <t>=U74-SUBTOTAL(9,U76:U79)</t>
  </si>
  <si>
    <t>=V74-SUBTOTAL(9,V76:V79)</t>
  </si>
  <si>
    <t>=X74-SUBTOTAL(9,X76:X79)</t>
  </si>
  <si>
    <t>Auto+Hide+Hidesheet+Formulas=Sheet1,Sheet2+FormulasOnly</t>
  </si>
  <si>
    <t>=NL("First","GL00105","ACTNUMBR_1","ACTNUMST","@@"&amp;$H16)</t>
  </si>
  <si>
    <t>=NL("First","GL00105","ACTNUMBR_2","ACTNUMST","@@"&amp;$H16)</t>
  </si>
  <si>
    <t>=NL("First","GL00105","ACTNUMBR_3","ACTNUMST","@@"&amp;$H16)</t>
  </si>
  <si>
    <t>=NL("First","GL00105","ACTNUMBR_1","ACTNUMST","@@"&amp;$H23)</t>
  </si>
  <si>
    <t>=NL("First","GL00105","ACTNUMBR_2","ACTNUMST","@@"&amp;$H23)</t>
  </si>
  <si>
    <t>=NL("First","GL00105","ACTNUMBR_3","ACTNUMST","@@"&amp;$H23)</t>
  </si>
  <si>
    <t>=NL("First","GL00105","ACTNUMBR_1","ACTNUMST","@@"&amp;$H32)</t>
  </si>
  <si>
    <t>=NL("First","GL00105","ACTNUMBR_2","ACTNUMST","@@"&amp;$H32)</t>
  </si>
  <si>
    <t>=NL("First","GL00105","ACTNUMBR_3","ACTNUMST","@@"&amp;$H32)</t>
  </si>
  <si>
    <t>=NL("First","GL00105","ACTNUMBR_1","ACTNUMST","@@"&amp;$H41)</t>
  </si>
  <si>
    <t>=NL("First","GL00105","ACTNUMBR_2","ACTNUMST","@@"&amp;$H41)</t>
  </si>
  <si>
    <t>=NL("First","GL00105","ACTNUMBR_3","ACTNUMST","@@"&amp;$H41)</t>
  </si>
  <si>
    <t>=NL("First","GL00105","ACTNUMBR_1","ACTNUMST","@@"&amp;$H47)</t>
  </si>
  <si>
    <t>=NL("First","GL00105","ACTNUMBR_2","ACTNUMST","@@"&amp;$H47)</t>
  </si>
  <si>
    <t>=NL("First","GL00105","ACTNUMBR_3","ACTNUMST","@@"&amp;$H47)</t>
  </si>
  <si>
    <t>Auto+Hide+Values+Formulas=Sheet3,Sheet4+FormulasOnly</t>
  </si>
  <si>
    <t>Auto+Hide+Hidesheet+Formulas=Sheet5,Sheet1,Sheet2</t>
  </si>
  <si>
    <t>Auto+Hide+Hidesheet+Formulas=Sheet5,Sheet1,Sheet2+FormulasOnly</t>
  </si>
  <si>
    <t>Auto+Hide+Values+Formulas=Sheet6,Sheet3,Sheet4</t>
  </si>
  <si>
    <t>=NL("First","GL00105","ACTNUMBR_1","ACTNUMST","@@"&amp;$H17)</t>
  </si>
  <si>
    <t>=NL("First","GL00105","ACTNUMBR_2","ACTNUMST","@@"&amp;$H17)</t>
  </si>
  <si>
    <t>=NL("First","GL00105","ACTNUMBR_3","ACTNUMST","@@"&amp;$H17)</t>
  </si>
  <si>
    <t>=NL("First","GL00105","ACTNUMBR_1","ACTNUMST","@@"&amp;$H18)</t>
  </si>
  <si>
    <t>=NL("First","GL00105","ACTNUMBR_2","ACTNUMST","@@"&amp;$H18)</t>
  </si>
  <si>
    <t>=NL("First","GL00105","ACTNUMBR_3","ACTNUMST","@@"&amp;$H18)</t>
  </si>
  <si>
    <t>=NL("First","GL00105","ACTNUMBR_1","ACTNUMST","@@"&amp;$H19)</t>
  </si>
  <si>
    <t>=NL("First","GL00105","ACTNUMBR_2","ACTNUMST","@@"&amp;$H19)</t>
  </si>
  <si>
    <t>=NL("First","GL00105","ACTNUMBR_3","ACTNUMST","@@"&amp;$H19)</t>
  </si>
  <si>
    <t>=NL("First","GL00105","ACTNUMBR_1","ACTNUMST","@@"&amp;$H22)</t>
  </si>
  <si>
    <t>=NL("First","GL00105","ACTNUMBR_2","ACTNUMST","@@"&amp;$H22)</t>
  </si>
  <si>
    <t>=NL("First","GL00105","ACTNUMBR_3","ACTNUMST","@@"&amp;$H22)</t>
  </si>
  <si>
    <t>=NL("First","GL00105","ACTNUMBR_1","ACTNUMST","@@"&amp;$H29)</t>
  </si>
  <si>
    <t>=NL("First","GL00105","ACTNUMBR_2","ACTNUMST","@@"&amp;$H29)</t>
  </si>
  <si>
    <t>=NL("First","GL00105","ACTNUMBR_3","ACTNUMST","@@"&amp;$H29)</t>
  </si>
  <si>
    <t>=NL("First","GL00105","ACTNUMBR_1","ACTNUMST","@@"&amp;$H30)</t>
  </si>
  <si>
    <t>=NL("First","GL00105","ACTNUMBR_2","ACTNUMST","@@"&amp;$H30)</t>
  </si>
  <si>
    <t>=NL("First","GL00105","ACTNUMBR_3","ACTNUMST","@@"&amp;$H30)</t>
  </si>
  <si>
    <t>=NL("First","GL00105","ACTNUMBR_1","ACTNUMST","@@"&amp;$H39)</t>
  </si>
  <si>
    <t>=NL("First","GL00105","ACTNUMBR_2","ACTNUMST","@@"&amp;$H39)</t>
  </si>
  <si>
    <t>=NL("First","GL00105","ACTNUMBR_3","ACTNUMST","@@"&amp;$H39)</t>
  </si>
  <si>
    <t>=NL("First","GL00105","ACTNUMBR_1","ACTNUMST","@@"&amp;$H42)</t>
  </si>
  <si>
    <t>=NL("First","GL00105","ACTNUMBR_2","ACTNUMST","@@"&amp;$H42)</t>
  </si>
  <si>
    <t>=NL("First","GL00105","ACTNUMBR_3","ACTNUMST","@@"&amp;$H42)</t>
  </si>
  <si>
    <t>=NL("First","GL00105","ACTNUMBR_1","ACTNUMST","@@"&amp;$H45)</t>
  </si>
  <si>
    <t>=NL("First","GL00105","ACTNUMBR_2","ACTNUMST","@@"&amp;$H45)</t>
  </si>
  <si>
    <t>=NL("First","GL00105","ACTNUMBR_3","ACTNUMST","@@"&amp;$H45)</t>
  </si>
  <si>
    <t>=NL("First","GL00105","ACTNUMBR_1","ACTNUMST","@@"&amp;$H46)</t>
  </si>
  <si>
    <t>=NL("First","GL00105","ACTNUMBR_2","ACTNUMST","@@"&amp;$H46)</t>
  </si>
  <si>
    <t>=NL("First","GL00105","ACTNUMBR_3","ACTNUMST","@@"&amp;$H46)</t>
  </si>
  <si>
    <t>=NL("First","GL00105","ACTNUMBR_1","ACTNUMST","@@"&amp;$H49)</t>
  </si>
  <si>
    <t>=NL("First","GL00105","ACTNUMBR_2","ACTNUMST","@@"&amp;$H49)</t>
  </si>
  <si>
    <t>=NL("First","GL00105","ACTNUMBR_3","ACTNUMST","@@"&amp;$H49)</t>
  </si>
  <si>
    <t>=NL("First","GL00105","ACTNUMBR_1","ACTNUMST","@@"&amp;$H52)</t>
  </si>
  <si>
    <t>=NL("First","GL00105","ACTNUMBR_2","ACTNUMST","@@"&amp;$H52)</t>
  </si>
  <si>
    <t>=NL("First","GL00105","ACTNUMBR_3","ACTNUMST","@@"&amp;$H52)</t>
  </si>
  <si>
    <t>=NL("First","GL00105","ACTNUMBR_1","ACTNUMST","@@"&amp;$H55)</t>
  </si>
  <si>
    <t>=NL("First","GL00105","ACTNUMBR_2","ACTNUMST","@@"&amp;$H55)</t>
  </si>
  <si>
    <t>=NL("First","GL00105","ACTNUMBR_3","ACTNUMST","@@"&amp;$H55)</t>
  </si>
  <si>
    <t>=NL("First","GL00105","ACTNUMBR_1","ACTNUMST","@@"&amp;$H56)</t>
  </si>
  <si>
    <t>=NL("First","GL00105","ACTNUMBR_2","ACTNUMST","@@"&amp;$H56)</t>
  </si>
  <si>
    <t>=NL("First","GL00105","ACTNUMBR_3","ACTNUMST","@@"&amp;$H56)</t>
  </si>
  <si>
    <t>=NL("First","GL00105","ACTNUMBR_1","ACTNUMST","@@"&amp;$H65)</t>
  </si>
  <si>
    <t>=NL("First","GL00105","ACTNUMBR_2","ACTNUMST","@@"&amp;$H65)</t>
  </si>
  <si>
    <t>=NL("First","GL00105","ACTNUMBR_3","ACTNUMST","@@"&amp;$H65)</t>
  </si>
  <si>
    <t>=NL("First","GL00105","ACTNUMBR_1","ACTNUMST","@@"&amp;$H68)</t>
  </si>
  <si>
    <t>=NL("First","GL00105","ACTNUMBR_2","ACTNUMST","@@"&amp;$H68)</t>
  </si>
  <si>
    <t>=NL("First","GL00105","ACTNUMBR_3","ACTNUMST","@@"&amp;$H68)</t>
  </si>
  <si>
    <t>=NL("First","GL00105","ACTNUMBR_1","ACTNUMST","@@"&amp;$H71)</t>
  </si>
  <si>
    <t>=NL("First","GL00105","ACTNUMBR_2","ACTNUMST","@@"&amp;$H71)</t>
  </si>
  <si>
    <t>=NL("First","GL00105","ACTNUMBR_3","ACTNUMST","@@"&amp;$H71)</t>
  </si>
  <si>
    <t>=NL("First","GL00105","ACTNUMBR_1","ACTNUMST","@@"&amp;$H77)</t>
  </si>
  <si>
    <t>=NL("First","GL00105","ACTNUMBR_2","ACTNUMST","@@"&amp;$H77)</t>
  </si>
  <si>
    <t>=NL("First","GL00105","ACTNUMBR_3","ACTNUMST","@@"&amp;$H77)</t>
  </si>
  <si>
    <t>Auto+Hide+Values+Formulas=Sheet6,Sheet3,Sheet4+FormulasOnly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</si>
</sst>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mm/dd/yy;@"/>
    <numFmt numFmtId="165" formatCode="_(* #,##0_);_(* \(#,##0\);_(* &quot;-&quot;??_);_(@_)"/>
    <numFmt numFmtId="166" formatCode="_(* #,##0.00_);_(* \(#,##0.00\);_(* &quot; - &quot;??_);_(@_)"/>
    <numFmt numFmtId="167" formatCode="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color theme="3"/>
      <name val="Calibri Light"/>
      <family val="2"/>
      <scheme val="major"/>
    </font>
    <font>
      <sz val="11"/>
      <color theme="0"/>
      <name val="Calibri"/>
      <family val="2"/>
      <scheme val="minor"/>
    </font>
    <font>
      <u/>
      <sz val="8"/>
      <color indexed="12"/>
      <name val="Arial"/>
      <family val="2"/>
    </font>
    <font>
      <sz val="12"/>
      <name val="Calibri"/>
      <family val="2"/>
      <scheme val="minor"/>
    </font>
    <font>
      <sz val="12"/>
      <color theme="0" tint="-0.34998626667073579"/>
      <name val="Calibri"/>
      <family val="2"/>
      <scheme val="minor"/>
    </font>
    <font>
      <sz val="12"/>
      <color theme="0" tint="-0.499984740745262"/>
      <name val="Calibri"/>
      <family val="2"/>
      <scheme val="minor"/>
    </font>
    <font>
      <b/>
      <sz val="12"/>
      <name val="Calibri"/>
      <family val="2"/>
      <scheme val="minor"/>
    </font>
    <font>
      <b/>
      <sz val="12"/>
      <color theme="0" tint="-0.34998626667073579"/>
      <name val="Calibri"/>
      <family val="2"/>
      <scheme val="minor"/>
    </font>
    <font>
      <b/>
      <i/>
      <sz val="12"/>
      <color rgb="FF0074AB"/>
      <name val="Calibri"/>
      <family val="2"/>
      <scheme val="minor"/>
    </font>
    <font>
      <b/>
      <u/>
      <sz val="12"/>
      <name val="Calibri"/>
      <family val="2"/>
      <scheme val="minor"/>
    </font>
    <font>
      <b/>
      <sz val="12"/>
      <color theme="1"/>
      <name val="Calibri"/>
      <family val="2"/>
      <scheme val="minor"/>
    </font>
    <font>
      <sz val="12"/>
      <color theme="1"/>
      <name val="Calibri"/>
      <family val="2"/>
      <scheme val="minor"/>
    </font>
    <font>
      <b/>
      <sz val="12"/>
      <color theme="5"/>
      <name val="Calibri"/>
      <family val="2"/>
      <scheme val="minor"/>
    </font>
    <font>
      <i/>
      <sz val="12"/>
      <name val="Calibri"/>
      <family val="2"/>
      <scheme val="minor"/>
    </font>
    <font>
      <i/>
      <sz val="11"/>
      <color theme="1"/>
      <name val="Calibri"/>
      <family val="2"/>
      <scheme val="minor"/>
    </font>
    <font>
      <sz val="12"/>
      <color rgb="FF000000"/>
      <name val="Calibri"/>
      <family val="2"/>
      <scheme val="minor"/>
    </font>
    <font>
      <b/>
      <sz val="12"/>
      <color theme="0" tint="-0.499984740745262"/>
      <name val="Calibri"/>
      <family val="2"/>
      <scheme val="minor"/>
    </font>
    <font>
      <sz val="10"/>
      <name val="Arial"/>
      <family val="2"/>
    </font>
    <font>
      <b/>
      <sz val="12"/>
      <color rgb="FF000000"/>
      <name val="Calibri"/>
      <family val="2"/>
      <scheme val="minor"/>
    </font>
    <font>
      <b/>
      <sz val="24"/>
      <color theme="9" tint="-0.249977111117893"/>
      <name val="Calibri"/>
      <family val="2"/>
      <scheme val="minor"/>
    </font>
    <font>
      <b/>
      <sz val="12"/>
      <color theme="9" tint="-0.249977111117893"/>
      <name val="Calibri"/>
      <family val="2"/>
      <scheme val="minor"/>
    </font>
    <font>
      <sz val="12"/>
      <color theme="9" tint="-0.249977111117893"/>
      <name val="Calibri"/>
      <family val="2"/>
      <scheme val="minor"/>
    </font>
    <font>
      <b/>
      <i/>
      <sz val="12"/>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
      <u/>
      <sz val="10"/>
      <color indexed="12"/>
      <name val="Arial"/>
      <family val="2"/>
    </font>
  </fonts>
  <fills count="8">
    <fill>
      <patternFill patternType="none"/>
    </fill>
    <fill>
      <patternFill patternType="gray125"/>
    </fill>
    <fill>
      <patternFill patternType="solid">
        <fgColor theme="0"/>
        <bgColor indexed="64"/>
      </patternFill>
    </fill>
    <fill>
      <patternFill patternType="solid">
        <fgColor theme="4"/>
      </patternFill>
    </fill>
    <fill>
      <patternFill patternType="solid">
        <fgColor theme="5" tint="0.79998168889431442"/>
        <bgColor indexed="65"/>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s>
  <borders count="6">
    <border>
      <left/>
      <right/>
      <top/>
      <bottom/>
      <diagonal/>
    </border>
    <border>
      <left/>
      <right/>
      <top/>
      <bottom style="thick">
        <color auto="1"/>
      </bottom>
      <diagonal/>
    </border>
    <border>
      <left/>
      <right/>
      <top style="thin">
        <color theme="0" tint="-4.9989318521683403E-2"/>
      </top>
      <bottom style="thin">
        <color theme="0" tint="-4.9989318521683403E-2"/>
      </bottom>
      <diagonal/>
    </border>
    <border>
      <left style="thin">
        <color indexed="64"/>
      </left>
      <right style="thin">
        <color indexed="64"/>
      </right>
      <top style="thin">
        <color indexed="64"/>
      </top>
      <bottom style="thin">
        <color indexed="64"/>
      </bottom>
      <diagonal/>
    </border>
    <border>
      <left/>
      <right/>
      <top style="thin">
        <color theme="1" tint="0.499984740745262"/>
      </top>
      <bottom style="medium">
        <color theme="9" tint="-0.24994659260841701"/>
      </bottom>
      <diagonal/>
    </border>
    <border>
      <left/>
      <right/>
      <top style="thin">
        <color theme="0" tint="-0.34998626667073579"/>
      </top>
      <bottom style="medium">
        <color theme="9" tint="-0.24994659260841701"/>
      </bottom>
      <diagonal/>
    </border>
  </borders>
  <cellStyleXfs count="17">
    <xf numFmtId="0" fontId="0" fillId="0" borderId="0"/>
    <xf numFmtId="43" fontId="5" fillId="0" borderId="0" applyFont="0" applyFill="0" applyBorder="0" applyAlignment="0" applyProtection="0"/>
    <xf numFmtId="0" fontId="6" fillId="0" borderId="0" applyNumberFormat="0" applyFill="0" applyBorder="0" applyAlignment="0" applyProtection="0"/>
    <xf numFmtId="0" fontId="7" fillId="3" borderId="0" applyNumberFormat="0" applyBorder="0" applyAlignment="0" applyProtection="0"/>
    <xf numFmtId="0" fontId="5" fillId="0" borderId="0"/>
    <xf numFmtId="43" fontId="5" fillId="0" borderId="0" applyFont="0" applyFill="0" applyBorder="0" applyAlignment="0" applyProtection="0"/>
    <xf numFmtId="0" fontId="8" fillId="0" borderId="0" applyNumberFormat="0" applyFill="0" applyBorder="0" applyAlignment="0" applyProtection="0">
      <alignment vertical="top"/>
      <protection locked="0"/>
    </xf>
    <xf numFmtId="0" fontId="5" fillId="0" borderId="0"/>
    <xf numFmtId="0" fontId="5" fillId="0" borderId="0"/>
    <xf numFmtId="0" fontId="5" fillId="0" borderId="0"/>
    <xf numFmtId="0" fontId="4" fillId="4" borderId="0" applyNumberFormat="0" applyBorder="0" applyAlignment="0" applyProtection="0"/>
    <xf numFmtId="0" fontId="3" fillId="0" borderId="0"/>
    <xf numFmtId="0" fontId="2" fillId="0" borderId="0"/>
    <xf numFmtId="9" fontId="23" fillId="0" borderId="0" applyFont="0" applyFill="0" applyBorder="0" applyAlignment="0" applyProtection="0"/>
    <xf numFmtId="0" fontId="1" fillId="0" borderId="0"/>
    <xf numFmtId="0" fontId="33" fillId="0" borderId="0" applyNumberFormat="0" applyFill="0" applyBorder="0" applyAlignment="0" applyProtection="0">
      <alignment vertical="top"/>
      <protection locked="0"/>
    </xf>
    <xf numFmtId="0" fontId="1" fillId="0" borderId="0"/>
  </cellStyleXfs>
  <cellXfs count="85">
    <xf numFmtId="0" fontId="0" fillId="0" borderId="0" xfId="0"/>
    <xf numFmtId="0" fontId="9" fillId="0" borderId="0" xfId="0" applyFont="1" applyFill="1" applyBorder="1" applyAlignment="1">
      <alignment horizontal="center"/>
    </xf>
    <xf numFmtId="0" fontId="10" fillId="0" borderId="0" xfId="0" applyFont="1" applyFill="1"/>
    <xf numFmtId="0" fontId="10" fillId="0" borderId="0" xfId="0" applyFont="1" applyFill="1" applyAlignment="1">
      <alignment horizontal="right"/>
    </xf>
    <xf numFmtId="0" fontId="9" fillId="0" borderId="0" xfId="0" applyFont="1" applyFill="1" applyAlignment="1">
      <alignment horizontal="right"/>
    </xf>
    <xf numFmtId="0" fontId="9" fillId="0" borderId="0" xfId="0" applyFont="1" applyFill="1"/>
    <xf numFmtId="0" fontId="11" fillId="0" borderId="0" xfId="0" applyFont="1" applyFill="1"/>
    <xf numFmtId="0" fontId="12" fillId="0" borderId="0" xfId="0" applyFont="1" applyFill="1"/>
    <xf numFmtId="0" fontId="10" fillId="0" borderId="0" xfId="0" applyFont="1" applyFill="1" applyBorder="1"/>
    <xf numFmtId="0" fontId="13" fillId="0" borderId="0" xfId="0" applyFont="1" applyFill="1"/>
    <xf numFmtId="164" fontId="10" fillId="0" borderId="0" xfId="0" applyNumberFormat="1" applyFont="1" applyFill="1" applyAlignment="1">
      <alignment horizontal="center"/>
    </xf>
    <xf numFmtId="164" fontId="13" fillId="0" borderId="0" xfId="0" applyNumberFormat="1" applyFont="1" applyFill="1" applyAlignment="1">
      <alignment horizontal="center"/>
    </xf>
    <xf numFmtId="0" fontId="14" fillId="0" borderId="0" xfId="0" applyFont="1" applyFill="1" applyAlignment="1">
      <alignment horizontal="right"/>
    </xf>
    <xf numFmtId="0" fontId="15" fillId="0" borderId="0" xfId="0" applyFont="1" applyFill="1" applyAlignment="1">
      <alignment horizontal="center"/>
    </xf>
    <xf numFmtId="0" fontId="9" fillId="0" borderId="0" xfId="0" applyFont="1" applyFill="1" applyAlignment="1">
      <alignment horizontal="left" indent="1"/>
    </xf>
    <xf numFmtId="43" fontId="9" fillId="0" borderId="0" xfId="1" applyFont="1" applyFill="1"/>
    <xf numFmtId="43" fontId="9" fillId="0" borderId="0" xfId="1" applyFont="1" applyFill="1" applyBorder="1"/>
    <xf numFmtId="0" fontId="9" fillId="0" borderId="0" xfId="0" applyFont="1" applyFill="1" applyBorder="1"/>
    <xf numFmtId="14" fontId="12" fillId="0" borderId="0" xfId="2" applyNumberFormat="1" applyFont="1" applyFill="1" applyBorder="1" applyAlignment="1">
      <alignment horizontal="left" indent="2"/>
    </xf>
    <xf numFmtId="14" fontId="9" fillId="0" borderId="0" xfId="2" applyNumberFormat="1" applyFont="1" applyFill="1" applyBorder="1" applyAlignment="1">
      <alignment horizontal="left"/>
    </xf>
    <xf numFmtId="0" fontId="16" fillId="0" borderId="1" xfId="3" applyFont="1" applyFill="1" applyBorder="1" applyAlignment="1">
      <alignment horizontal="right"/>
    </xf>
    <xf numFmtId="165" fontId="17" fillId="0" borderId="2" xfId="5" applyNumberFormat="1" applyFont="1" applyFill="1" applyBorder="1"/>
    <xf numFmtId="0" fontId="9" fillId="0" borderId="0" xfId="0" applyFont="1"/>
    <xf numFmtId="0" fontId="9" fillId="2" borderId="0" xfId="0" applyFont="1" applyFill="1" applyBorder="1"/>
    <xf numFmtId="0" fontId="17" fillId="5" borderId="3" xfId="10" applyFont="1" applyFill="1" applyBorder="1"/>
    <xf numFmtId="0" fontId="17" fillId="5" borderId="3" xfId="10" applyFont="1" applyFill="1" applyBorder="1" applyAlignment="1">
      <alignment horizontal="right"/>
    </xf>
    <xf numFmtId="0" fontId="9" fillId="0" borderId="3" xfId="0" applyFont="1" applyBorder="1"/>
    <xf numFmtId="14" fontId="9" fillId="0" borderId="3" xfId="0" applyNumberFormat="1" applyFont="1" applyFill="1" applyBorder="1"/>
    <xf numFmtId="0" fontId="9" fillId="0" borderId="3" xfId="0" applyFont="1" applyFill="1" applyBorder="1" applyAlignment="1">
      <alignment horizontal="right"/>
    </xf>
    <xf numFmtId="14" fontId="9" fillId="0" borderId="0" xfId="0" applyNumberFormat="1" applyFont="1" applyFill="1"/>
    <xf numFmtId="0" fontId="9" fillId="0" borderId="0" xfId="2" applyNumberFormat="1" applyFont="1" applyFill="1" applyBorder="1" applyAlignment="1">
      <alignment horizontal="left"/>
    </xf>
    <xf numFmtId="0" fontId="19" fillId="0" borderId="0" xfId="0" applyFont="1" applyFill="1"/>
    <xf numFmtId="0" fontId="21" fillId="0" borderId="0" xfId="0" applyNumberFormat="1" applyFont="1" applyFill="1" applyAlignment="1"/>
    <xf numFmtId="0" fontId="21" fillId="0" borderId="2" xfId="0" applyNumberFormat="1" applyFont="1" applyFill="1" applyBorder="1" applyAlignment="1">
      <alignment horizontal="left" indent="1"/>
    </xf>
    <xf numFmtId="14" fontId="10" fillId="0" borderId="0" xfId="0" applyNumberFormat="1" applyFont="1" applyFill="1" applyAlignment="1">
      <alignment horizontal="right"/>
    </xf>
    <xf numFmtId="14" fontId="9" fillId="0" borderId="0" xfId="0" applyNumberFormat="1" applyFont="1" applyFill="1" applyBorder="1"/>
    <xf numFmtId="0" fontId="9" fillId="0" borderId="0" xfId="0" applyFont="1" applyFill="1" applyBorder="1" applyAlignment="1">
      <alignment horizontal="right"/>
    </xf>
    <xf numFmtId="0" fontId="21" fillId="0" borderId="0" xfId="0" applyNumberFormat="1" applyFont="1" applyAlignment="1"/>
    <xf numFmtId="0" fontId="21" fillId="0" borderId="0" xfId="0" applyNumberFormat="1" applyFont="1" applyFill="1" applyBorder="1" applyAlignment="1"/>
    <xf numFmtId="0" fontId="21" fillId="0" borderId="0" xfId="0" applyNumberFormat="1" applyFont="1" applyFill="1" applyAlignment="1">
      <alignment horizontal="left" indent="3"/>
    </xf>
    <xf numFmtId="166" fontId="21" fillId="0" borderId="0" xfId="0" applyNumberFormat="1" applyFont="1" applyFill="1" applyAlignment="1"/>
    <xf numFmtId="0" fontId="19" fillId="0" borderId="0" xfId="0" applyFont="1"/>
    <xf numFmtId="14" fontId="9" fillId="0" borderId="0" xfId="0" applyNumberFormat="1" applyFont="1"/>
    <xf numFmtId="0" fontId="16" fillId="0" borderId="0" xfId="3" applyFont="1" applyFill="1" applyBorder="1" applyAlignment="1">
      <alignment horizontal="right"/>
    </xf>
    <xf numFmtId="0" fontId="18" fillId="0" borderId="0" xfId="3" applyFont="1" applyFill="1" applyBorder="1" applyAlignment="1">
      <alignment horizontal="center"/>
    </xf>
    <xf numFmtId="0" fontId="22" fillId="0" borderId="1" xfId="3" applyFont="1" applyFill="1" applyBorder="1" applyAlignment="1">
      <alignment horizontal="center"/>
    </xf>
    <xf numFmtId="0" fontId="12" fillId="0" borderId="0" xfId="0" applyFont="1"/>
    <xf numFmtId="0" fontId="21" fillId="0" borderId="2" xfId="0" applyNumberFormat="1" applyFont="1" applyFill="1" applyBorder="1" applyAlignment="1">
      <alignment horizontal="left" indent="2"/>
    </xf>
    <xf numFmtId="0" fontId="24" fillId="0" borderId="2" xfId="0" applyNumberFormat="1" applyFont="1" applyFill="1" applyBorder="1" applyAlignment="1">
      <alignment horizontal="left" indent="1"/>
    </xf>
    <xf numFmtId="165" fontId="16" fillId="0" borderId="2" xfId="5" applyNumberFormat="1" applyFont="1" applyFill="1" applyBorder="1"/>
    <xf numFmtId="0" fontId="25" fillId="0" borderId="0" xfId="2" applyFont="1" applyFill="1" applyBorder="1" applyAlignment="1">
      <alignment horizontal="left"/>
    </xf>
    <xf numFmtId="0" fontId="26" fillId="0" borderId="0" xfId="0" applyFont="1" applyFill="1" applyBorder="1"/>
    <xf numFmtId="0" fontId="26" fillId="6" borderId="0" xfId="3" applyFont="1" applyFill="1" applyBorder="1" applyAlignment="1">
      <alignment horizontal="center"/>
    </xf>
    <xf numFmtId="0" fontId="27" fillId="6" borderId="0" xfId="0" applyFont="1" applyFill="1"/>
    <xf numFmtId="0" fontId="26" fillId="6" borderId="1" xfId="3" applyFont="1" applyFill="1" applyBorder="1" applyAlignment="1">
      <alignment horizontal="center"/>
    </xf>
    <xf numFmtId="0" fontId="12" fillId="6" borderId="0" xfId="0" applyFont="1" applyFill="1"/>
    <xf numFmtId="0" fontId="9" fillId="6" borderId="0" xfId="0" applyFont="1" applyFill="1"/>
    <xf numFmtId="165" fontId="12" fillId="6" borderId="0" xfId="1" applyNumberFormat="1" applyFont="1" applyFill="1"/>
    <xf numFmtId="167" fontId="12" fillId="6" borderId="0" xfId="13" applyNumberFormat="1" applyFont="1" applyFill="1"/>
    <xf numFmtId="165" fontId="9" fillId="6" borderId="0" xfId="1" applyNumberFormat="1" applyFont="1" applyFill="1"/>
    <xf numFmtId="167" fontId="9" fillId="6" borderId="0" xfId="13" applyNumberFormat="1" applyFont="1" applyFill="1"/>
    <xf numFmtId="43" fontId="12" fillId="6" borderId="0" xfId="1" applyFont="1" applyFill="1" applyBorder="1"/>
    <xf numFmtId="0" fontId="12" fillId="6" borderId="0" xfId="0" applyFont="1" applyFill="1" applyBorder="1"/>
    <xf numFmtId="43" fontId="12" fillId="6" borderId="0" xfId="1" applyFont="1" applyFill="1"/>
    <xf numFmtId="0" fontId="12" fillId="0" borderId="4" xfId="0" applyFont="1" applyFill="1" applyBorder="1" applyAlignment="1">
      <alignment horizontal="left" indent="1"/>
    </xf>
    <xf numFmtId="165" fontId="16" fillId="0" borderId="4" xfId="5" applyNumberFormat="1" applyFont="1" applyFill="1" applyBorder="1" applyAlignment="1">
      <alignment horizontal="right"/>
    </xf>
    <xf numFmtId="165" fontId="16" fillId="6" borderId="5" xfId="5" applyNumberFormat="1" applyFont="1" applyFill="1" applyBorder="1" applyAlignment="1">
      <alignment horizontal="right" vertical="center"/>
    </xf>
    <xf numFmtId="167" fontId="16" fillId="6" borderId="5" xfId="5" applyNumberFormat="1" applyFont="1" applyFill="1" applyBorder="1" applyAlignment="1">
      <alignment horizontal="right" vertical="center"/>
    </xf>
    <xf numFmtId="0" fontId="16" fillId="6" borderId="5" xfId="0" applyFont="1" applyFill="1" applyBorder="1" applyAlignment="1">
      <alignment horizontal="left" vertical="center" indent="1"/>
    </xf>
    <xf numFmtId="0" fontId="20" fillId="7" borderId="0" xfId="0" applyFont="1" applyFill="1"/>
    <xf numFmtId="0" fontId="0" fillId="7" borderId="0" xfId="0" applyFill="1"/>
    <xf numFmtId="0" fontId="9" fillId="7" borderId="0" xfId="0" applyFont="1" applyFill="1"/>
    <xf numFmtId="0" fontId="9" fillId="7" borderId="0" xfId="0" applyFont="1" applyFill="1" applyBorder="1"/>
    <xf numFmtId="0" fontId="9" fillId="7" borderId="3" xfId="0" applyFont="1" applyFill="1" applyBorder="1"/>
    <xf numFmtId="0" fontId="29" fillId="0" borderId="0" xfId="14" applyFont="1"/>
    <xf numFmtId="0" fontId="29" fillId="0" borderId="0" xfId="14" applyFont="1" applyAlignment="1">
      <alignment vertical="top"/>
    </xf>
    <xf numFmtId="0" fontId="29" fillId="0" borderId="0" xfId="14" applyFont="1" applyAlignment="1">
      <alignment vertical="top" wrapText="1"/>
    </xf>
    <xf numFmtId="0" fontId="30" fillId="0" borderId="0" xfId="14" applyFont="1" applyAlignment="1">
      <alignment vertical="top"/>
    </xf>
    <xf numFmtId="0" fontId="31" fillId="0" borderId="0" xfId="14" applyFont="1" applyAlignment="1">
      <alignment vertical="top"/>
    </xf>
    <xf numFmtId="0" fontId="32" fillId="0" borderId="0" xfId="14" applyFont="1" applyAlignment="1">
      <alignment vertical="top"/>
    </xf>
    <xf numFmtId="0" fontId="33" fillId="0" borderId="0" xfId="15" applyAlignment="1" applyProtection="1">
      <alignment vertical="top"/>
    </xf>
    <xf numFmtId="0" fontId="29" fillId="0" borderId="0" xfId="16" applyFont="1" applyAlignment="1">
      <alignment vertical="top" wrapText="1"/>
    </xf>
    <xf numFmtId="0" fontId="28" fillId="7" borderId="0" xfId="0" applyFont="1" applyFill="1"/>
    <xf numFmtId="0" fontId="10" fillId="7" borderId="0" xfId="0" applyFont="1" applyFill="1"/>
    <xf numFmtId="0" fontId="0" fillId="0" borderId="0" xfId="0" quotePrefix="1"/>
  </cellXfs>
  <cellStyles count="17">
    <cellStyle name="20% - Accent2" xfId="10" builtinId="34"/>
    <cellStyle name="Accent1" xfId="3" builtinId="29"/>
    <cellStyle name="Comma" xfId="1" builtinId="3"/>
    <cellStyle name="Comma 2" xfId="5"/>
    <cellStyle name="Hyperlink 2" xfId="6"/>
    <cellStyle name="Hyperlink 3" xfId="15"/>
    <cellStyle name="Normal" xfId="0" builtinId="0"/>
    <cellStyle name="Normal 2" xfId="7"/>
    <cellStyle name="Normal 2 2" xfId="8"/>
    <cellStyle name="Normal 2 3" xfId="9"/>
    <cellStyle name="Normal 2 4" xfId="4"/>
    <cellStyle name="Normal 3" xfId="11"/>
    <cellStyle name="Normal 3 2" xfId="12"/>
    <cellStyle name="Normal 4" xfId="16"/>
    <cellStyle name="Normal 5" xfId="14"/>
    <cellStyle name="Percent" xfId="13" builtinId="5"/>
    <cellStyle name="Title" xfId="2" builtinId="15"/>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9" tint="0.39994506668294322"/>
        </patternFill>
      </fill>
    </dxf>
    <dxf>
      <fill>
        <patternFill>
          <bgColor theme="0" tint="-0.14996795556505021"/>
        </patternFill>
      </fill>
    </dxf>
    <dxf>
      <font>
        <color theme="0"/>
      </font>
      <fill>
        <patternFill>
          <bgColor theme="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A008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00ACEC"/>
      <rgbColor rgb="00969696"/>
      <rgbColor rgb="00003366"/>
      <rgbColor rgb="00339966"/>
      <rgbColor rgb="00003300"/>
      <rgbColor rgb="00333300"/>
      <rgbColor rgb="00993300"/>
      <rgbColor rgb="00E5A430"/>
      <rgbColor rgb="000074AB"/>
      <rgbColor rgb="00333333"/>
    </indexedColors>
    <mruColors>
      <color rgb="FF66FF33"/>
      <color rgb="FF007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74" hidden="1" customWidth="1"/>
    <col min="2" max="2" width="10.28515625" style="74" customWidth="1"/>
    <col min="3" max="3" width="27.140625" style="75" customWidth="1"/>
    <col min="4" max="4" width="77.28515625" style="76" customWidth="1"/>
    <col min="5" max="5" width="36.42578125" style="74" customWidth="1"/>
    <col min="6" max="16384" width="9.140625" style="74"/>
  </cols>
  <sheetData>
    <row r="1" spans="1:5" hidden="1" x14ac:dyDescent="0.25">
      <c r="A1" s="74" t="s">
        <v>48</v>
      </c>
    </row>
    <row r="7" spans="1:5" ht="30.75" x14ac:dyDescent="0.25">
      <c r="C7" s="77" t="s">
        <v>49</v>
      </c>
    </row>
    <row r="9" spans="1:5" x14ac:dyDescent="0.25">
      <c r="C9" s="78"/>
    </row>
    <row r="10" spans="1:5" ht="75.75" customHeight="1" x14ac:dyDescent="0.25">
      <c r="C10" s="79" t="s">
        <v>50</v>
      </c>
      <c r="D10" s="81" t="s">
        <v>74</v>
      </c>
    </row>
    <row r="11" spans="1:5" x14ac:dyDescent="0.25">
      <c r="C11" s="79"/>
    </row>
    <row r="12" spans="1:5" ht="270.75" x14ac:dyDescent="0.25">
      <c r="C12" s="79" t="s">
        <v>51</v>
      </c>
      <c r="D12" s="76" t="s">
        <v>75</v>
      </c>
    </row>
    <row r="13" spans="1:5" x14ac:dyDescent="0.25">
      <c r="C13" s="79"/>
    </row>
    <row r="14" spans="1:5" ht="57" x14ac:dyDescent="0.25">
      <c r="C14" s="79" t="s">
        <v>52</v>
      </c>
      <c r="D14" s="76" t="s">
        <v>53</v>
      </c>
      <c r="E14" s="80" t="s">
        <v>54</v>
      </c>
    </row>
    <row r="15" spans="1:5" x14ac:dyDescent="0.25">
      <c r="C15" s="79"/>
      <c r="E15" s="75"/>
    </row>
    <row r="16" spans="1:5" ht="28.5" x14ac:dyDescent="0.25">
      <c r="C16" s="79" t="s">
        <v>55</v>
      </c>
      <c r="D16" s="76" t="s">
        <v>56</v>
      </c>
      <c r="E16" s="80" t="s">
        <v>57</v>
      </c>
    </row>
    <row r="17" spans="3:5" x14ac:dyDescent="0.25">
      <c r="C17" s="79"/>
      <c r="E17" s="75"/>
    </row>
    <row r="18" spans="3:5" ht="57" x14ac:dyDescent="0.25">
      <c r="C18" s="79" t="s">
        <v>58</v>
      </c>
      <c r="D18" s="76" t="s">
        <v>59</v>
      </c>
      <c r="E18" s="80" t="s">
        <v>60</v>
      </c>
    </row>
    <row r="19" spans="3:5" x14ac:dyDescent="0.25">
      <c r="C19" s="79"/>
      <c r="E19" s="75"/>
    </row>
    <row r="20" spans="3:5" ht="30.75" customHeight="1" x14ac:dyDescent="0.25">
      <c r="C20" s="79" t="s">
        <v>61</v>
      </c>
      <c r="D20" s="76" t="s">
        <v>62</v>
      </c>
      <c r="E20" s="80" t="s">
        <v>63</v>
      </c>
    </row>
    <row r="21" spans="3:5" x14ac:dyDescent="0.25">
      <c r="C21" s="79"/>
      <c r="E21" s="75"/>
    </row>
    <row r="22" spans="3:5" ht="14.25" customHeight="1" x14ac:dyDescent="0.25">
      <c r="C22" s="79" t="s">
        <v>64</v>
      </c>
      <c r="D22" s="76" t="s">
        <v>65</v>
      </c>
      <c r="E22" s="80" t="s">
        <v>66</v>
      </c>
    </row>
    <row r="23" spans="3:5" x14ac:dyDescent="0.25">
      <c r="C23" s="79"/>
      <c r="E23" s="75"/>
    </row>
    <row r="24" spans="3:5" ht="15" customHeight="1" x14ac:dyDescent="0.25">
      <c r="C24" s="79" t="s">
        <v>67</v>
      </c>
      <c r="D24" s="76" t="s">
        <v>68</v>
      </c>
      <c r="E24" s="80" t="s">
        <v>69</v>
      </c>
    </row>
    <row r="25" spans="3:5" x14ac:dyDescent="0.25">
      <c r="C25" s="79"/>
    </row>
    <row r="26" spans="3:5" ht="71.25" x14ac:dyDescent="0.25">
      <c r="C26" s="79" t="s">
        <v>70</v>
      </c>
      <c r="D26" s="76" t="s">
        <v>71</v>
      </c>
    </row>
    <row r="27" spans="3:5" x14ac:dyDescent="0.25">
      <c r="C27" s="79"/>
    </row>
    <row r="28" spans="3:5" ht="17.25" customHeight="1" x14ac:dyDescent="0.25">
      <c r="C28" s="79" t="s">
        <v>72</v>
      </c>
      <c r="D28" s="76" t="s">
        <v>73</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topLeftCell="B2" workbookViewId="0"/>
  </sheetViews>
  <sheetFormatPr defaultColWidth="9.140625" defaultRowHeight="15.75" x14ac:dyDescent="0.25"/>
  <cols>
    <col min="1" max="1" width="9.140625" style="23" hidden="1" customWidth="1"/>
    <col min="2" max="2" width="13.5703125" style="23" customWidth="1"/>
    <col min="3" max="3" width="22.42578125" style="23" customWidth="1"/>
    <col min="4" max="5" width="17.140625" style="23" customWidth="1"/>
    <col min="6" max="6" width="8.85546875" style="23" customWidth="1"/>
    <col min="7" max="16384" width="9.140625" style="23"/>
  </cols>
  <sheetData>
    <row r="1" spans="1:8" hidden="1" x14ac:dyDescent="0.25">
      <c r="A1" s="22" t="s">
        <v>1145</v>
      </c>
      <c r="B1" s="22"/>
      <c r="C1" s="22" t="s">
        <v>3</v>
      </c>
      <c r="D1" s="22" t="s">
        <v>4</v>
      </c>
      <c r="E1" s="22" t="s">
        <v>45</v>
      </c>
      <c r="F1" s="22"/>
    </row>
    <row r="2" spans="1:8" x14ac:dyDescent="0.25">
      <c r="A2" s="22"/>
      <c r="B2" s="69" t="s">
        <v>46</v>
      </c>
      <c r="C2" s="70"/>
      <c r="D2" s="70"/>
      <c r="E2" s="70"/>
      <c r="F2" s="71"/>
      <c r="G2" s="72"/>
      <c r="H2" s="72"/>
    </row>
    <row r="3" spans="1:8" x14ac:dyDescent="0.25">
      <c r="A3" s="22"/>
      <c r="B3" s="22" t="s">
        <v>47</v>
      </c>
      <c r="C3" s="24" t="s">
        <v>5</v>
      </c>
      <c r="D3" s="25" t="s">
        <v>4</v>
      </c>
      <c r="E3"/>
      <c r="F3" s="22"/>
    </row>
    <row r="4" spans="1:8" x14ac:dyDescent="0.25">
      <c r="A4" s="22" t="s">
        <v>6</v>
      </c>
      <c r="B4" s="22"/>
      <c r="C4" s="26" t="s">
        <v>14</v>
      </c>
      <c r="D4" s="27" t="str">
        <f>"1/1/2017"</f>
        <v>1/1/2017</v>
      </c>
      <c r="E4" s="35"/>
      <c r="F4" s="22"/>
    </row>
    <row r="5" spans="1:8" x14ac:dyDescent="0.25">
      <c r="A5" s="22" t="s">
        <v>6</v>
      </c>
      <c r="B5" s="71">
        <v>1</v>
      </c>
      <c r="C5" s="73" t="s">
        <v>33</v>
      </c>
      <c r="D5" s="28" t="str">
        <f>"*"</f>
        <v>*</v>
      </c>
      <c r="E5" t="str">
        <f>"Lookup"</f>
        <v>Lookup</v>
      </c>
      <c r="F5" s="22"/>
    </row>
    <row r="6" spans="1:8" x14ac:dyDescent="0.25">
      <c r="A6" s="22" t="s">
        <v>6</v>
      </c>
      <c r="B6" s="71">
        <v>3</v>
      </c>
      <c r="C6" s="73" t="s">
        <v>34</v>
      </c>
      <c r="D6" s="28" t="str">
        <f>"*"</f>
        <v>*</v>
      </c>
      <c r="E6" t="str">
        <f>"Lookup"</f>
        <v>Lookup</v>
      </c>
      <c r="F6" s="22"/>
    </row>
    <row r="7" spans="1:8" x14ac:dyDescent="0.25">
      <c r="A7" s="22" t="s">
        <v>6</v>
      </c>
      <c r="B7" s="22"/>
      <c r="C7" s="26" t="s">
        <v>19</v>
      </c>
      <c r="D7" s="28" t="str">
        <f>""</f>
        <v/>
      </c>
      <c r="E7" s="36"/>
      <c r="F7" s="22"/>
    </row>
    <row r="8" spans="1:8" x14ac:dyDescent="0.25">
      <c r="A8" s="37" t="s">
        <v>6</v>
      </c>
      <c r="B8" s="22"/>
      <c r="C8" s="26" t="s">
        <v>31</v>
      </c>
      <c r="D8" s="28" t="s">
        <v>35</v>
      </c>
      <c r="E8" s="38"/>
      <c r="F8" s="22"/>
    </row>
    <row r="9" spans="1:8" x14ac:dyDescent="0.25">
      <c r="A9" s="22" t="s">
        <v>20</v>
      </c>
      <c r="B9" s="22"/>
      <c r="C9" s="22" t="s">
        <v>18</v>
      </c>
      <c r="D9" s="22"/>
      <c r="E9" s="22"/>
      <c r="F9" s="22"/>
    </row>
    <row r="10" spans="1:8" x14ac:dyDescent="0.25">
      <c r="A10" s="22"/>
      <c r="B10" s="22"/>
      <c r="C10" s="22"/>
      <c r="D10" s="22"/>
      <c r="E10" s="22"/>
      <c r="F10" s="22"/>
    </row>
    <row r="11" spans="1:8" x14ac:dyDescent="0.25">
      <c r="A11" s="22"/>
      <c r="B11" s="22"/>
      <c r="C11" s="46" t="s">
        <v>22</v>
      </c>
      <c r="D11" s="22"/>
      <c r="E11" s="22"/>
      <c r="F11" s="22"/>
    </row>
    <row r="12" spans="1:8" x14ac:dyDescent="0.25">
      <c r="A12" s="22"/>
      <c r="B12" s="22"/>
      <c r="C12" s="22" t="s">
        <v>23</v>
      </c>
      <c r="D12" s="42">
        <v>43425</v>
      </c>
      <c r="E12" s="22"/>
      <c r="F12" s="22"/>
    </row>
    <row r="13" spans="1:8" x14ac:dyDescent="0.25">
      <c r="A13" s="22"/>
      <c r="B13" s="22"/>
      <c r="C13" s="22" t="s">
        <v>21</v>
      </c>
      <c r="D13" s="42">
        <v>42856</v>
      </c>
      <c r="E13" s="22"/>
      <c r="F13" s="22"/>
    </row>
    <row r="14" spans="1:8" x14ac:dyDescent="0.25">
      <c r="A14" s="22"/>
      <c r="B14" s="22"/>
      <c r="C14" s="41" t="s">
        <v>25</v>
      </c>
      <c r="D14" s="22"/>
      <c r="E14" s="22"/>
      <c r="F14" s="22"/>
    </row>
    <row r="15" spans="1:8" x14ac:dyDescent="0.25">
      <c r="A15" s="22"/>
      <c r="B15" s="22"/>
      <c r="C15" s="22"/>
      <c r="D15" s="22"/>
      <c r="E15" s="22"/>
      <c r="F15" s="22"/>
    </row>
    <row r="16" spans="1:8" x14ac:dyDescent="0.25">
      <c r="A16" s="22"/>
      <c r="B16" s="22"/>
      <c r="C16" s="22"/>
      <c r="D16" s="22"/>
      <c r="E16" s="22"/>
      <c r="F16" s="22"/>
    </row>
    <row r="17" spans="1:6" x14ac:dyDescent="0.25">
      <c r="A17" s="22"/>
      <c r="B17" s="22"/>
      <c r="C17" s="22"/>
      <c r="D17" s="22"/>
      <c r="E17" s="22"/>
      <c r="F17" s="22"/>
    </row>
  </sheetData>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AC87"/>
  <sheetViews>
    <sheetView showGridLines="0" topLeftCell="B6" zoomScale="78" zoomScaleNormal="78" workbookViewId="0"/>
  </sheetViews>
  <sheetFormatPr defaultColWidth="9.140625" defaultRowHeight="15.75" outlineLevelRow="1" x14ac:dyDescent="0.25"/>
  <cols>
    <col min="1" max="1" width="9.140625" style="2" hidden="1" customWidth="1"/>
    <col min="2" max="2" width="3.85546875" style="2" customWidth="1"/>
    <col min="3" max="3" width="22.85546875" style="2" hidden="1" customWidth="1"/>
    <col min="4" max="4" width="12" hidden="1" customWidth="1"/>
    <col min="5" max="6" width="10.42578125" style="2" hidden="1" customWidth="1"/>
    <col min="7" max="7" width="11.5703125" style="4" hidden="1" customWidth="1"/>
    <col min="8" max="8" width="12.7109375" style="4" bestFit="1" customWidth="1"/>
    <col min="9" max="9" width="37.140625" style="5" customWidth="1"/>
    <col min="10" max="21" width="15.28515625" style="5" bestFit="1" customWidth="1"/>
    <col min="22" max="22" width="15.28515625" style="7" bestFit="1" customWidth="1"/>
    <col min="23" max="23" width="1.7109375" style="5" customWidth="1"/>
    <col min="24" max="24" width="14.28515625" style="7" bestFit="1" customWidth="1"/>
    <col min="25" max="25" width="1.7109375" style="5" hidden="1" customWidth="1"/>
    <col min="26" max="26" width="14.28515625" style="7" hidden="1" customWidth="1"/>
    <col min="27" max="27" width="1.7109375" style="5" customWidth="1"/>
    <col min="28" max="28" width="14.28515625" style="7" bestFit="1" customWidth="1"/>
    <col min="29" max="16384" width="9.140625" style="5"/>
  </cols>
  <sheetData>
    <row r="1" spans="1:28" s="2" customFormat="1" hidden="1" x14ac:dyDescent="0.25">
      <c r="A1" s="2" t="s">
        <v>1147</v>
      </c>
      <c r="C1" s="2" t="s">
        <v>2</v>
      </c>
      <c r="D1" s="2" t="s">
        <v>2</v>
      </c>
      <c r="E1" s="2" t="s">
        <v>2</v>
      </c>
      <c r="F1" s="2" t="s">
        <v>2</v>
      </c>
      <c r="G1" s="2" t="s">
        <v>2</v>
      </c>
      <c r="H1" s="2" t="s">
        <v>15</v>
      </c>
      <c r="J1" s="2" t="s">
        <v>15</v>
      </c>
      <c r="K1" s="2" t="s">
        <v>15</v>
      </c>
      <c r="L1" s="2" t="s">
        <v>15</v>
      </c>
      <c r="M1" s="2" t="s">
        <v>15</v>
      </c>
      <c r="N1" s="2" t="s">
        <v>15</v>
      </c>
      <c r="O1" s="2" t="s">
        <v>15</v>
      </c>
      <c r="P1" s="2" t="s">
        <v>15</v>
      </c>
      <c r="Q1" s="2" t="s">
        <v>15</v>
      </c>
      <c r="R1" s="2" t="s">
        <v>15</v>
      </c>
      <c r="S1" s="2" t="s">
        <v>15</v>
      </c>
      <c r="T1" s="2" t="s">
        <v>15</v>
      </c>
      <c r="U1" s="2" t="s">
        <v>15</v>
      </c>
      <c r="V1" s="2" t="s">
        <v>15</v>
      </c>
      <c r="Y1" s="2" t="s">
        <v>2</v>
      </c>
      <c r="Z1" s="2" t="s">
        <v>2</v>
      </c>
    </row>
    <row r="2" spans="1:28" hidden="1" x14ac:dyDescent="0.25">
      <c r="A2" s="2" t="s">
        <v>2</v>
      </c>
      <c r="J2" s="6" t="s">
        <v>16</v>
      </c>
      <c r="K2" s="6" t="s">
        <v>16</v>
      </c>
      <c r="L2" s="6" t="s">
        <v>16</v>
      </c>
      <c r="M2" s="6" t="s">
        <v>16</v>
      </c>
      <c r="N2" s="6" t="s">
        <v>16</v>
      </c>
      <c r="O2" s="6" t="s">
        <v>16</v>
      </c>
      <c r="P2" s="6" t="s">
        <v>16</v>
      </c>
      <c r="Q2" s="6" t="s">
        <v>16</v>
      </c>
      <c r="R2" s="6" t="s">
        <v>16</v>
      </c>
      <c r="S2" s="6" t="s">
        <v>16</v>
      </c>
      <c r="T2" s="6" t="s">
        <v>16</v>
      </c>
      <c r="U2" s="6" t="s">
        <v>16</v>
      </c>
      <c r="V2" s="6" t="s">
        <v>16</v>
      </c>
      <c r="X2" s="6"/>
      <c r="Z2" s="6"/>
      <c r="AB2" s="6"/>
    </row>
    <row r="3" spans="1:28" s="2" customFormat="1" hidden="1" x14ac:dyDescent="0.25">
      <c r="A3" s="2" t="s">
        <v>2</v>
      </c>
      <c r="D3"/>
      <c r="G3" s="3"/>
      <c r="H3" s="3"/>
      <c r="I3" s="3" t="s">
        <v>0</v>
      </c>
      <c r="J3" s="10" t="str">
        <f>$J$8</f>
        <v>1/1/2017</v>
      </c>
      <c r="K3" s="10">
        <f t="shared" ref="K3:U3" si="0">J4+1</f>
        <v>42767</v>
      </c>
      <c r="L3" s="10">
        <f t="shared" si="0"/>
        <v>42795</v>
      </c>
      <c r="M3" s="10">
        <f t="shared" si="0"/>
        <v>42826</v>
      </c>
      <c r="N3" s="10">
        <f t="shared" si="0"/>
        <v>42856</v>
      </c>
      <c r="O3" s="10">
        <f t="shared" si="0"/>
        <v>42887</v>
      </c>
      <c r="P3" s="10">
        <f t="shared" si="0"/>
        <v>42917</v>
      </c>
      <c r="Q3" s="10">
        <f t="shared" si="0"/>
        <v>42948</v>
      </c>
      <c r="R3" s="10">
        <f t="shared" si="0"/>
        <v>42979</v>
      </c>
      <c r="S3" s="10">
        <f t="shared" si="0"/>
        <v>43009</v>
      </c>
      <c r="T3" s="10">
        <f t="shared" si="0"/>
        <v>43040</v>
      </c>
      <c r="U3" s="10">
        <f t="shared" si="0"/>
        <v>43070</v>
      </c>
      <c r="V3" s="11" t="str">
        <f>J3</f>
        <v>1/1/2017</v>
      </c>
      <c r="X3" s="11"/>
      <c r="Z3" s="11"/>
      <c r="AB3" s="11"/>
    </row>
    <row r="4" spans="1:28" s="2" customFormat="1" hidden="1" x14ac:dyDescent="0.25">
      <c r="A4" s="2" t="s">
        <v>2</v>
      </c>
      <c r="D4"/>
      <c r="G4" s="3"/>
      <c r="H4" s="3"/>
      <c r="I4" s="3" t="s">
        <v>1</v>
      </c>
      <c r="J4" s="10">
        <f t="shared" ref="J4:U4" si="1">EOMONTH(J3,0)</f>
        <v>42766</v>
      </c>
      <c r="K4" s="10">
        <f t="shared" si="1"/>
        <v>42794</v>
      </c>
      <c r="L4" s="10">
        <f t="shared" si="1"/>
        <v>42825</v>
      </c>
      <c r="M4" s="10">
        <f t="shared" si="1"/>
        <v>42855</v>
      </c>
      <c r="N4" s="10">
        <f t="shared" si="1"/>
        <v>42886</v>
      </c>
      <c r="O4" s="10">
        <f t="shared" si="1"/>
        <v>42916</v>
      </c>
      <c r="P4" s="10">
        <f t="shared" si="1"/>
        <v>42947</v>
      </c>
      <c r="Q4" s="10">
        <f t="shared" si="1"/>
        <v>42978</v>
      </c>
      <c r="R4" s="10">
        <f t="shared" si="1"/>
        <v>43008</v>
      </c>
      <c r="S4" s="10">
        <f t="shared" si="1"/>
        <v>43039</v>
      </c>
      <c r="T4" s="10">
        <f t="shared" si="1"/>
        <v>43069</v>
      </c>
      <c r="U4" s="10">
        <f t="shared" si="1"/>
        <v>43100</v>
      </c>
      <c r="V4" s="11">
        <f>U4</f>
        <v>43100</v>
      </c>
      <c r="X4" s="11"/>
      <c r="Z4" s="11"/>
      <c r="AB4" s="11"/>
    </row>
    <row r="5" spans="1:28" s="2" customFormat="1" hidden="1" x14ac:dyDescent="0.25">
      <c r="A5" s="2" t="s">
        <v>2</v>
      </c>
      <c r="D5"/>
      <c r="G5" s="3"/>
      <c r="H5" s="3"/>
      <c r="I5" s="34">
        <f>Options!$D$13</f>
        <v>42856</v>
      </c>
      <c r="V5" s="11"/>
      <c r="X5" s="11"/>
      <c r="Z5" s="11"/>
      <c r="AB5" s="11"/>
    </row>
    <row r="6" spans="1:28" x14ac:dyDescent="0.25">
      <c r="A6" s="31"/>
      <c r="B6" s="31"/>
      <c r="C6" s="31"/>
      <c r="E6" s="31"/>
      <c r="F6" s="31"/>
      <c r="G6" s="3"/>
      <c r="H6" s="3"/>
      <c r="K6" s="12"/>
    </row>
    <row r="7" spans="1:28" ht="31.5" x14ac:dyDescent="0.5">
      <c r="I7" s="50" t="s">
        <v>24</v>
      </c>
    </row>
    <row r="8" spans="1:28" x14ac:dyDescent="0.25">
      <c r="I8" s="18" t="s">
        <v>8</v>
      </c>
      <c r="J8" s="19" t="str">
        <f>Options!$D$4</f>
        <v>1/1/2017</v>
      </c>
      <c r="K8" s="18" t="str">
        <f>Options!$C$5</f>
        <v>Segment 1</v>
      </c>
      <c r="L8" s="30" t="str">
        <f>Options!$D$5</f>
        <v>*</v>
      </c>
    </row>
    <row r="9" spans="1:28" x14ac:dyDescent="0.25">
      <c r="I9" s="18" t="s">
        <v>9</v>
      </c>
      <c r="J9" s="19">
        <f>EOMONTH(J8,11)</f>
        <v>43100</v>
      </c>
      <c r="K9" s="18" t="str">
        <f>Options!$C$6</f>
        <v>Segment 3</v>
      </c>
      <c r="L9" s="30" t="str">
        <f>Options!$D$6</f>
        <v>*</v>
      </c>
    </row>
    <row r="10" spans="1:28" s="2" customFormat="1" x14ac:dyDescent="0.25">
      <c r="D10"/>
      <c r="G10" s="3"/>
      <c r="H10" s="3"/>
      <c r="I10" s="18" t="s">
        <v>30</v>
      </c>
      <c r="J10" s="30" t="str">
        <f>Options!$D$8</f>
        <v>2017 GP</v>
      </c>
      <c r="K10" s="18" t="s">
        <v>17</v>
      </c>
      <c r="L10" s="30" t="str">
        <f>IF(Options!$D$7=0,"",Options!$D$7)</f>
        <v/>
      </c>
      <c r="V10" s="9"/>
      <c r="X10" s="9"/>
      <c r="Z10" s="9"/>
      <c r="AB10" s="9"/>
    </row>
    <row r="11" spans="1:28" s="2" customFormat="1" x14ac:dyDescent="0.25">
      <c r="C11" s="82" t="s">
        <v>44</v>
      </c>
      <c r="D11"/>
      <c r="G11" s="3"/>
      <c r="H11" s="3"/>
      <c r="I11" s="18"/>
      <c r="J11" s="18"/>
      <c r="K11" s="30"/>
      <c r="L11" s="8"/>
      <c r="V11" s="9"/>
      <c r="X11" s="9"/>
      <c r="Z11" s="9"/>
      <c r="AB11" s="9"/>
    </row>
    <row r="12" spans="1:28" x14ac:dyDescent="0.25">
      <c r="C12" s="82" t="s">
        <v>43</v>
      </c>
      <c r="H12" s="1"/>
      <c r="I12" s="43"/>
      <c r="J12" s="44" t="str">
        <f>TEXT(J4,"MMMm")</f>
        <v>January</v>
      </c>
      <c r="K12" s="44" t="str">
        <f t="shared" ref="K12:U12" si="2">TEXT(K4,"mmmm")</f>
        <v>February</v>
      </c>
      <c r="L12" s="44" t="str">
        <f t="shared" si="2"/>
        <v>March</v>
      </c>
      <c r="M12" s="44" t="str">
        <f t="shared" si="2"/>
        <v>April</v>
      </c>
      <c r="N12" s="44" t="str">
        <f t="shared" si="2"/>
        <v>May</v>
      </c>
      <c r="O12" s="44" t="str">
        <f t="shared" si="2"/>
        <v>June</v>
      </c>
      <c r="P12" s="44" t="str">
        <f t="shared" si="2"/>
        <v>July</v>
      </c>
      <c r="Q12" s="44" t="str">
        <f t="shared" si="2"/>
        <v>August</v>
      </c>
      <c r="R12" s="44" t="str">
        <f t="shared" si="2"/>
        <v>September</v>
      </c>
      <c r="S12" s="44" t="str">
        <f t="shared" si="2"/>
        <v>October</v>
      </c>
      <c r="T12" s="44" t="str">
        <f t="shared" si="2"/>
        <v>November</v>
      </c>
      <c r="U12" s="44" t="str">
        <f t="shared" si="2"/>
        <v>December</v>
      </c>
      <c r="V12" s="52" t="s">
        <v>13</v>
      </c>
      <c r="W12" s="53"/>
      <c r="X12" s="52" t="s">
        <v>13</v>
      </c>
      <c r="Y12" s="53"/>
      <c r="Z12" s="52"/>
      <c r="AA12" s="53"/>
      <c r="AB12" s="52"/>
    </row>
    <row r="13" spans="1:28" ht="16.5" thickBot="1" x14ac:dyDescent="0.3">
      <c r="C13" s="83" t="s">
        <v>32</v>
      </c>
      <c r="D13" s="2" t="s">
        <v>76</v>
      </c>
      <c r="E13" s="2" t="s">
        <v>36</v>
      </c>
      <c r="F13" s="2" t="s">
        <v>37</v>
      </c>
      <c r="G13" s="2" t="s">
        <v>38</v>
      </c>
      <c r="H13" s="1"/>
      <c r="I13" s="20"/>
      <c r="J13" s="45" t="str">
        <f t="shared" ref="J13:U13" si="3">IF(J3+0&lt;$I5+0,"Actual","Budget")</f>
        <v>Actual</v>
      </c>
      <c r="K13" s="45" t="str">
        <f t="shared" si="3"/>
        <v>Actual</v>
      </c>
      <c r="L13" s="45" t="str">
        <f t="shared" si="3"/>
        <v>Actual</v>
      </c>
      <c r="M13" s="45" t="str">
        <f t="shared" si="3"/>
        <v>Actual</v>
      </c>
      <c r="N13" s="45" t="str">
        <f t="shared" si="3"/>
        <v>Budget</v>
      </c>
      <c r="O13" s="45" t="str">
        <f t="shared" si="3"/>
        <v>Budget</v>
      </c>
      <c r="P13" s="45" t="str">
        <f t="shared" si="3"/>
        <v>Budget</v>
      </c>
      <c r="Q13" s="45" t="str">
        <f t="shared" si="3"/>
        <v>Budget</v>
      </c>
      <c r="R13" s="45" t="str">
        <f t="shared" si="3"/>
        <v>Budget</v>
      </c>
      <c r="S13" s="45" t="str">
        <f t="shared" si="3"/>
        <v>Budget</v>
      </c>
      <c r="T13" s="45" t="str">
        <f t="shared" si="3"/>
        <v>Budget</v>
      </c>
      <c r="U13" s="45" t="str">
        <f t="shared" si="3"/>
        <v>Budget</v>
      </c>
      <c r="V13" s="54" t="s">
        <v>26</v>
      </c>
      <c r="W13" s="53"/>
      <c r="X13" s="54" t="s">
        <v>27</v>
      </c>
      <c r="Y13" s="53"/>
      <c r="Z13" s="54" t="s">
        <v>28</v>
      </c>
      <c r="AA13" s="53"/>
      <c r="AB13" s="54" t="s">
        <v>29</v>
      </c>
    </row>
    <row r="14" spans="1:28" ht="16.5" thickTop="1" x14ac:dyDescent="0.25">
      <c r="C14" s="71"/>
      <c r="I14" s="51" t="s">
        <v>39</v>
      </c>
      <c r="J14" s="13"/>
      <c r="V14" s="55"/>
      <c r="W14" s="56"/>
      <c r="X14" s="55"/>
      <c r="Y14" s="56"/>
      <c r="Z14" s="55"/>
      <c r="AA14" s="56"/>
      <c r="AB14" s="55"/>
    </row>
    <row r="15" spans="1:28" collapsed="1" x14ac:dyDescent="0.25">
      <c r="C15" s="83" t="s">
        <v>77</v>
      </c>
      <c r="D15" s="2">
        <v>31</v>
      </c>
      <c r="I15" s="48" t="str">
        <f>"Sales"</f>
        <v>Sales</v>
      </c>
      <c r="J15" s="49">
        <f t="shared" ref="J15:V15" si="4">SUBTOTAL(9,J16:J20)</f>
        <v>59296.1</v>
      </c>
      <c r="K15" s="49">
        <f t="shared" si="4"/>
        <v>24308.85</v>
      </c>
      <c r="L15" s="49">
        <f t="shared" si="4"/>
        <v>175870.2</v>
      </c>
      <c r="M15" s="49">
        <f t="shared" si="4"/>
        <v>230189.94</v>
      </c>
      <c r="N15" s="49">
        <f t="shared" si="4"/>
        <v>232591</v>
      </c>
      <c r="O15" s="49">
        <f t="shared" si="4"/>
        <v>244221</v>
      </c>
      <c r="P15" s="49">
        <f t="shared" si="4"/>
        <v>256433</v>
      </c>
      <c r="Q15" s="49">
        <f t="shared" si="4"/>
        <v>269256</v>
      </c>
      <c r="R15" s="49">
        <f t="shared" si="4"/>
        <v>282720</v>
      </c>
      <c r="S15" s="49">
        <f t="shared" si="4"/>
        <v>296857</v>
      </c>
      <c r="T15" s="49">
        <f t="shared" si="4"/>
        <v>311701</v>
      </c>
      <c r="U15" s="49">
        <f t="shared" si="4"/>
        <v>327287</v>
      </c>
      <c r="V15" s="57">
        <f t="shared" si="4"/>
        <v>2710731.09</v>
      </c>
      <c r="W15" s="55"/>
      <c r="X15" s="57">
        <f>SUBTOTAL(9,X16:X20)</f>
        <v>2702391</v>
      </c>
      <c r="Y15" s="55"/>
      <c r="Z15" s="57">
        <f>SUBTOTAL(9,Z16:Z20)</f>
        <v>8340.0899999998128</v>
      </c>
      <c r="AA15" s="55"/>
      <c r="AB15" s="58">
        <f>IFERROR(Z15/X15,0)</f>
        <v>3.0861892302038499E-3</v>
      </c>
    </row>
    <row r="16" spans="1:28" hidden="1" outlineLevel="1" x14ac:dyDescent="0.25">
      <c r="C16" s="83"/>
      <c r="D16" s="2">
        <f>D15</f>
        <v>31</v>
      </c>
      <c r="E16" s="2" t="str">
        <f>"000"</f>
        <v>000</v>
      </c>
      <c r="F16" s="2" t="str">
        <f>"4100"</f>
        <v>4100</v>
      </c>
      <c r="G16" s="2" t="str">
        <f>"00"</f>
        <v>00</v>
      </c>
      <c r="H16" s="32" t="str">
        <f>"000-4100-00"</f>
        <v>000-4100-00</v>
      </c>
      <c r="I16" s="47" t="str">
        <f>"Sales"</f>
        <v>Sales</v>
      </c>
      <c r="J16" s="21">
        <v>0</v>
      </c>
      <c r="K16" s="21">
        <v>0</v>
      </c>
      <c r="L16" s="21">
        <v>539.54999999999995</v>
      </c>
      <c r="M16" s="21">
        <v>8792.14</v>
      </c>
      <c r="N16" s="21">
        <v>0</v>
      </c>
      <c r="O16" s="21">
        <v>0</v>
      </c>
      <c r="P16" s="21">
        <v>0</v>
      </c>
      <c r="Q16" s="21">
        <v>0</v>
      </c>
      <c r="R16" s="21">
        <v>0</v>
      </c>
      <c r="S16" s="21">
        <v>0</v>
      </c>
      <c r="T16" s="21">
        <v>0</v>
      </c>
      <c r="U16" s="21">
        <v>0</v>
      </c>
      <c r="V16" s="59">
        <f>SUM(J16:U16)</f>
        <v>9331.6899999999987</v>
      </c>
      <c r="W16" s="56"/>
      <c r="X16" s="59">
        <v>0</v>
      </c>
      <c r="Y16" s="56"/>
      <c r="Z16" s="59">
        <f>V16-X16</f>
        <v>9331.6899999999987</v>
      </c>
      <c r="AA16" s="56"/>
      <c r="AB16" s="60">
        <f>IFERROR(Z16/X16,0)</f>
        <v>0</v>
      </c>
    </row>
    <row r="17" spans="1:28" hidden="1" outlineLevel="1" x14ac:dyDescent="0.25">
      <c r="A17" s="2" t="s">
        <v>311</v>
      </c>
      <c r="C17" s="83"/>
      <c r="D17" s="2">
        <f>D16</f>
        <v>31</v>
      </c>
      <c r="E17" s="2" t="str">
        <f>"000"</f>
        <v>000</v>
      </c>
      <c r="F17" s="2" t="str">
        <f>"4110"</f>
        <v>4110</v>
      </c>
      <c r="G17" s="2" t="str">
        <f>"01"</f>
        <v>01</v>
      </c>
      <c r="H17" s="32" t="str">
        <f>"000-4110-01"</f>
        <v>000-4110-01</v>
      </c>
      <c r="I17" s="47" t="str">
        <f>"US Sales - Retail/Parts"</f>
        <v>US Sales - Retail/Parts</v>
      </c>
      <c r="J17" s="21">
        <v>3799</v>
      </c>
      <c r="K17" s="21">
        <v>0</v>
      </c>
      <c r="L17" s="21">
        <v>2659.3</v>
      </c>
      <c r="M17" s="21">
        <v>579.65</v>
      </c>
      <c r="N17" s="21">
        <v>731</v>
      </c>
      <c r="O17" s="21">
        <v>768</v>
      </c>
      <c r="P17" s="21">
        <v>807</v>
      </c>
      <c r="Q17" s="21">
        <v>848</v>
      </c>
      <c r="R17" s="21">
        <v>891</v>
      </c>
      <c r="S17" s="21">
        <v>936</v>
      </c>
      <c r="T17" s="21">
        <v>983</v>
      </c>
      <c r="U17" s="21">
        <v>1033</v>
      </c>
      <c r="V17" s="59">
        <f>SUM(J17:U17)</f>
        <v>14034.95</v>
      </c>
      <c r="W17" s="56"/>
      <c r="X17" s="59">
        <v>15444</v>
      </c>
      <c r="Y17" s="56"/>
      <c r="Z17" s="59">
        <f t="shared" ref="Z17:Z19" si="5">V17-X17</f>
        <v>-1409.0499999999993</v>
      </c>
      <c r="AA17" s="56"/>
      <c r="AB17" s="60">
        <f t="shared" ref="AB17:AB19" si="6">IFERROR(Z17/X17,0)</f>
        <v>-9.1236078736078682E-2</v>
      </c>
    </row>
    <row r="18" spans="1:28" hidden="1" outlineLevel="1" x14ac:dyDescent="0.25">
      <c r="A18" s="2" t="s">
        <v>311</v>
      </c>
      <c r="C18" s="83"/>
      <c r="D18" s="2">
        <f>D17</f>
        <v>31</v>
      </c>
      <c r="E18" s="2" t="str">
        <f>"000"</f>
        <v>000</v>
      </c>
      <c r="F18" s="2" t="str">
        <f>"4110"</f>
        <v>4110</v>
      </c>
      <c r="G18" s="2" t="str">
        <f>"02"</f>
        <v>02</v>
      </c>
      <c r="H18" s="32" t="str">
        <f>"000-4110-02"</f>
        <v>000-4110-02</v>
      </c>
      <c r="I18" s="47" t="str">
        <f>"US Sales - Finished Goods"</f>
        <v>US Sales - Finished Goods</v>
      </c>
      <c r="J18" s="21">
        <v>55497.1</v>
      </c>
      <c r="K18" s="21">
        <v>24308.85</v>
      </c>
      <c r="L18" s="21">
        <v>172251.95</v>
      </c>
      <c r="M18" s="21">
        <v>220818.15</v>
      </c>
      <c r="N18" s="21">
        <v>231860</v>
      </c>
      <c r="O18" s="21">
        <v>243453</v>
      </c>
      <c r="P18" s="21">
        <v>255626</v>
      </c>
      <c r="Q18" s="21">
        <v>268408</v>
      </c>
      <c r="R18" s="21">
        <v>281829</v>
      </c>
      <c r="S18" s="21">
        <v>295921</v>
      </c>
      <c r="T18" s="21">
        <v>310718</v>
      </c>
      <c r="U18" s="21">
        <v>326254</v>
      </c>
      <c r="V18" s="59">
        <f>SUM(J18:U18)</f>
        <v>2686945.05</v>
      </c>
      <c r="W18" s="56"/>
      <c r="X18" s="59">
        <v>2686947</v>
      </c>
      <c r="Y18" s="56"/>
      <c r="Z18" s="59">
        <f t="shared" si="5"/>
        <v>-1.9500000001862645</v>
      </c>
      <c r="AA18" s="56"/>
      <c r="AB18" s="60">
        <f t="shared" si="6"/>
        <v>-7.2573072717335489E-7</v>
      </c>
    </row>
    <row r="19" spans="1:28" hidden="1" outlineLevel="1" x14ac:dyDescent="0.25">
      <c r="A19" s="2" t="s">
        <v>311</v>
      </c>
      <c r="C19" s="83"/>
      <c r="D19" s="2">
        <f>D18</f>
        <v>31</v>
      </c>
      <c r="E19" s="2" t="str">
        <f>"000"</f>
        <v>000</v>
      </c>
      <c r="F19" s="2" t="str">
        <f>"4140"</f>
        <v>4140</v>
      </c>
      <c r="G19" s="2" t="str">
        <f>"00"</f>
        <v>00</v>
      </c>
      <c r="H19" s="32" t="str">
        <f>"000-4140-00"</f>
        <v>000-4140-00</v>
      </c>
      <c r="I19" s="47" t="str">
        <f>"US Sales - Repair Charges"</f>
        <v>US Sales - Repair Charges</v>
      </c>
      <c r="J19" s="21">
        <v>0</v>
      </c>
      <c r="K19" s="21">
        <v>0</v>
      </c>
      <c r="L19" s="21">
        <v>419.4</v>
      </c>
      <c r="M19" s="21">
        <v>0</v>
      </c>
      <c r="N19" s="21">
        <v>0</v>
      </c>
      <c r="O19" s="21">
        <v>0</v>
      </c>
      <c r="P19" s="21">
        <v>0</v>
      </c>
      <c r="Q19" s="21">
        <v>0</v>
      </c>
      <c r="R19" s="21">
        <v>0</v>
      </c>
      <c r="S19" s="21">
        <v>0</v>
      </c>
      <c r="T19" s="21">
        <v>0</v>
      </c>
      <c r="U19" s="21">
        <v>0</v>
      </c>
      <c r="V19" s="59">
        <f>SUM(J19:U19)</f>
        <v>419.4</v>
      </c>
      <c r="W19" s="56"/>
      <c r="X19" s="59">
        <v>0</v>
      </c>
      <c r="Y19" s="56"/>
      <c r="Z19" s="59">
        <f t="shared" si="5"/>
        <v>419.4</v>
      </c>
      <c r="AA19" s="56"/>
      <c r="AB19" s="60">
        <f t="shared" si="6"/>
        <v>0</v>
      </c>
    </row>
    <row r="20" spans="1:28" hidden="1" outlineLevel="1" x14ac:dyDescent="0.25">
      <c r="C20" s="83"/>
      <c r="G20" s="2"/>
      <c r="H20" s="32"/>
      <c r="I20" s="33"/>
      <c r="J20" s="21"/>
      <c r="K20" s="21"/>
      <c r="L20" s="21"/>
      <c r="M20" s="21"/>
      <c r="N20" s="21"/>
      <c r="O20" s="21"/>
      <c r="P20" s="21"/>
      <c r="Q20" s="21"/>
      <c r="R20" s="21"/>
      <c r="S20" s="21"/>
      <c r="T20" s="21"/>
      <c r="U20" s="21"/>
      <c r="V20" s="57"/>
      <c r="W20" s="56"/>
      <c r="X20" s="57"/>
      <c r="Y20" s="56"/>
      <c r="Z20" s="57"/>
      <c r="AA20" s="56"/>
      <c r="AB20" s="58"/>
    </row>
    <row r="21" spans="1:28" collapsed="1" x14ac:dyDescent="0.25">
      <c r="A21" s="2" t="s">
        <v>311</v>
      </c>
      <c r="C21" s="83" t="s">
        <v>77</v>
      </c>
      <c r="D21" s="2">
        <v>32</v>
      </c>
      <c r="I21" s="48" t="str">
        <f>"Sales Returns and Discounts"</f>
        <v>Sales Returns and Discounts</v>
      </c>
      <c r="J21" s="49">
        <f t="shared" ref="J21:V21" si="7">SUBTOTAL(9,J22:J23)</f>
        <v>0</v>
      </c>
      <c r="K21" s="49">
        <f t="shared" si="7"/>
        <v>0</v>
      </c>
      <c r="L21" s="49">
        <f t="shared" si="7"/>
        <v>0</v>
      </c>
      <c r="M21" s="49">
        <f t="shared" si="7"/>
        <v>0</v>
      </c>
      <c r="N21" s="49">
        <f t="shared" si="7"/>
        <v>0</v>
      </c>
      <c r="O21" s="49">
        <f t="shared" si="7"/>
        <v>0</v>
      </c>
      <c r="P21" s="49">
        <f t="shared" si="7"/>
        <v>0</v>
      </c>
      <c r="Q21" s="49">
        <f t="shared" si="7"/>
        <v>0</v>
      </c>
      <c r="R21" s="49">
        <f t="shared" si="7"/>
        <v>0</v>
      </c>
      <c r="S21" s="49">
        <f t="shared" si="7"/>
        <v>0</v>
      </c>
      <c r="T21" s="49">
        <f t="shared" si="7"/>
        <v>0</v>
      </c>
      <c r="U21" s="49">
        <f t="shared" si="7"/>
        <v>0</v>
      </c>
      <c r="V21" s="57">
        <f t="shared" si="7"/>
        <v>0</v>
      </c>
      <c r="W21" s="55"/>
      <c r="X21" s="57">
        <f>SUBTOTAL(9,X22:X23)</f>
        <v>0</v>
      </c>
      <c r="Y21" s="55"/>
      <c r="Z21" s="57">
        <f>SUBTOTAL(9,Z22:Z23)</f>
        <v>0</v>
      </c>
      <c r="AA21" s="55"/>
      <c r="AB21" s="58">
        <f>IFERROR(Z21/X21,0)</f>
        <v>0</v>
      </c>
    </row>
    <row r="22" spans="1:28" hidden="1" outlineLevel="1" x14ac:dyDescent="0.25">
      <c r="A22" s="2" t="s">
        <v>311</v>
      </c>
      <c r="C22" s="83"/>
      <c r="D22" s="2">
        <f>D21</f>
        <v>32</v>
      </c>
      <c r="E22" s="2" t="str">
        <f>""</f>
        <v/>
      </c>
      <c r="F22" s="2" t="str">
        <f>""</f>
        <v/>
      </c>
      <c r="G22" s="2" t="str">
        <f>""</f>
        <v/>
      </c>
      <c r="H22" s="32" t="str">
        <f>""</f>
        <v/>
      </c>
      <c r="I22" s="47" t="str">
        <f>""</f>
        <v/>
      </c>
      <c r="J22" s="21">
        <v>0</v>
      </c>
      <c r="K22" s="21">
        <v>0</v>
      </c>
      <c r="L22" s="21">
        <v>0</v>
      </c>
      <c r="M22" s="21">
        <v>0</v>
      </c>
      <c r="N22" s="21">
        <v>0</v>
      </c>
      <c r="O22" s="21">
        <v>0</v>
      </c>
      <c r="P22" s="21">
        <v>0</v>
      </c>
      <c r="Q22" s="21">
        <v>0</v>
      </c>
      <c r="R22" s="21">
        <v>0</v>
      </c>
      <c r="S22" s="21">
        <v>0</v>
      </c>
      <c r="T22" s="21">
        <v>0</v>
      </c>
      <c r="U22" s="21">
        <v>0</v>
      </c>
      <c r="V22" s="59">
        <f>SUM(J22:U22)</f>
        <v>0</v>
      </c>
      <c r="W22" s="56"/>
      <c r="X22" s="59">
        <v>0</v>
      </c>
      <c r="Y22" s="56"/>
      <c r="Z22" s="59">
        <f>V22-X22</f>
        <v>0</v>
      </c>
      <c r="AA22" s="56"/>
      <c r="AB22" s="60">
        <f>IFERROR(Z22/X22,0)</f>
        <v>0</v>
      </c>
    </row>
    <row r="23" spans="1:28" hidden="1" outlineLevel="1" x14ac:dyDescent="0.25">
      <c r="A23" s="2" t="s">
        <v>311</v>
      </c>
      <c r="C23" s="83"/>
      <c r="G23" s="2"/>
      <c r="H23" s="32"/>
      <c r="I23" s="33"/>
      <c r="J23" s="21"/>
      <c r="K23" s="21"/>
      <c r="L23" s="21"/>
      <c r="M23" s="21"/>
      <c r="N23" s="21"/>
      <c r="O23" s="21"/>
      <c r="P23" s="21"/>
      <c r="Q23" s="21"/>
      <c r="R23" s="21"/>
      <c r="S23" s="21"/>
      <c r="T23" s="21"/>
      <c r="U23" s="21"/>
      <c r="V23" s="57"/>
      <c r="W23" s="56"/>
      <c r="X23" s="57"/>
      <c r="Y23" s="56"/>
      <c r="Z23" s="57"/>
      <c r="AA23" s="56"/>
      <c r="AB23" s="58"/>
    </row>
    <row r="24" spans="1:28" x14ac:dyDescent="0.25">
      <c r="C24" s="83"/>
      <c r="G24" s="2"/>
      <c r="H24" s="32"/>
      <c r="I24" s="33"/>
      <c r="J24" s="21"/>
      <c r="K24" s="21"/>
      <c r="L24" s="21"/>
      <c r="M24" s="21"/>
      <c r="N24" s="21"/>
      <c r="O24" s="21"/>
      <c r="P24" s="21"/>
      <c r="Q24" s="21"/>
      <c r="R24" s="21"/>
      <c r="S24" s="21"/>
      <c r="T24" s="21"/>
      <c r="U24" s="21"/>
      <c r="V24" s="57"/>
      <c r="W24" s="56"/>
      <c r="X24" s="57"/>
      <c r="Y24" s="56"/>
      <c r="Z24" s="57"/>
      <c r="AA24" s="56"/>
      <c r="AB24" s="58"/>
    </row>
    <row r="25" spans="1:28" ht="16.5" thickBot="1" x14ac:dyDescent="0.3">
      <c r="C25" s="83"/>
      <c r="I25" s="64" t="str">
        <f>"Total "&amp;I14</f>
        <v>Total Revenue</v>
      </c>
      <c r="J25" s="65">
        <f t="shared" ref="J25:U25" si="8">SUBTOTAL(9,J15:J24)</f>
        <v>59296.1</v>
      </c>
      <c r="K25" s="65">
        <f t="shared" si="8"/>
        <v>24308.85</v>
      </c>
      <c r="L25" s="65">
        <f t="shared" si="8"/>
        <v>175870.2</v>
      </c>
      <c r="M25" s="65">
        <f t="shared" si="8"/>
        <v>230189.94</v>
      </c>
      <c r="N25" s="65">
        <f t="shared" si="8"/>
        <v>232591</v>
      </c>
      <c r="O25" s="65">
        <f t="shared" si="8"/>
        <v>244221</v>
      </c>
      <c r="P25" s="65">
        <f t="shared" si="8"/>
        <v>256433</v>
      </c>
      <c r="Q25" s="65">
        <f t="shared" si="8"/>
        <v>269256</v>
      </c>
      <c r="R25" s="65">
        <f t="shared" si="8"/>
        <v>282720</v>
      </c>
      <c r="S25" s="65">
        <f t="shared" si="8"/>
        <v>296857</v>
      </c>
      <c r="T25" s="65">
        <f t="shared" si="8"/>
        <v>311701</v>
      </c>
      <c r="U25" s="65">
        <f t="shared" si="8"/>
        <v>327287</v>
      </c>
      <c r="V25" s="66">
        <f>SUM(J25:U25)</f>
        <v>2710731.09</v>
      </c>
      <c r="W25" s="56"/>
      <c r="X25" s="66">
        <f>SUBTOTAL(9,X15:X24)</f>
        <v>2702391</v>
      </c>
      <c r="Y25" s="56"/>
      <c r="Z25" s="66">
        <f>V25-X25</f>
        <v>8340.089999999851</v>
      </c>
      <c r="AA25" s="56"/>
      <c r="AB25" s="67">
        <f>IFERROR(Z25/X25,0)</f>
        <v>3.0861892302038643E-3</v>
      </c>
    </row>
    <row r="26" spans="1:28" x14ac:dyDescent="0.25">
      <c r="C26" s="83"/>
      <c r="J26" s="16"/>
      <c r="K26" s="16"/>
      <c r="L26" s="16"/>
      <c r="M26" s="16"/>
      <c r="N26" s="16"/>
      <c r="O26" s="16"/>
      <c r="P26" s="16"/>
      <c r="Q26" s="16"/>
      <c r="R26" s="16"/>
      <c r="S26" s="16"/>
      <c r="T26" s="16"/>
      <c r="U26" s="16"/>
      <c r="V26" s="61"/>
      <c r="W26" s="56"/>
      <c r="X26" s="61"/>
      <c r="Y26" s="56"/>
      <c r="Z26" s="61"/>
      <c r="AA26" s="56"/>
      <c r="AB26" s="61"/>
    </row>
    <row r="27" spans="1:28" x14ac:dyDescent="0.25">
      <c r="C27" s="83"/>
      <c r="I27" s="51" t="s">
        <v>40</v>
      </c>
      <c r="J27" s="16"/>
      <c r="K27" s="16"/>
      <c r="L27" s="16"/>
      <c r="M27" s="16"/>
      <c r="N27" s="16"/>
      <c r="O27" s="16"/>
      <c r="P27" s="16"/>
      <c r="Q27" s="16"/>
      <c r="R27" s="16"/>
      <c r="S27" s="16"/>
      <c r="T27" s="16"/>
      <c r="U27" s="16"/>
      <c r="V27" s="61"/>
      <c r="W27" s="56"/>
      <c r="X27" s="61"/>
      <c r="Y27" s="56"/>
      <c r="Z27" s="61"/>
      <c r="AA27" s="56"/>
      <c r="AB27" s="61"/>
    </row>
    <row r="28" spans="1:28" collapsed="1" x14ac:dyDescent="0.25">
      <c r="C28" s="83">
        <v>33</v>
      </c>
      <c r="D28" s="2">
        <v>33</v>
      </c>
      <c r="I28" s="48" t="str">
        <f>"Cost of Goods Sold"</f>
        <v>Cost of Goods Sold</v>
      </c>
      <c r="J28" s="49">
        <f t="shared" ref="J28:V28" si="9">SUBTOTAL(9,J29:J31)</f>
        <v>29272.62</v>
      </c>
      <c r="K28" s="49">
        <f t="shared" si="9"/>
        <v>12091.46</v>
      </c>
      <c r="L28" s="49">
        <f t="shared" si="9"/>
        <v>91137.91</v>
      </c>
      <c r="M28" s="49">
        <f t="shared" si="9"/>
        <v>111607</v>
      </c>
      <c r="N28" s="49">
        <f t="shared" si="9"/>
        <v>115699</v>
      </c>
      <c r="O28" s="49">
        <f t="shared" si="9"/>
        <v>121484</v>
      </c>
      <c r="P28" s="49">
        <f t="shared" si="9"/>
        <v>127558</v>
      </c>
      <c r="Q28" s="49">
        <f t="shared" si="9"/>
        <v>133936</v>
      </c>
      <c r="R28" s="49">
        <f t="shared" si="9"/>
        <v>140633</v>
      </c>
      <c r="S28" s="49">
        <f t="shared" si="9"/>
        <v>147665</v>
      </c>
      <c r="T28" s="49">
        <f t="shared" si="9"/>
        <v>155049</v>
      </c>
      <c r="U28" s="49">
        <f t="shared" si="9"/>
        <v>162801</v>
      </c>
      <c r="V28" s="57">
        <f t="shared" si="9"/>
        <v>1348933.99</v>
      </c>
      <c r="W28" s="55"/>
      <c r="X28" s="57">
        <f>SUBTOTAL(9,X29:X31)</f>
        <v>1109041</v>
      </c>
      <c r="Y28" s="55"/>
      <c r="Z28" s="57">
        <f>SUBTOTAL(9,Z29:Z31)</f>
        <v>239892.98999999993</v>
      </c>
      <c r="AA28" s="55"/>
      <c r="AB28" s="58">
        <f>IFERROR(Z28/X28,0)</f>
        <v>0.21630669199786115</v>
      </c>
    </row>
    <row r="29" spans="1:28" hidden="1" outlineLevel="1" x14ac:dyDescent="0.25">
      <c r="C29" s="83"/>
      <c r="D29" s="2">
        <f>D28</f>
        <v>33</v>
      </c>
      <c r="E29" s="2" t="str">
        <f>"000"</f>
        <v>000</v>
      </c>
      <c r="F29" s="2" t="str">
        <f>"4510"</f>
        <v>4510</v>
      </c>
      <c r="G29" s="2" t="str">
        <f>"01"</f>
        <v>01</v>
      </c>
      <c r="H29" s="32" t="str">
        <f>"000-4510-01"</f>
        <v>000-4510-01</v>
      </c>
      <c r="I29" s="47" t="str">
        <f>"Cost of Goods Sold - Retail/Parts"</f>
        <v>Cost of Goods Sold - Retail/Parts</v>
      </c>
      <c r="J29" s="21">
        <v>29272.62</v>
      </c>
      <c r="K29" s="21">
        <v>12093.06</v>
      </c>
      <c r="L29" s="21">
        <v>91227.81</v>
      </c>
      <c r="M29" s="21">
        <v>111630.94</v>
      </c>
      <c r="N29" s="21">
        <v>115699</v>
      </c>
      <c r="O29" s="21">
        <v>121484</v>
      </c>
      <c r="P29" s="21">
        <v>127558</v>
      </c>
      <c r="Q29" s="21">
        <v>133936</v>
      </c>
      <c r="R29" s="21">
        <v>140633</v>
      </c>
      <c r="S29" s="21">
        <v>147665</v>
      </c>
      <c r="T29" s="21">
        <v>155049</v>
      </c>
      <c r="U29" s="21">
        <v>162801</v>
      </c>
      <c r="V29" s="59">
        <f>SUM(J29:U29)</f>
        <v>1349049.43</v>
      </c>
      <c r="W29" s="56"/>
      <c r="X29" s="59">
        <v>1109041</v>
      </c>
      <c r="Y29" s="56"/>
      <c r="Z29" s="59">
        <f>V29-X29</f>
        <v>240008.42999999993</v>
      </c>
      <c r="AA29" s="56"/>
      <c r="AB29" s="60">
        <f>IFERROR(Z29/X29,0)</f>
        <v>0.21641078192780963</v>
      </c>
    </row>
    <row r="30" spans="1:28" hidden="1" outlineLevel="1" x14ac:dyDescent="0.25">
      <c r="A30" s="2" t="s">
        <v>311</v>
      </c>
      <c r="C30" s="83"/>
      <c r="D30" s="2">
        <f>D29</f>
        <v>33</v>
      </c>
      <c r="E30" s="2" t="str">
        <f>"000"</f>
        <v>000</v>
      </c>
      <c r="F30" s="2" t="str">
        <f>"4600"</f>
        <v>4600</v>
      </c>
      <c r="G30" s="2" t="str">
        <f>"00"</f>
        <v>00</v>
      </c>
      <c r="H30" s="32" t="str">
        <f>"000-4600-00"</f>
        <v>000-4600-00</v>
      </c>
      <c r="I30" s="47" t="str">
        <f>"Purchases Discounts Taken"</f>
        <v>Purchases Discounts Taken</v>
      </c>
      <c r="J30" s="21">
        <v>0</v>
      </c>
      <c r="K30" s="21">
        <v>-1.6</v>
      </c>
      <c r="L30" s="21">
        <v>-89.9</v>
      </c>
      <c r="M30" s="21">
        <v>-23.94</v>
      </c>
      <c r="N30" s="21">
        <v>0</v>
      </c>
      <c r="O30" s="21">
        <v>0</v>
      </c>
      <c r="P30" s="21">
        <v>0</v>
      </c>
      <c r="Q30" s="21">
        <v>0</v>
      </c>
      <c r="R30" s="21">
        <v>0</v>
      </c>
      <c r="S30" s="21">
        <v>0</v>
      </c>
      <c r="T30" s="21">
        <v>0</v>
      </c>
      <c r="U30" s="21">
        <v>0</v>
      </c>
      <c r="V30" s="59">
        <f>SUM(J30:U30)</f>
        <v>-115.44</v>
      </c>
      <c r="W30" s="56"/>
      <c r="X30" s="59">
        <v>0</v>
      </c>
      <c r="Y30" s="56"/>
      <c r="Z30" s="59">
        <f>V30-X30</f>
        <v>-115.44</v>
      </c>
      <c r="AA30" s="56"/>
      <c r="AB30" s="60">
        <f>IFERROR(Z30/X30,0)</f>
        <v>0</v>
      </c>
    </row>
    <row r="31" spans="1:28" hidden="1" outlineLevel="1" x14ac:dyDescent="0.25">
      <c r="C31" s="83"/>
      <c r="G31" s="2"/>
      <c r="H31" s="32"/>
      <c r="I31" s="33"/>
      <c r="J31" s="21"/>
      <c r="K31" s="21"/>
      <c r="L31" s="21"/>
      <c r="M31" s="21"/>
      <c r="N31" s="21"/>
      <c r="O31" s="21"/>
      <c r="P31" s="21"/>
      <c r="Q31" s="21"/>
      <c r="R31" s="21"/>
      <c r="S31" s="21"/>
      <c r="T31" s="21"/>
      <c r="U31" s="21"/>
      <c r="V31" s="57"/>
      <c r="W31" s="56"/>
      <c r="X31" s="57"/>
      <c r="Y31" s="56"/>
      <c r="Z31" s="57"/>
      <c r="AA31" s="56"/>
      <c r="AB31" s="58"/>
    </row>
    <row r="32" spans="1:28" x14ac:dyDescent="0.25">
      <c r="C32" s="83"/>
      <c r="G32" s="2"/>
      <c r="H32" s="32"/>
      <c r="I32" s="33"/>
      <c r="J32" s="21"/>
      <c r="K32" s="21"/>
      <c r="L32" s="21"/>
      <c r="M32" s="21"/>
      <c r="N32" s="21"/>
      <c r="O32" s="21"/>
      <c r="P32" s="21"/>
      <c r="Q32" s="21"/>
      <c r="R32" s="21"/>
      <c r="S32" s="21"/>
      <c r="T32" s="21"/>
      <c r="U32" s="21"/>
      <c r="V32" s="57"/>
      <c r="W32" s="56"/>
      <c r="X32" s="57"/>
      <c r="Y32" s="56"/>
      <c r="Z32" s="57"/>
      <c r="AA32" s="56"/>
      <c r="AB32" s="58"/>
    </row>
    <row r="33" spans="1:28" ht="16.5" thickBot="1" x14ac:dyDescent="0.3">
      <c r="C33" s="83"/>
      <c r="I33" s="64" t="str">
        <f>"Total "&amp;I27</f>
        <v>Total Cost of Goods Sold</v>
      </c>
      <c r="J33" s="65">
        <f t="shared" ref="J33:U33" si="10">SUBTOTAL(9,J28:J32)</f>
        <v>29272.62</v>
      </c>
      <c r="K33" s="65">
        <f t="shared" si="10"/>
        <v>12091.46</v>
      </c>
      <c r="L33" s="65">
        <f t="shared" si="10"/>
        <v>91137.91</v>
      </c>
      <c r="M33" s="65">
        <f t="shared" si="10"/>
        <v>111607</v>
      </c>
      <c r="N33" s="65">
        <f t="shared" si="10"/>
        <v>115699</v>
      </c>
      <c r="O33" s="65">
        <f t="shared" si="10"/>
        <v>121484</v>
      </c>
      <c r="P33" s="65">
        <f t="shared" si="10"/>
        <v>127558</v>
      </c>
      <c r="Q33" s="65">
        <f t="shared" si="10"/>
        <v>133936</v>
      </c>
      <c r="R33" s="65">
        <f t="shared" si="10"/>
        <v>140633</v>
      </c>
      <c r="S33" s="65">
        <f t="shared" si="10"/>
        <v>147665</v>
      </c>
      <c r="T33" s="65">
        <f t="shared" si="10"/>
        <v>155049</v>
      </c>
      <c r="U33" s="65">
        <f t="shared" si="10"/>
        <v>162801</v>
      </c>
      <c r="V33" s="66">
        <f>SUM(J33:U33)</f>
        <v>1348933.99</v>
      </c>
      <c r="W33" s="56"/>
      <c r="X33" s="66">
        <f>SUBTOTAL(9,X28:X32)</f>
        <v>1109041</v>
      </c>
      <c r="Y33" s="56"/>
      <c r="Z33" s="66">
        <f>V33-X33</f>
        <v>239892.99</v>
      </c>
      <c r="AA33" s="56"/>
      <c r="AB33" s="67">
        <f>IFERROR(Z33/X33,0)</f>
        <v>0.21630669199786121</v>
      </c>
    </row>
    <row r="34" spans="1:28" x14ac:dyDescent="0.25">
      <c r="C34" s="83"/>
      <c r="J34" s="17"/>
      <c r="K34" s="17"/>
      <c r="L34" s="17"/>
      <c r="M34" s="17"/>
      <c r="N34" s="17"/>
      <c r="O34" s="17"/>
      <c r="P34" s="17"/>
      <c r="Q34" s="17"/>
      <c r="R34" s="17"/>
      <c r="S34" s="17"/>
      <c r="T34" s="17"/>
      <c r="U34" s="17"/>
      <c r="V34" s="62"/>
      <c r="W34" s="56"/>
      <c r="X34" s="62"/>
      <c r="Y34" s="56"/>
      <c r="Z34" s="62"/>
      <c r="AA34" s="56"/>
      <c r="AB34" s="62"/>
    </row>
    <row r="35" spans="1:28" ht="16.5" thickBot="1" x14ac:dyDescent="0.3">
      <c r="C35" s="83"/>
      <c r="H35" s="3"/>
      <c r="I35" s="68" t="s">
        <v>10</v>
      </c>
      <c r="J35" s="66">
        <f t="shared" ref="J35:V35" si="11">J25-J33</f>
        <v>30023.48</v>
      </c>
      <c r="K35" s="66">
        <f t="shared" si="11"/>
        <v>12217.39</v>
      </c>
      <c r="L35" s="66">
        <f t="shared" si="11"/>
        <v>84732.290000000008</v>
      </c>
      <c r="M35" s="66">
        <f t="shared" si="11"/>
        <v>118582.94</v>
      </c>
      <c r="N35" s="66">
        <f t="shared" si="11"/>
        <v>116892</v>
      </c>
      <c r="O35" s="66">
        <f t="shared" si="11"/>
        <v>122737</v>
      </c>
      <c r="P35" s="66">
        <f t="shared" si="11"/>
        <v>128875</v>
      </c>
      <c r="Q35" s="66">
        <f t="shared" si="11"/>
        <v>135320</v>
      </c>
      <c r="R35" s="66">
        <f t="shared" si="11"/>
        <v>142087</v>
      </c>
      <c r="S35" s="66">
        <f t="shared" si="11"/>
        <v>149192</v>
      </c>
      <c r="T35" s="66">
        <f t="shared" si="11"/>
        <v>156652</v>
      </c>
      <c r="U35" s="66">
        <f t="shared" si="11"/>
        <v>164486</v>
      </c>
      <c r="V35" s="66">
        <f t="shared" si="11"/>
        <v>1361797.0999999999</v>
      </c>
      <c r="W35" s="56"/>
      <c r="X35" s="66">
        <f>X25-X33</f>
        <v>1593350</v>
      </c>
      <c r="Y35" s="56"/>
      <c r="Z35" s="66">
        <f>V35-X35</f>
        <v>-231552.90000000014</v>
      </c>
      <c r="AA35" s="56"/>
      <c r="AB35" s="67">
        <f>IFERROR(Z35/X35,0)</f>
        <v>-0.14532456773464722</v>
      </c>
    </row>
    <row r="36" spans="1:28" x14ac:dyDescent="0.25">
      <c r="C36" s="83"/>
      <c r="J36" s="17"/>
      <c r="K36" s="17"/>
      <c r="L36" s="17"/>
      <c r="M36" s="17"/>
      <c r="N36" s="17"/>
      <c r="O36" s="17"/>
      <c r="P36" s="17"/>
      <c r="Q36" s="17"/>
      <c r="R36" s="17"/>
      <c r="S36" s="17"/>
      <c r="T36" s="17"/>
      <c r="U36" s="17"/>
      <c r="V36" s="62"/>
      <c r="W36" s="56"/>
      <c r="X36" s="62"/>
      <c r="Y36" s="56"/>
      <c r="Z36" s="62"/>
      <c r="AA36" s="56"/>
      <c r="AB36" s="62"/>
    </row>
    <row r="37" spans="1:28" x14ac:dyDescent="0.25">
      <c r="C37" s="83"/>
      <c r="I37" s="51" t="s">
        <v>42</v>
      </c>
      <c r="J37" s="16"/>
      <c r="K37" s="17"/>
      <c r="L37" s="17"/>
      <c r="M37" s="17"/>
      <c r="N37" s="17"/>
      <c r="O37" s="17"/>
      <c r="P37" s="17"/>
      <c r="Q37" s="17"/>
      <c r="R37" s="17"/>
      <c r="S37" s="17"/>
      <c r="T37" s="17"/>
      <c r="U37" s="17"/>
      <c r="V37" s="62"/>
      <c r="W37" s="56"/>
      <c r="X37" s="62"/>
      <c r="Y37" s="56"/>
      <c r="Z37" s="62"/>
      <c r="AA37" s="56"/>
      <c r="AB37" s="62"/>
    </row>
    <row r="38" spans="1:28" collapsed="1" x14ac:dyDescent="0.25">
      <c r="C38" s="83" t="s">
        <v>775</v>
      </c>
      <c r="D38" s="2">
        <v>34</v>
      </c>
      <c r="I38" s="48" t="str">
        <f>"Selling Expense"</f>
        <v>Selling Expense</v>
      </c>
      <c r="J38" s="49">
        <f t="shared" ref="J38:V38" si="12">SUBTOTAL(9,J39:J40)</f>
        <v>0</v>
      </c>
      <c r="K38" s="49">
        <f t="shared" si="12"/>
        <v>0</v>
      </c>
      <c r="L38" s="49">
        <f t="shared" si="12"/>
        <v>0</v>
      </c>
      <c r="M38" s="49">
        <f t="shared" si="12"/>
        <v>0</v>
      </c>
      <c r="N38" s="49">
        <f t="shared" si="12"/>
        <v>0</v>
      </c>
      <c r="O38" s="49">
        <f t="shared" si="12"/>
        <v>0</v>
      </c>
      <c r="P38" s="49">
        <f t="shared" si="12"/>
        <v>0</v>
      </c>
      <c r="Q38" s="49">
        <f t="shared" si="12"/>
        <v>0</v>
      </c>
      <c r="R38" s="49">
        <f t="shared" si="12"/>
        <v>0</v>
      </c>
      <c r="S38" s="49">
        <f t="shared" si="12"/>
        <v>0</v>
      </c>
      <c r="T38" s="49">
        <f t="shared" si="12"/>
        <v>0</v>
      </c>
      <c r="U38" s="49">
        <f t="shared" si="12"/>
        <v>0</v>
      </c>
      <c r="V38" s="57">
        <f t="shared" si="12"/>
        <v>0</v>
      </c>
      <c r="W38" s="55"/>
      <c r="X38" s="57">
        <f>SUBTOTAL(9,X39:X40)</f>
        <v>0</v>
      </c>
      <c r="Y38" s="55"/>
      <c r="Z38" s="57">
        <f>SUBTOTAL(9,Z39:Z40)</f>
        <v>0</v>
      </c>
      <c r="AA38" s="55"/>
      <c r="AB38" s="58">
        <f>IFERROR(Z38/X38,0)</f>
        <v>0</v>
      </c>
    </row>
    <row r="39" spans="1:28" hidden="1" outlineLevel="1" x14ac:dyDescent="0.25">
      <c r="C39" s="83"/>
      <c r="D39" s="2">
        <f>D38</f>
        <v>34</v>
      </c>
      <c r="E39" s="2" t="str">
        <f>""</f>
        <v/>
      </c>
      <c r="F39" s="2" t="str">
        <f>""</f>
        <v/>
      </c>
      <c r="G39" s="2" t="str">
        <f>""</f>
        <v/>
      </c>
      <c r="H39" s="32" t="str">
        <f>""</f>
        <v/>
      </c>
      <c r="I39" s="47" t="str">
        <f>""</f>
        <v/>
      </c>
      <c r="J39" s="21">
        <v>0</v>
      </c>
      <c r="K39" s="21">
        <v>0</v>
      </c>
      <c r="L39" s="21">
        <v>0</v>
      </c>
      <c r="M39" s="21">
        <v>0</v>
      </c>
      <c r="N39" s="21">
        <v>0</v>
      </c>
      <c r="O39" s="21">
        <v>0</v>
      </c>
      <c r="P39" s="21">
        <v>0</v>
      </c>
      <c r="Q39" s="21">
        <v>0</v>
      </c>
      <c r="R39" s="21">
        <v>0</v>
      </c>
      <c r="S39" s="21">
        <v>0</v>
      </c>
      <c r="T39" s="21">
        <v>0</v>
      </c>
      <c r="U39" s="21">
        <v>0</v>
      </c>
      <c r="V39" s="59">
        <f>SUM(J39:U39)</f>
        <v>0</v>
      </c>
      <c r="W39" s="56"/>
      <c r="X39" s="59">
        <v>0</v>
      </c>
      <c r="Y39" s="56"/>
      <c r="Z39" s="59">
        <f>V39-X39</f>
        <v>0</v>
      </c>
      <c r="AA39" s="56"/>
      <c r="AB39" s="60">
        <f>IFERROR(Z39/X39,0)</f>
        <v>0</v>
      </c>
    </row>
    <row r="40" spans="1:28" hidden="1" outlineLevel="1" x14ac:dyDescent="0.25">
      <c r="C40" s="83"/>
      <c r="G40" s="2"/>
      <c r="H40" s="32"/>
      <c r="I40" s="33"/>
      <c r="J40" s="21"/>
      <c r="K40" s="21"/>
      <c r="L40" s="21"/>
      <c r="M40" s="21"/>
      <c r="N40" s="21"/>
      <c r="O40" s="21"/>
      <c r="P40" s="21"/>
      <c r="Q40" s="21"/>
      <c r="R40" s="21"/>
      <c r="S40" s="21"/>
      <c r="T40" s="21"/>
      <c r="U40" s="21"/>
      <c r="V40" s="57"/>
      <c r="W40" s="56"/>
      <c r="X40" s="57"/>
      <c r="Y40" s="56"/>
      <c r="Z40" s="57"/>
      <c r="AA40" s="56"/>
      <c r="AB40" s="58"/>
    </row>
    <row r="41" spans="1:28" collapsed="1" x14ac:dyDescent="0.25">
      <c r="A41" s="2" t="s">
        <v>311</v>
      </c>
      <c r="C41" s="83" t="s">
        <v>775</v>
      </c>
      <c r="D41" s="2">
        <v>35</v>
      </c>
      <c r="I41" s="48" t="str">
        <f>"Administrative Expense"</f>
        <v>Administrative Expense</v>
      </c>
      <c r="J41" s="49">
        <f t="shared" ref="J41:V41" si="13">SUBTOTAL(9,J42:J43)</f>
        <v>0</v>
      </c>
      <c r="K41" s="49">
        <f t="shared" si="13"/>
        <v>0</v>
      </c>
      <c r="L41" s="49">
        <f t="shared" si="13"/>
        <v>15</v>
      </c>
      <c r="M41" s="49">
        <f t="shared" si="13"/>
        <v>0</v>
      </c>
      <c r="N41" s="49">
        <f t="shared" si="13"/>
        <v>0</v>
      </c>
      <c r="O41" s="49">
        <f t="shared" si="13"/>
        <v>0</v>
      </c>
      <c r="P41" s="49">
        <f t="shared" si="13"/>
        <v>0</v>
      </c>
      <c r="Q41" s="49">
        <f t="shared" si="13"/>
        <v>0</v>
      </c>
      <c r="R41" s="49">
        <f t="shared" si="13"/>
        <v>0</v>
      </c>
      <c r="S41" s="49">
        <f t="shared" si="13"/>
        <v>0</v>
      </c>
      <c r="T41" s="49">
        <f t="shared" si="13"/>
        <v>0</v>
      </c>
      <c r="U41" s="49">
        <f t="shared" si="13"/>
        <v>0</v>
      </c>
      <c r="V41" s="57">
        <f t="shared" si="13"/>
        <v>15</v>
      </c>
      <c r="W41" s="55"/>
      <c r="X41" s="57">
        <f>SUBTOTAL(9,X42:X43)</f>
        <v>0</v>
      </c>
      <c r="Y41" s="55"/>
      <c r="Z41" s="57">
        <f t="shared" ref="Z41" si="14">SUBTOTAL(9,Z42:Z43)</f>
        <v>15</v>
      </c>
      <c r="AA41" s="55"/>
      <c r="AB41" s="58">
        <f t="shared" ref="AB41:AB42" si="15">IFERROR(Z41/X41,0)</f>
        <v>0</v>
      </c>
    </row>
    <row r="42" spans="1:28" hidden="1" outlineLevel="1" x14ac:dyDescent="0.25">
      <c r="A42" s="2" t="s">
        <v>311</v>
      </c>
      <c r="C42" s="83"/>
      <c r="D42" s="2">
        <f>D41</f>
        <v>35</v>
      </c>
      <c r="E42" s="2" t="str">
        <f>"500"</f>
        <v>500</v>
      </c>
      <c r="F42" s="2" t="str">
        <f>"6150"</f>
        <v>6150</v>
      </c>
      <c r="G42" s="2" t="str">
        <f>"00"</f>
        <v>00</v>
      </c>
      <c r="H42" s="32" t="str">
        <f>"500-6150-00"</f>
        <v>500-6150-00</v>
      </c>
      <c r="I42" s="47" t="str">
        <f>"Supplies-Allocated - Consulting/Training"</f>
        <v>Supplies-Allocated - Consulting/Training</v>
      </c>
      <c r="J42" s="21">
        <v>0</v>
      </c>
      <c r="K42" s="21">
        <v>0</v>
      </c>
      <c r="L42" s="21">
        <v>15</v>
      </c>
      <c r="M42" s="21">
        <v>0</v>
      </c>
      <c r="N42" s="21">
        <v>0</v>
      </c>
      <c r="O42" s="21">
        <v>0</v>
      </c>
      <c r="P42" s="21">
        <v>0</v>
      </c>
      <c r="Q42" s="21">
        <v>0</v>
      </c>
      <c r="R42" s="21">
        <v>0</v>
      </c>
      <c r="S42" s="21">
        <v>0</v>
      </c>
      <c r="T42" s="21">
        <v>0</v>
      </c>
      <c r="U42" s="21">
        <v>0</v>
      </c>
      <c r="V42" s="59">
        <f>SUM(J42:U42)</f>
        <v>15</v>
      </c>
      <c r="W42" s="56"/>
      <c r="X42" s="59">
        <v>0</v>
      </c>
      <c r="Y42" s="56"/>
      <c r="Z42" s="59">
        <f t="shared" ref="Z42" si="16">V42-X42</f>
        <v>15</v>
      </c>
      <c r="AA42" s="56"/>
      <c r="AB42" s="60">
        <f t="shared" si="15"/>
        <v>0</v>
      </c>
    </row>
    <row r="43" spans="1:28" hidden="1" outlineLevel="1" x14ac:dyDescent="0.25">
      <c r="A43" s="2" t="s">
        <v>311</v>
      </c>
      <c r="C43" s="83"/>
      <c r="G43" s="2"/>
      <c r="H43" s="32"/>
      <c r="I43" s="33"/>
      <c r="J43" s="21"/>
      <c r="K43" s="21"/>
      <c r="L43" s="21"/>
      <c r="M43" s="21"/>
      <c r="N43" s="21"/>
      <c r="O43" s="21"/>
      <c r="P43" s="21"/>
      <c r="Q43" s="21"/>
      <c r="R43" s="21"/>
      <c r="S43" s="21"/>
      <c r="T43" s="21"/>
      <c r="U43" s="21"/>
      <c r="V43" s="57"/>
      <c r="W43" s="56"/>
      <c r="X43" s="57"/>
      <c r="Y43" s="56"/>
      <c r="Z43" s="57"/>
      <c r="AA43" s="56"/>
      <c r="AB43" s="58"/>
    </row>
    <row r="44" spans="1:28" collapsed="1" x14ac:dyDescent="0.25">
      <c r="A44" s="2" t="s">
        <v>311</v>
      </c>
      <c r="C44" s="83" t="s">
        <v>775</v>
      </c>
      <c r="D44" s="2">
        <v>36</v>
      </c>
      <c r="I44" s="48" t="str">
        <f>"Salaries Expense"</f>
        <v>Salaries Expense</v>
      </c>
      <c r="J44" s="49">
        <f t="shared" ref="J44:V44" si="17">SUBTOTAL(9,J45:J47)</f>
        <v>64824.6</v>
      </c>
      <c r="K44" s="49">
        <f t="shared" si="17"/>
        <v>28877.100000000002</v>
      </c>
      <c r="L44" s="49">
        <f t="shared" si="17"/>
        <v>34418</v>
      </c>
      <c r="M44" s="49">
        <f t="shared" si="17"/>
        <v>35925.14</v>
      </c>
      <c r="N44" s="49">
        <f t="shared" si="17"/>
        <v>7140</v>
      </c>
      <c r="O44" s="49">
        <f t="shared" si="17"/>
        <v>7282</v>
      </c>
      <c r="P44" s="49">
        <f t="shared" si="17"/>
        <v>7428</v>
      </c>
      <c r="Q44" s="49">
        <f t="shared" si="17"/>
        <v>7577</v>
      </c>
      <c r="R44" s="49">
        <f t="shared" si="17"/>
        <v>7349</v>
      </c>
      <c r="S44" s="49">
        <f t="shared" si="17"/>
        <v>7129</v>
      </c>
      <c r="T44" s="49">
        <f t="shared" si="17"/>
        <v>6915</v>
      </c>
      <c r="U44" s="49">
        <f t="shared" si="17"/>
        <v>6707</v>
      </c>
      <c r="V44" s="57">
        <f t="shared" si="17"/>
        <v>221571.84</v>
      </c>
      <c r="W44" s="55"/>
      <c r="X44" s="57">
        <f>SUBTOTAL(9,X45:X47)</f>
        <v>72027</v>
      </c>
      <c r="Y44" s="55"/>
      <c r="Z44" s="57">
        <f t="shared" ref="Z44" si="18">SUBTOTAL(9,Z45:Z47)</f>
        <v>149544.84</v>
      </c>
      <c r="AA44" s="55"/>
      <c r="AB44" s="58">
        <f t="shared" ref="AB44:AB45" si="19">IFERROR(Z44/X44,0)</f>
        <v>2.0762330792619434</v>
      </c>
    </row>
    <row r="45" spans="1:28" hidden="1" outlineLevel="1" x14ac:dyDescent="0.25">
      <c r="A45" s="2" t="s">
        <v>311</v>
      </c>
      <c r="C45" s="83"/>
      <c r="D45" s="2">
        <f>D44</f>
        <v>36</v>
      </c>
      <c r="E45" s="2" t="str">
        <f>"000"</f>
        <v>000</v>
      </c>
      <c r="F45" s="2" t="str">
        <f>"5100"</f>
        <v>5100</v>
      </c>
      <c r="G45" s="2" t="str">
        <f>"00"</f>
        <v>00</v>
      </c>
      <c r="H45" s="32" t="str">
        <f>"000-5100-00"</f>
        <v>000-5100-00</v>
      </c>
      <c r="I45" s="47" t="str">
        <f>"Salaries and Wages"</f>
        <v>Salaries and Wages</v>
      </c>
      <c r="J45" s="21">
        <v>63045.68</v>
      </c>
      <c r="K45" s="21">
        <v>28147.81</v>
      </c>
      <c r="L45" s="21">
        <v>29141.84</v>
      </c>
      <c r="M45" s="21">
        <v>29019.39</v>
      </c>
      <c r="N45" s="21">
        <v>0</v>
      </c>
      <c r="O45" s="21">
        <v>0</v>
      </c>
      <c r="P45" s="21">
        <v>0</v>
      </c>
      <c r="Q45" s="21">
        <v>0</v>
      </c>
      <c r="R45" s="21">
        <v>0</v>
      </c>
      <c r="S45" s="21">
        <v>0</v>
      </c>
      <c r="T45" s="21">
        <v>0</v>
      </c>
      <c r="U45" s="21">
        <v>0</v>
      </c>
      <c r="V45" s="59">
        <f>SUM(J45:U45)</f>
        <v>149354.72</v>
      </c>
      <c r="W45" s="56"/>
      <c r="X45" s="59">
        <v>0</v>
      </c>
      <c r="Y45" s="56"/>
      <c r="Z45" s="59">
        <f t="shared" ref="Z45" si="20">V45-X45</f>
        <v>149354.72</v>
      </c>
      <c r="AA45" s="56"/>
      <c r="AB45" s="60">
        <f t="shared" si="19"/>
        <v>0</v>
      </c>
    </row>
    <row r="46" spans="1:28" hidden="1" outlineLevel="1" x14ac:dyDescent="0.25">
      <c r="A46" s="2" t="s">
        <v>311</v>
      </c>
      <c r="C46" s="83"/>
      <c r="D46" s="2">
        <f>D45</f>
        <v>36</v>
      </c>
      <c r="E46" s="2" t="str">
        <f>"300"</f>
        <v>300</v>
      </c>
      <c r="F46" s="2" t="str">
        <f>"5130"</f>
        <v>5130</v>
      </c>
      <c r="G46" s="2" t="str">
        <f>"00"</f>
        <v>00</v>
      </c>
      <c r="H46" s="32" t="str">
        <f>"300-5130-00"</f>
        <v>300-5130-00</v>
      </c>
      <c r="I46" s="47" t="str">
        <f>"Commissions - Sales"</f>
        <v>Commissions - Sales</v>
      </c>
      <c r="J46" s="21">
        <v>1778.92</v>
      </c>
      <c r="K46" s="21">
        <v>729.29</v>
      </c>
      <c r="L46" s="21">
        <v>5276.16</v>
      </c>
      <c r="M46" s="21">
        <v>6905.75</v>
      </c>
      <c r="N46" s="21">
        <v>7140</v>
      </c>
      <c r="O46" s="21">
        <v>7282</v>
      </c>
      <c r="P46" s="21">
        <v>7428</v>
      </c>
      <c r="Q46" s="21">
        <v>7577</v>
      </c>
      <c r="R46" s="21">
        <v>7349</v>
      </c>
      <c r="S46" s="21">
        <v>7129</v>
      </c>
      <c r="T46" s="21">
        <v>6915</v>
      </c>
      <c r="U46" s="21">
        <v>6707</v>
      </c>
      <c r="V46" s="59">
        <f>SUM(J46:U46)</f>
        <v>72217.119999999995</v>
      </c>
      <c r="W46" s="56"/>
      <c r="X46" s="59">
        <v>72027</v>
      </c>
      <c r="Y46" s="56"/>
      <c r="Z46" s="59">
        <f t="shared" ref="Z46" si="21">V46-X46</f>
        <v>190.11999999999534</v>
      </c>
      <c r="AA46" s="56"/>
      <c r="AB46" s="60">
        <f t="shared" ref="AB46" si="22">IFERROR(Z46/X46,0)</f>
        <v>2.6395657184110867E-3</v>
      </c>
    </row>
    <row r="47" spans="1:28" hidden="1" outlineLevel="1" x14ac:dyDescent="0.25">
      <c r="A47" s="2" t="s">
        <v>311</v>
      </c>
      <c r="C47" s="83"/>
      <c r="G47" s="2"/>
      <c r="H47" s="32"/>
      <c r="I47" s="33"/>
      <c r="J47" s="21"/>
      <c r="K47" s="21"/>
      <c r="L47" s="21"/>
      <c r="M47" s="21"/>
      <c r="N47" s="21"/>
      <c r="O47" s="21"/>
      <c r="P47" s="21"/>
      <c r="Q47" s="21"/>
      <c r="R47" s="21"/>
      <c r="S47" s="21"/>
      <c r="T47" s="21"/>
      <c r="U47" s="21"/>
      <c r="V47" s="57"/>
      <c r="W47" s="56"/>
      <c r="X47" s="57"/>
      <c r="Y47" s="56"/>
      <c r="Z47" s="57"/>
      <c r="AA47" s="56"/>
      <c r="AB47" s="58"/>
    </row>
    <row r="48" spans="1:28" collapsed="1" x14ac:dyDescent="0.25">
      <c r="A48" s="2" t="s">
        <v>311</v>
      </c>
      <c r="C48" s="83" t="s">
        <v>775</v>
      </c>
      <c r="D48" s="2">
        <v>37</v>
      </c>
      <c r="I48" s="48" t="str">
        <f>"Other Employee Expenses"</f>
        <v>Other Employee Expenses</v>
      </c>
      <c r="J48" s="49">
        <f t="shared" ref="J48:V48" si="23">SUBTOTAL(9,J49:J50)</f>
        <v>1431.65</v>
      </c>
      <c r="K48" s="49">
        <f t="shared" si="23"/>
        <v>1430.24</v>
      </c>
      <c r="L48" s="49">
        <f t="shared" si="23"/>
        <v>1432.12</v>
      </c>
      <c r="M48" s="49">
        <f t="shared" si="23"/>
        <v>1431.83</v>
      </c>
      <c r="N48" s="49">
        <f t="shared" si="23"/>
        <v>1400</v>
      </c>
      <c r="O48" s="49">
        <f t="shared" si="23"/>
        <v>1500</v>
      </c>
      <c r="P48" s="49">
        <f t="shared" si="23"/>
        <v>1400</v>
      </c>
      <c r="Q48" s="49">
        <f t="shared" si="23"/>
        <v>1400</v>
      </c>
      <c r="R48" s="49">
        <f t="shared" si="23"/>
        <v>1500</v>
      </c>
      <c r="S48" s="49">
        <f t="shared" si="23"/>
        <v>1400</v>
      </c>
      <c r="T48" s="49">
        <f t="shared" si="23"/>
        <v>1400</v>
      </c>
      <c r="U48" s="49">
        <f t="shared" si="23"/>
        <v>1500</v>
      </c>
      <c r="V48" s="57">
        <f t="shared" si="23"/>
        <v>17225.84</v>
      </c>
      <c r="W48" s="55"/>
      <c r="X48" s="57">
        <f>SUBTOTAL(9,X49:X50)</f>
        <v>17200</v>
      </c>
      <c r="Y48" s="55"/>
      <c r="Z48" s="57">
        <f t="shared" ref="Z48" si="24">SUBTOTAL(9,Z49:Z50)</f>
        <v>25.840000000000146</v>
      </c>
      <c r="AA48" s="55"/>
      <c r="AB48" s="58">
        <f t="shared" ref="AB48:AB49" si="25">IFERROR(Z48/X48,0)</f>
        <v>1.5023255813953573E-3</v>
      </c>
    </row>
    <row r="49" spans="1:28" hidden="1" outlineLevel="1" x14ac:dyDescent="0.25">
      <c r="A49" s="2" t="s">
        <v>311</v>
      </c>
      <c r="C49" s="83"/>
      <c r="D49" s="2">
        <f>D48</f>
        <v>37</v>
      </c>
      <c r="E49" s="2" t="str">
        <f>"100"</f>
        <v>100</v>
      </c>
      <c r="F49" s="2" t="str">
        <f>"5150"</f>
        <v>5150</v>
      </c>
      <c r="G49" s="2" t="str">
        <f>"00"</f>
        <v>00</v>
      </c>
      <c r="H49" s="32" t="str">
        <f>"100-5150-00"</f>
        <v>100-5150-00</v>
      </c>
      <c r="I49" s="47" t="str">
        <f>"Employee Benefits - Administration"</f>
        <v>Employee Benefits - Administration</v>
      </c>
      <c r="J49" s="21">
        <v>1431.65</v>
      </c>
      <c r="K49" s="21">
        <v>1430.24</v>
      </c>
      <c r="L49" s="21">
        <v>1432.12</v>
      </c>
      <c r="M49" s="21">
        <v>1431.83</v>
      </c>
      <c r="N49" s="21">
        <v>1400</v>
      </c>
      <c r="O49" s="21">
        <v>1500</v>
      </c>
      <c r="P49" s="21">
        <v>1400</v>
      </c>
      <c r="Q49" s="21">
        <v>1400</v>
      </c>
      <c r="R49" s="21">
        <v>1500</v>
      </c>
      <c r="S49" s="21">
        <v>1400</v>
      </c>
      <c r="T49" s="21">
        <v>1400</v>
      </c>
      <c r="U49" s="21">
        <v>1500</v>
      </c>
      <c r="V49" s="59">
        <f>SUM(J49:U49)</f>
        <v>17225.84</v>
      </c>
      <c r="W49" s="56"/>
      <c r="X49" s="59">
        <v>17200</v>
      </c>
      <c r="Y49" s="56"/>
      <c r="Z49" s="59">
        <f t="shared" ref="Z49" si="26">V49-X49</f>
        <v>25.840000000000146</v>
      </c>
      <c r="AA49" s="56"/>
      <c r="AB49" s="60">
        <f t="shared" si="25"/>
        <v>1.5023255813953573E-3</v>
      </c>
    </row>
    <row r="50" spans="1:28" hidden="1" outlineLevel="1" x14ac:dyDescent="0.25">
      <c r="A50" s="2" t="s">
        <v>311</v>
      </c>
      <c r="C50" s="83"/>
      <c r="G50" s="2"/>
      <c r="H50" s="32"/>
      <c r="I50" s="33"/>
      <c r="J50" s="21"/>
      <c r="K50" s="21"/>
      <c r="L50" s="21"/>
      <c r="M50" s="21"/>
      <c r="N50" s="21"/>
      <c r="O50" s="21"/>
      <c r="P50" s="21"/>
      <c r="Q50" s="21"/>
      <c r="R50" s="21"/>
      <c r="S50" s="21"/>
      <c r="T50" s="21"/>
      <c r="U50" s="21"/>
      <c r="V50" s="57"/>
      <c r="W50" s="56"/>
      <c r="X50" s="57"/>
      <c r="Y50" s="56"/>
      <c r="Z50" s="57"/>
      <c r="AA50" s="56"/>
      <c r="AB50" s="58"/>
    </row>
    <row r="51" spans="1:28" collapsed="1" x14ac:dyDescent="0.25">
      <c r="A51" s="2" t="s">
        <v>311</v>
      </c>
      <c r="C51" s="83" t="s">
        <v>775</v>
      </c>
      <c r="D51" s="2">
        <v>38</v>
      </c>
      <c r="I51" s="48" t="str">
        <f>"Interest Expense"</f>
        <v>Interest Expense</v>
      </c>
      <c r="J51" s="49">
        <f t="shared" ref="J51:V51" si="27">SUBTOTAL(9,J52:J53)</f>
        <v>0</v>
      </c>
      <c r="K51" s="49">
        <f t="shared" si="27"/>
        <v>0</v>
      </c>
      <c r="L51" s="49">
        <f t="shared" si="27"/>
        <v>0</v>
      </c>
      <c r="M51" s="49">
        <f t="shared" si="27"/>
        <v>0</v>
      </c>
      <c r="N51" s="49">
        <f t="shared" si="27"/>
        <v>0</v>
      </c>
      <c r="O51" s="49">
        <f t="shared" si="27"/>
        <v>0</v>
      </c>
      <c r="P51" s="49">
        <f t="shared" si="27"/>
        <v>0</v>
      </c>
      <c r="Q51" s="49">
        <f t="shared" si="27"/>
        <v>0</v>
      </c>
      <c r="R51" s="49">
        <f t="shared" si="27"/>
        <v>0</v>
      </c>
      <c r="S51" s="49">
        <f t="shared" si="27"/>
        <v>0</v>
      </c>
      <c r="T51" s="49">
        <f t="shared" si="27"/>
        <v>0</v>
      </c>
      <c r="U51" s="49">
        <f t="shared" si="27"/>
        <v>0</v>
      </c>
      <c r="V51" s="57">
        <f t="shared" si="27"/>
        <v>0</v>
      </c>
      <c r="W51" s="55"/>
      <c r="X51" s="57">
        <f>SUBTOTAL(9,X52:X53)</f>
        <v>0</v>
      </c>
      <c r="Y51" s="55"/>
      <c r="Z51" s="57">
        <f t="shared" ref="Z51" si="28">SUBTOTAL(9,Z52:Z53)</f>
        <v>0</v>
      </c>
      <c r="AA51" s="55"/>
      <c r="AB51" s="58">
        <f t="shared" ref="AB51:AB52" si="29">IFERROR(Z51/X51,0)</f>
        <v>0</v>
      </c>
    </row>
    <row r="52" spans="1:28" hidden="1" outlineLevel="1" x14ac:dyDescent="0.25">
      <c r="A52" s="2" t="s">
        <v>311</v>
      </c>
      <c r="C52" s="83"/>
      <c r="D52" s="2">
        <f>D51</f>
        <v>38</v>
      </c>
      <c r="E52" s="2" t="str">
        <f>""</f>
        <v/>
      </c>
      <c r="F52" s="2" t="str">
        <f>""</f>
        <v/>
      </c>
      <c r="G52" s="2" t="str">
        <f>""</f>
        <v/>
      </c>
      <c r="H52" s="32" t="str">
        <f>""</f>
        <v/>
      </c>
      <c r="I52" s="47" t="str">
        <f>""</f>
        <v/>
      </c>
      <c r="J52" s="21">
        <v>0</v>
      </c>
      <c r="K52" s="21">
        <v>0</v>
      </c>
      <c r="L52" s="21">
        <v>0</v>
      </c>
      <c r="M52" s="21">
        <v>0</v>
      </c>
      <c r="N52" s="21">
        <v>0</v>
      </c>
      <c r="O52" s="21">
        <v>0</v>
      </c>
      <c r="P52" s="21">
        <v>0</v>
      </c>
      <c r="Q52" s="21">
        <v>0</v>
      </c>
      <c r="R52" s="21">
        <v>0</v>
      </c>
      <c r="S52" s="21">
        <v>0</v>
      </c>
      <c r="T52" s="21">
        <v>0</v>
      </c>
      <c r="U52" s="21">
        <v>0</v>
      </c>
      <c r="V52" s="59">
        <f>SUM(J52:U52)</f>
        <v>0</v>
      </c>
      <c r="W52" s="56"/>
      <c r="X52" s="59">
        <v>0</v>
      </c>
      <c r="Y52" s="56"/>
      <c r="Z52" s="59">
        <f t="shared" ref="Z52" si="30">V52-X52</f>
        <v>0</v>
      </c>
      <c r="AA52" s="56"/>
      <c r="AB52" s="60">
        <f t="shared" si="29"/>
        <v>0</v>
      </c>
    </row>
    <row r="53" spans="1:28" hidden="1" outlineLevel="1" x14ac:dyDescent="0.25">
      <c r="A53" s="2" t="s">
        <v>311</v>
      </c>
      <c r="C53" s="83"/>
      <c r="G53" s="2"/>
      <c r="H53" s="32"/>
      <c r="I53" s="33"/>
      <c r="J53" s="21"/>
      <c r="K53" s="21"/>
      <c r="L53" s="21"/>
      <c r="M53" s="21"/>
      <c r="N53" s="21"/>
      <c r="O53" s="21"/>
      <c r="P53" s="21"/>
      <c r="Q53" s="21"/>
      <c r="R53" s="21"/>
      <c r="S53" s="21"/>
      <c r="T53" s="21"/>
      <c r="U53" s="21"/>
      <c r="V53" s="57"/>
      <c r="W53" s="56"/>
      <c r="X53" s="57"/>
      <c r="Y53" s="56"/>
      <c r="Z53" s="57"/>
      <c r="AA53" s="56"/>
      <c r="AB53" s="58"/>
    </row>
    <row r="54" spans="1:28" collapsed="1" x14ac:dyDescent="0.25">
      <c r="A54" s="2" t="s">
        <v>311</v>
      </c>
      <c r="C54" s="83" t="s">
        <v>775</v>
      </c>
      <c r="D54" s="2">
        <v>39</v>
      </c>
      <c r="I54" s="48" t="str">
        <f>"Tax Expense"</f>
        <v>Tax Expense</v>
      </c>
      <c r="J54" s="49">
        <f t="shared" ref="J54:V54" si="31">SUBTOTAL(9,J55:J57)</f>
        <v>4748.2299999999996</v>
      </c>
      <c r="K54" s="49">
        <f t="shared" si="31"/>
        <v>2078.4899999999998</v>
      </c>
      <c r="L54" s="49">
        <f t="shared" si="31"/>
        <v>2154.6</v>
      </c>
      <c r="M54" s="49">
        <f t="shared" si="31"/>
        <v>2145.1999999999998</v>
      </c>
      <c r="N54" s="49">
        <f t="shared" si="31"/>
        <v>0</v>
      </c>
      <c r="O54" s="49">
        <f t="shared" si="31"/>
        <v>0</v>
      </c>
      <c r="P54" s="49">
        <f t="shared" si="31"/>
        <v>0</v>
      </c>
      <c r="Q54" s="49">
        <f t="shared" si="31"/>
        <v>0</v>
      </c>
      <c r="R54" s="49">
        <f t="shared" si="31"/>
        <v>0</v>
      </c>
      <c r="S54" s="49">
        <f t="shared" si="31"/>
        <v>0</v>
      </c>
      <c r="T54" s="49">
        <f t="shared" si="31"/>
        <v>0</v>
      </c>
      <c r="U54" s="49">
        <f t="shared" si="31"/>
        <v>0</v>
      </c>
      <c r="V54" s="57">
        <f t="shared" si="31"/>
        <v>11126.52</v>
      </c>
      <c r="W54" s="55"/>
      <c r="X54" s="57">
        <f>SUBTOTAL(9,X55:X57)</f>
        <v>0</v>
      </c>
      <c r="Y54" s="55"/>
      <c r="Z54" s="57">
        <f t="shared" ref="Z54" si="32">SUBTOTAL(9,Z55:Z57)</f>
        <v>11126.52</v>
      </c>
      <c r="AA54" s="55"/>
      <c r="AB54" s="58">
        <f t="shared" ref="AB54:AB55" si="33">IFERROR(Z54/X54,0)</f>
        <v>0</v>
      </c>
    </row>
    <row r="55" spans="1:28" hidden="1" outlineLevel="1" x14ac:dyDescent="0.25">
      <c r="A55" s="2" t="s">
        <v>311</v>
      </c>
      <c r="C55" s="83"/>
      <c r="D55" s="2">
        <f>D54</f>
        <v>39</v>
      </c>
      <c r="E55" s="2" t="str">
        <f>"100"</f>
        <v>100</v>
      </c>
      <c r="F55" s="2" t="str">
        <f>"5170"</f>
        <v>5170</v>
      </c>
      <c r="G55" s="2" t="str">
        <f>"00"</f>
        <v>00</v>
      </c>
      <c r="H55" s="32" t="str">
        <f>"100-5170-00"</f>
        <v>100-5170-00</v>
      </c>
      <c r="I55" s="47" t="str">
        <f>"Payroll Taxes - Administration"</f>
        <v>Payroll Taxes - Administration</v>
      </c>
      <c r="J55" s="21">
        <v>900</v>
      </c>
      <c r="K55" s="21">
        <v>393.93</v>
      </c>
      <c r="L55" s="21">
        <v>408.41</v>
      </c>
      <c r="M55" s="21">
        <v>406.6</v>
      </c>
      <c r="N55" s="21">
        <v>0</v>
      </c>
      <c r="O55" s="21">
        <v>0</v>
      </c>
      <c r="P55" s="21">
        <v>0</v>
      </c>
      <c r="Q55" s="21">
        <v>0</v>
      </c>
      <c r="R55" s="21">
        <v>0</v>
      </c>
      <c r="S55" s="21">
        <v>0</v>
      </c>
      <c r="T55" s="21">
        <v>0</v>
      </c>
      <c r="U55" s="21">
        <v>0</v>
      </c>
      <c r="V55" s="59">
        <f>SUM(J55:U55)</f>
        <v>2108.94</v>
      </c>
      <c r="W55" s="56"/>
      <c r="X55" s="59">
        <v>0</v>
      </c>
      <c r="Y55" s="56"/>
      <c r="Z55" s="59">
        <f t="shared" ref="Z55" si="34">V55-X55</f>
        <v>2108.94</v>
      </c>
      <c r="AA55" s="56"/>
      <c r="AB55" s="60">
        <f t="shared" si="33"/>
        <v>0</v>
      </c>
    </row>
    <row r="56" spans="1:28" hidden="1" outlineLevel="1" x14ac:dyDescent="0.25">
      <c r="A56" s="2" t="s">
        <v>311</v>
      </c>
      <c r="C56" s="83"/>
      <c r="D56" s="2">
        <f>D55</f>
        <v>39</v>
      </c>
      <c r="E56" s="2" t="str">
        <f>"200"</f>
        <v>200</v>
      </c>
      <c r="F56" s="2" t="str">
        <f>"5170"</f>
        <v>5170</v>
      </c>
      <c r="G56" s="2" t="str">
        <f>"00"</f>
        <v>00</v>
      </c>
      <c r="H56" s="32" t="str">
        <f>"200-5170-00"</f>
        <v>200-5170-00</v>
      </c>
      <c r="I56" s="47" t="str">
        <f>"Payroll Taxes - Accounting"</f>
        <v>Payroll Taxes - Accounting</v>
      </c>
      <c r="J56" s="21">
        <v>3848.23</v>
      </c>
      <c r="K56" s="21">
        <v>1684.56</v>
      </c>
      <c r="L56" s="21">
        <v>1746.19</v>
      </c>
      <c r="M56" s="21">
        <v>1738.6</v>
      </c>
      <c r="N56" s="21">
        <v>0</v>
      </c>
      <c r="O56" s="21">
        <v>0</v>
      </c>
      <c r="P56" s="21">
        <v>0</v>
      </c>
      <c r="Q56" s="21">
        <v>0</v>
      </c>
      <c r="R56" s="21">
        <v>0</v>
      </c>
      <c r="S56" s="21">
        <v>0</v>
      </c>
      <c r="T56" s="21">
        <v>0</v>
      </c>
      <c r="U56" s="21">
        <v>0</v>
      </c>
      <c r="V56" s="59">
        <f>SUM(J56:U56)</f>
        <v>9017.58</v>
      </c>
      <c r="W56" s="56"/>
      <c r="X56" s="59">
        <v>0</v>
      </c>
      <c r="Y56" s="56"/>
      <c r="Z56" s="59">
        <f t="shared" ref="Z56" si="35">V56-X56</f>
        <v>9017.58</v>
      </c>
      <c r="AA56" s="56"/>
      <c r="AB56" s="60">
        <f t="shared" ref="AB56" si="36">IFERROR(Z56/X56,0)</f>
        <v>0</v>
      </c>
    </row>
    <row r="57" spans="1:28" hidden="1" outlineLevel="1" x14ac:dyDescent="0.25">
      <c r="A57" s="2" t="s">
        <v>311</v>
      </c>
      <c r="C57" s="83"/>
      <c r="G57" s="2"/>
      <c r="H57" s="32"/>
      <c r="I57" s="33"/>
      <c r="J57" s="21"/>
      <c r="K57" s="21"/>
      <c r="L57" s="21"/>
      <c r="M57" s="21"/>
      <c r="N57" s="21"/>
      <c r="O57" s="21"/>
      <c r="P57" s="21"/>
      <c r="Q57" s="21"/>
      <c r="R57" s="21"/>
      <c r="S57" s="21"/>
      <c r="T57" s="21"/>
      <c r="U57" s="21"/>
      <c r="V57" s="57"/>
      <c r="W57" s="56"/>
      <c r="X57" s="57"/>
      <c r="Y57" s="56"/>
      <c r="Z57" s="57"/>
      <c r="AA57" s="56"/>
      <c r="AB57" s="58"/>
    </row>
    <row r="58" spans="1:28" x14ac:dyDescent="0.25">
      <c r="C58" s="83"/>
      <c r="I58" s="14"/>
      <c r="J58" s="21"/>
      <c r="K58" s="21"/>
      <c r="L58" s="21"/>
      <c r="M58" s="21"/>
      <c r="N58" s="21"/>
      <c r="O58" s="21"/>
      <c r="P58" s="21"/>
      <c r="Q58" s="21"/>
      <c r="R58" s="21"/>
      <c r="S58" s="21"/>
      <c r="T58" s="21"/>
      <c r="U58" s="21"/>
      <c r="V58" s="57"/>
      <c r="W58" s="56"/>
      <c r="X58" s="57"/>
      <c r="Y58" s="56"/>
      <c r="Z58" s="57"/>
      <c r="AA58" s="56"/>
      <c r="AB58" s="58"/>
    </row>
    <row r="59" spans="1:28" ht="16.5" thickBot="1" x14ac:dyDescent="0.3">
      <c r="C59" s="83"/>
      <c r="I59" s="64" t="str">
        <f>"Total "&amp;I37</f>
        <v>Total Operating Expenses</v>
      </c>
      <c r="J59" s="65">
        <f t="shared" ref="J59:U59" si="37">SUBTOTAL(9,J38:J58)</f>
        <v>71004.479999999996</v>
      </c>
      <c r="K59" s="65">
        <f t="shared" si="37"/>
        <v>32385.830000000005</v>
      </c>
      <c r="L59" s="65">
        <f t="shared" si="37"/>
        <v>38019.720000000008</v>
      </c>
      <c r="M59" s="65">
        <f t="shared" si="37"/>
        <v>39502.17</v>
      </c>
      <c r="N59" s="65">
        <f t="shared" si="37"/>
        <v>8540</v>
      </c>
      <c r="O59" s="65">
        <f t="shared" si="37"/>
        <v>8782</v>
      </c>
      <c r="P59" s="65">
        <f t="shared" si="37"/>
        <v>8828</v>
      </c>
      <c r="Q59" s="65">
        <f t="shared" si="37"/>
        <v>8977</v>
      </c>
      <c r="R59" s="65">
        <f t="shared" si="37"/>
        <v>8849</v>
      </c>
      <c r="S59" s="65">
        <f t="shared" si="37"/>
        <v>8529</v>
      </c>
      <c r="T59" s="65">
        <f t="shared" si="37"/>
        <v>8315</v>
      </c>
      <c r="U59" s="65">
        <f t="shared" si="37"/>
        <v>8207</v>
      </c>
      <c r="V59" s="66">
        <f>SUM(J59:U59)</f>
        <v>249939.20000000001</v>
      </c>
      <c r="W59" s="56"/>
      <c r="X59" s="66">
        <f>SUBTOTAL(9,X38:X58)</f>
        <v>89227</v>
      </c>
      <c r="Y59" s="56"/>
      <c r="Z59" s="66">
        <f>V59-X59</f>
        <v>160712.20000000001</v>
      </c>
      <c r="AA59" s="56"/>
      <c r="AB59" s="67">
        <f>IFERROR(Z59/X59,0)</f>
        <v>1.8011610835285286</v>
      </c>
    </row>
    <row r="60" spans="1:28" x14ac:dyDescent="0.25">
      <c r="C60" s="83"/>
      <c r="J60" s="16"/>
      <c r="K60" s="16"/>
      <c r="L60" s="16"/>
      <c r="M60" s="16"/>
      <c r="N60" s="16"/>
      <c r="O60" s="16"/>
      <c r="P60" s="16"/>
      <c r="Q60" s="16"/>
      <c r="R60" s="16"/>
      <c r="S60" s="16"/>
      <c r="T60" s="16"/>
      <c r="U60" s="16"/>
      <c r="V60" s="61"/>
      <c r="W60" s="56"/>
      <c r="X60" s="61"/>
      <c r="Y60" s="56"/>
      <c r="Z60" s="61"/>
      <c r="AA60" s="56"/>
      <c r="AB60" s="61"/>
    </row>
    <row r="61" spans="1:28" ht="16.5" thickBot="1" x14ac:dyDescent="0.3">
      <c r="C61" s="83"/>
      <c r="H61" s="3"/>
      <c r="I61" s="68" t="s">
        <v>11</v>
      </c>
      <c r="J61" s="66">
        <f t="shared" ref="J61:V61" si="38">J35-J59</f>
        <v>-40981</v>
      </c>
      <c r="K61" s="66">
        <f t="shared" si="38"/>
        <v>-20168.440000000006</v>
      </c>
      <c r="L61" s="66">
        <f t="shared" si="38"/>
        <v>46712.57</v>
      </c>
      <c r="M61" s="66">
        <f t="shared" si="38"/>
        <v>79080.77</v>
      </c>
      <c r="N61" s="66">
        <f t="shared" si="38"/>
        <v>108352</v>
      </c>
      <c r="O61" s="66">
        <f t="shared" si="38"/>
        <v>113955</v>
      </c>
      <c r="P61" s="66">
        <f t="shared" si="38"/>
        <v>120047</v>
      </c>
      <c r="Q61" s="66">
        <f t="shared" si="38"/>
        <v>126343</v>
      </c>
      <c r="R61" s="66">
        <f t="shared" si="38"/>
        <v>133238</v>
      </c>
      <c r="S61" s="66">
        <f t="shared" si="38"/>
        <v>140663</v>
      </c>
      <c r="T61" s="66">
        <f t="shared" si="38"/>
        <v>148337</v>
      </c>
      <c r="U61" s="66">
        <f t="shared" si="38"/>
        <v>156279</v>
      </c>
      <c r="V61" s="66">
        <f t="shared" si="38"/>
        <v>1111857.8999999999</v>
      </c>
      <c r="W61" s="56"/>
      <c r="X61" s="66">
        <f>X35-X59</f>
        <v>1504123</v>
      </c>
      <c r="Y61" s="56"/>
      <c r="Z61" s="66">
        <f>Z35-Z59</f>
        <v>-392265.10000000015</v>
      </c>
      <c r="AA61" s="56"/>
      <c r="AB61" s="67">
        <f>IFERROR(Z61/X61,0)</f>
        <v>-0.26079323300022683</v>
      </c>
    </row>
    <row r="62" spans="1:28" x14ac:dyDescent="0.25">
      <c r="C62" s="83"/>
      <c r="J62" s="16"/>
      <c r="V62" s="55"/>
      <c r="W62" s="56"/>
      <c r="X62" s="55"/>
      <c r="Y62" s="56"/>
      <c r="Z62" s="55"/>
      <c r="AA62" s="56"/>
      <c r="AB62" s="55"/>
    </row>
    <row r="63" spans="1:28" x14ac:dyDescent="0.25">
      <c r="C63" s="83"/>
      <c r="I63" s="51" t="s">
        <v>41</v>
      </c>
      <c r="J63" s="16"/>
      <c r="V63" s="55"/>
      <c r="W63" s="56"/>
      <c r="X63" s="55"/>
      <c r="Y63" s="56"/>
      <c r="Z63" s="55"/>
      <c r="AA63" s="56"/>
      <c r="AB63" s="55"/>
    </row>
    <row r="64" spans="1:28" collapsed="1" x14ac:dyDescent="0.25">
      <c r="C64" s="83" t="s">
        <v>1052</v>
      </c>
      <c r="D64" s="2">
        <v>42</v>
      </c>
      <c r="I64" s="48" t="str">
        <f>"Other Expenses"</f>
        <v>Other Expenses</v>
      </c>
      <c r="J64" s="49">
        <f t="shared" ref="J64:V64" si="39">SUBTOTAL(9,J65:J66)</f>
        <v>0</v>
      </c>
      <c r="K64" s="49">
        <f t="shared" si="39"/>
        <v>0</v>
      </c>
      <c r="L64" s="49">
        <f t="shared" si="39"/>
        <v>0</v>
      </c>
      <c r="M64" s="49">
        <f t="shared" si="39"/>
        <v>0</v>
      </c>
      <c r="N64" s="49">
        <f t="shared" si="39"/>
        <v>0</v>
      </c>
      <c r="O64" s="49">
        <f t="shared" si="39"/>
        <v>0</v>
      </c>
      <c r="P64" s="49">
        <f t="shared" si="39"/>
        <v>0</v>
      </c>
      <c r="Q64" s="49">
        <f t="shared" si="39"/>
        <v>0</v>
      </c>
      <c r="R64" s="49">
        <f t="shared" si="39"/>
        <v>0</v>
      </c>
      <c r="S64" s="49">
        <f t="shared" si="39"/>
        <v>0</v>
      </c>
      <c r="T64" s="49">
        <f t="shared" si="39"/>
        <v>0</v>
      </c>
      <c r="U64" s="49">
        <f t="shared" si="39"/>
        <v>0</v>
      </c>
      <c r="V64" s="57">
        <f t="shared" si="39"/>
        <v>0</v>
      </c>
      <c r="W64" s="55"/>
      <c r="X64" s="57">
        <f>SUBTOTAL(9,X65:X66)</f>
        <v>0</v>
      </c>
      <c r="Y64" s="55"/>
      <c r="Z64" s="57">
        <f>SUBTOTAL(9,Z65:Z66)</f>
        <v>0</v>
      </c>
      <c r="AA64" s="55"/>
      <c r="AB64" s="58">
        <f>IFERROR(Z64/X64,0)</f>
        <v>0</v>
      </c>
    </row>
    <row r="65" spans="1:28" hidden="1" outlineLevel="1" x14ac:dyDescent="0.25">
      <c r="C65" s="83"/>
      <c r="D65" s="2">
        <f>D64</f>
        <v>42</v>
      </c>
      <c r="E65" s="2" t="str">
        <f>""</f>
        <v/>
      </c>
      <c r="F65" s="2" t="str">
        <f>""</f>
        <v/>
      </c>
      <c r="G65" s="2" t="str">
        <f>""</f>
        <v/>
      </c>
      <c r="H65" s="32" t="str">
        <f>""</f>
        <v/>
      </c>
      <c r="I65" s="47" t="str">
        <f>""</f>
        <v/>
      </c>
      <c r="J65" s="21">
        <v>0</v>
      </c>
      <c r="K65" s="21">
        <v>0</v>
      </c>
      <c r="L65" s="21">
        <v>0</v>
      </c>
      <c r="M65" s="21">
        <v>0</v>
      </c>
      <c r="N65" s="21">
        <v>0</v>
      </c>
      <c r="O65" s="21">
        <v>0</v>
      </c>
      <c r="P65" s="21">
        <v>0</v>
      </c>
      <c r="Q65" s="21">
        <v>0</v>
      </c>
      <c r="R65" s="21">
        <v>0</v>
      </c>
      <c r="S65" s="21">
        <v>0</v>
      </c>
      <c r="T65" s="21">
        <v>0</v>
      </c>
      <c r="U65" s="21">
        <v>0</v>
      </c>
      <c r="V65" s="59">
        <f>SUM(J65:U65)</f>
        <v>0</v>
      </c>
      <c r="W65" s="56"/>
      <c r="X65" s="59">
        <v>0</v>
      </c>
      <c r="Y65" s="56"/>
      <c r="Z65" s="59">
        <f>V65-X65</f>
        <v>0</v>
      </c>
      <c r="AA65" s="56"/>
      <c r="AB65" s="60">
        <f>IFERROR(Z65/X65,0)</f>
        <v>0</v>
      </c>
    </row>
    <row r="66" spans="1:28" hidden="1" outlineLevel="1" x14ac:dyDescent="0.25">
      <c r="C66" s="83"/>
      <c r="G66" s="2"/>
      <c r="H66" s="32"/>
      <c r="I66" s="33"/>
      <c r="J66" s="21"/>
      <c r="K66" s="21"/>
      <c r="L66" s="21"/>
      <c r="M66" s="21"/>
      <c r="N66" s="21"/>
      <c r="O66" s="21"/>
      <c r="P66" s="21"/>
      <c r="Q66" s="21"/>
      <c r="R66" s="21"/>
      <c r="S66" s="21"/>
      <c r="T66" s="21"/>
      <c r="U66" s="21"/>
      <c r="V66" s="57"/>
      <c r="W66" s="56"/>
      <c r="X66" s="57"/>
      <c r="Y66" s="56"/>
      <c r="Z66" s="57"/>
      <c r="AA66" s="56"/>
      <c r="AB66" s="58"/>
    </row>
    <row r="67" spans="1:28" collapsed="1" x14ac:dyDescent="0.25">
      <c r="A67" s="2" t="s">
        <v>311</v>
      </c>
      <c r="C67" s="83" t="s">
        <v>1052</v>
      </c>
      <c r="D67" s="2">
        <v>43</v>
      </c>
      <c r="I67" s="48" t="str">
        <f>"Other Income"</f>
        <v>Other Income</v>
      </c>
      <c r="J67" s="49">
        <f t="shared" ref="J67:V67" si="40">SUBTOTAL(9,J68:J69)</f>
        <v>0</v>
      </c>
      <c r="K67" s="49">
        <f t="shared" si="40"/>
        <v>0</v>
      </c>
      <c r="L67" s="49">
        <f t="shared" si="40"/>
        <v>0</v>
      </c>
      <c r="M67" s="49">
        <f t="shared" si="40"/>
        <v>0</v>
      </c>
      <c r="N67" s="49">
        <f t="shared" si="40"/>
        <v>0</v>
      </c>
      <c r="O67" s="49">
        <f t="shared" si="40"/>
        <v>0</v>
      </c>
      <c r="P67" s="49">
        <f t="shared" si="40"/>
        <v>0</v>
      </c>
      <c r="Q67" s="49">
        <f t="shared" si="40"/>
        <v>0</v>
      </c>
      <c r="R67" s="49">
        <f t="shared" si="40"/>
        <v>0</v>
      </c>
      <c r="S67" s="49">
        <f t="shared" si="40"/>
        <v>0</v>
      </c>
      <c r="T67" s="49">
        <f t="shared" si="40"/>
        <v>0</v>
      </c>
      <c r="U67" s="49">
        <f t="shared" si="40"/>
        <v>0</v>
      </c>
      <c r="V67" s="57">
        <f t="shared" si="40"/>
        <v>0</v>
      </c>
      <c r="W67" s="55"/>
      <c r="X67" s="57">
        <f>SUBTOTAL(9,X68:X69)</f>
        <v>0</v>
      </c>
      <c r="Y67" s="55"/>
      <c r="Z67" s="57">
        <f t="shared" ref="Z67" si="41">SUBTOTAL(9,Z68:Z69)</f>
        <v>0</v>
      </c>
      <c r="AA67" s="55"/>
      <c r="AB67" s="58">
        <f t="shared" ref="AB67:AB68" si="42">IFERROR(Z67/X67,0)</f>
        <v>0</v>
      </c>
    </row>
    <row r="68" spans="1:28" hidden="1" outlineLevel="1" x14ac:dyDescent="0.25">
      <c r="A68" s="2" t="s">
        <v>311</v>
      </c>
      <c r="C68" s="83"/>
      <c r="D68" s="2">
        <f>D67</f>
        <v>43</v>
      </c>
      <c r="E68" s="2" t="str">
        <f>""</f>
        <v/>
      </c>
      <c r="F68" s="2" t="str">
        <f>""</f>
        <v/>
      </c>
      <c r="G68" s="2" t="str">
        <f>""</f>
        <v/>
      </c>
      <c r="H68" s="32" t="str">
        <f>""</f>
        <v/>
      </c>
      <c r="I68" s="47" t="str">
        <f>""</f>
        <v/>
      </c>
      <c r="J68" s="21">
        <v>0</v>
      </c>
      <c r="K68" s="21">
        <v>0</v>
      </c>
      <c r="L68" s="21">
        <v>0</v>
      </c>
      <c r="M68" s="21">
        <v>0</v>
      </c>
      <c r="N68" s="21">
        <v>0</v>
      </c>
      <c r="O68" s="21">
        <v>0</v>
      </c>
      <c r="P68" s="21">
        <v>0</v>
      </c>
      <c r="Q68" s="21">
        <v>0</v>
      </c>
      <c r="R68" s="21">
        <v>0</v>
      </c>
      <c r="S68" s="21">
        <v>0</v>
      </c>
      <c r="T68" s="21">
        <v>0</v>
      </c>
      <c r="U68" s="21">
        <v>0</v>
      </c>
      <c r="V68" s="59">
        <f>SUM(J68:U68)</f>
        <v>0</v>
      </c>
      <c r="W68" s="56"/>
      <c r="X68" s="59">
        <v>0</v>
      </c>
      <c r="Y68" s="56"/>
      <c r="Z68" s="59">
        <f t="shared" ref="Z68" si="43">V68-X68</f>
        <v>0</v>
      </c>
      <c r="AA68" s="56"/>
      <c r="AB68" s="60">
        <f t="shared" si="42"/>
        <v>0</v>
      </c>
    </row>
    <row r="69" spans="1:28" hidden="1" outlineLevel="1" x14ac:dyDescent="0.25">
      <c r="A69" s="2" t="s">
        <v>311</v>
      </c>
      <c r="C69" s="83"/>
      <c r="G69" s="2"/>
      <c r="H69" s="32"/>
      <c r="I69" s="33"/>
      <c r="J69" s="21"/>
      <c r="K69" s="21"/>
      <c r="L69" s="21"/>
      <c r="M69" s="21"/>
      <c r="N69" s="21"/>
      <c r="O69" s="21"/>
      <c r="P69" s="21"/>
      <c r="Q69" s="21"/>
      <c r="R69" s="21"/>
      <c r="S69" s="21"/>
      <c r="T69" s="21"/>
      <c r="U69" s="21"/>
      <c r="V69" s="57"/>
      <c r="W69" s="56"/>
      <c r="X69" s="57"/>
      <c r="Y69" s="56"/>
      <c r="Z69" s="57"/>
      <c r="AA69" s="56"/>
      <c r="AB69" s="58"/>
    </row>
    <row r="70" spans="1:28" collapsed="1" x14ac:dyDescent="0.25">
      <c r="A70" s="2" t="s">
        <v>311</v>
      </c>
      <c r="C70" s="83" t="s">
        <v>1052</v>
      </c>
      <c r="D70" s="2">
        <v>46</v>
      </c>
      <c r="I70" s="48" t="str">
        <f>"Gain/Loss on Asset Disposal"</f>
        <v>Gain/Loss on Asset Disposal</v>
      </c>
      <c r="J70" s="49">
        <f t="shared" ref="J70:V70" si="44">SUBTOTAL(9,J71:J72)</f>
        <v>0</v>
      </c>
      <c r="K70" s="49">
        <f t="shared" si="44"/>
        <v>0</v>
      </c>
      <c r="L70" s="49">
        <f t="shared" si="44"/>
        <v>0</v>
      </c>
      <c r="M70" s="49">
        <f t="shared" si="44"/>
        <v>0</v>
      </c>
      <c r="N70" s="49">
        <f t="shared" si="44"/>
        <v>0</v>
      </c>
      <c r="O70" s="49">
        <f t="shared" si="44"/>
        <v>0</v>
      </c>
      <c r="P70" s="49">
        <f t="shared" si="44"/>
        <v>0</v>
      </c>
      <c r="Q70" s="49">
        <f t="shared" si="44"/>
        <v>0</v>
      </c>
      <c r="R70" s="49">
        <f t="shared" si="44"/>
        <v>0</v>
      </c>
      <c r="S70" s="49">
        <f t="shared" si="44"/>
        <v>0</v>
      </c>
      <c r="T70" s="49">
        <f t="shared" si="44"/>
        <v>0</v>
      </c>
      <c r="U70" s="49">
        <f t="shared" si="44"/>
        <v>0</v>
      </c>
      <c r="V70" s="57">
        <f t="shared" si="44"/>
        <v>0</v>
      </c>
      <c r="W70" s="55"/>
      <c r="X70" s="57">
        <f>SUBTOTAL(9,X71:X72)</f>
        <v>0</v>
      </c>
      <c r="Y70" s="55"/>
      <c r="Z70" s="57">
        <f t="shared" ref="Z70" si="45">SUBTOTAL(9,Z71:Z72)</f>
        <v>0</v>
      </c>
      <c r="AA70" s="55"/>
      <c r="AB70" s="58">
        <f t="shared" ref="AB70:AB71" si="46">IFERROR(Z70/X70,0)</f>
        <v>0</v>
      </c>
    </row>
    <row r="71" spans="1:28" hidden="1" outlineLevel="1" x14ac:dyDescent="0.25">
      <c r="A71" s="2" t="s">
        <v>311</v>
      </c>
      <c r="C71" s="83"/>
      <c r="D71" s="2">
        <f>D70</f>
        <v>46</v>
      </c>
      <c r="E71" s="2" t="str">
        <f>""</f>
        <v/>
      </c>
      <c r="F71" s="2" t="str">
        <f>""</f>
        <v/>
      </c>
      <c r="G71" s="2" t="str">
        <f>""</f>
        <v/>
      </c>
      <c r="H71" s="32" t="str">
        <f>""</f>
        <v/>
      </c>
      <c r="I71" s="47" t="str">
        <f>""</f>
        <v/>
      </c>
      <c r="J71" s="21">
        <v>0</v>
      </c>
      <c r="K71" s="21">
        <v>0</v>
      </c>
      <c r="L71" s="21">
        <v>0</v>
      </c>
      <c r="M71" s="21">
        <v>0</v>
      </c>
      <c r="N71" s="21">
        <v>0</v>
      </c>
      <c r="O71" s="21">
        <v>0</v>
      </c>
      <c r="P71" s="21">
        <v>0</v>
      </c>
      <c r="Q71" s="21">
        <v>0</v>
      </c>
      <c r="R71" s="21">
        <v>0</v>
      </c>
      <c r="S71" s="21">
        <v>0</v>
      </c>
      <c r="T71" s="21">
        <v>0</v>
      </c>
      <c r="U71" s="21">
        <v>0</v>
      </c>
      <c r="V71" s="59">
        <f>SUM(J71:U71)</f>
        <v>0</v>
      </c>
      <c r="W71" s="56"/>
      <c r="X71" s="59">
        <v>0</v>
      </c>
      <c r="Y71" s="56"/>
      <c r="Z71" s="59">
        <f t="shared" ref="Z71" si="47">V71-X71</f>
        <v>0</v>
      </c>
      <c r="AA71" s="56"/>
      <c r="AB71" s="60">
        <f t="shared" si="46"/>
        <v>0</v>
      </c>
    </row>
    <row r="72" spans="1:28" hidden="1" outlineLevel="1" x14ac:dyDescent="0.25">
      <c r="A72" s="2" t="s">
        <v>311</v>
      </c>
      <c r="C72" s="83"/>
      <c r="G72" s="2"/>
      <c r="H72" s="32"/>
      <c r="I72" s="33"/>
      <c r="J72" s="21"/>
      <c r="K72" s="21"/>
      <c r="L72" s="21"/>
      <c r="M72" s="21"/>
      <c r="N72" s="21"/>
      <c r="O72" s="21"/>
      <c r="P72" s="21"/>
      <c r="Q72" s="21"/>
      <c r="R72" s="21"/>
      <c r="S72" s="21"/>
      <c r="T72" s="21"/>
      <c r="U72" s="21"/>
      <c r="V72" s="57"/>
      <c r="W72" s="56"/>
      <c r="X72" s="57"/>
      <c r="Y72" s="56"/>
      <c r="Z72" s="57"/>
      <c r="AA72" s="56"/>
      <c r="AB72" s="58"/>
    </row>
    <row r="73" spans="1:28" x14ac:dyDescent="0.25">
      <c r="C73" s="83"/>
      <c r="V73" s="57"/>
      <c r="W73" s="56"/>
      <c r="X73" s="57"/>
      <c r="Y73" s="56"/>
      <c r="Z73" s="57"/>
      <c r="AA73" s="56"/>
      <c r="AB73" s="58"/>
    </row>
    <row r="74" spans="1:28" ht="16.5" thickBot="1" x14ac:dyDescent="0.3">
      <c r="C74" s="83"/>
      <c r="H74" s="5"/>
      <c r="I74" s="68" t="s">
        <v>12</v>
      </c>
      <c r="J74" s="66">
        <f t="shared" ref="J74:V74" si="48">J61-SUBTOTAL(9,J64:J73)</f>
        <v>-40981</v>
      </c>
      <c r="K74" s="66">
        <f t="shared" si="48"/>
        <v>-20168.440000000006</v>
      </c>
      <c r="L74" s="66">
        <f t="shared" si="48"/>
        <v>46712.57</v>
      </c>
      <c r="M74" s="66">
        <f t="shared" si="48"/>
        <v>79080.77</v>
      </c>
      <c r="N74" s="66">
        <f t="shared" si="48"/>
        <v>108352</v>
      </c>
      <c r="O74" s="66">
        <f t="shared" si="48"/>
        <v>113955</v>
      </c>
      <c r="P74" s="66">
        <f t="shared" si="48"/>
        <v>120047</v>
      </c>
      <c r="Q74" s="66">
        <f t="shared" si="48"/>
        <v>126343</v>
      </c>
      <c r="R74" s="66">
        <f t="shared" si="48"/>
        <v>133238</v>
      </c>
      <c r="S74" s="66">
        <f t="shared" si="48"/>
        <v>140663</v>
      </c>
      <c r="T74" s="66">
        <f t="shared" si="48"/>
        <v>148337</v>
      </c>
      <c r="U74" s="66">
        <f t="shared" si="48"/>
        <v>156279</v>
      </c>
      <c r="V74" s="66">
        <f t="shared" si="48"/>
        <v>1111857.8999999999</v>
      </c>
      <c r="W74" s="56"/>
      <c r="X74" s="66">
        <f>X61-SUBTOTAL(9,X64:X73)</f>
        <v>1504123</v>
      </c>
      <c r="Y74" s="56"/>
      <c r="Z74" s="66">
        <f>V74-X74</f>
        <v>-392265.10000000009</v>
      </c>
      <c r="AA74" s="56"/>
      <c r="AB74" s="67">
        <f>IFERROR(Z74/X74,0)</f>
        <v>-0.26079323300022678</v>
      </c>
    </row>
    <row r="75" spans="1:28" x14ac:dyDescent="0.25">
      <c r="C75" s="83"/>
      <c r="J75" s="15"/>
      <c r="K75" s="15"/>
      <c r="L75" s="15"/>
      <c r="M75" s="15"/>
      <c r="N75" s="15"/>
      <c r="O75" s="15"/>
      <c r="P75" s="15"/>
      <c r="Q75" s="15"/>
      <c r="R75" s="15"/>
      <c r="S75" s="15"/>
      <c r="T75" s="15"/>
      <c r="U75" s="15"/>
      <c r="V75" s="63"/>
      <c r="W75" s="56"/>
      <c r="X75" s="63"/>
      <c r="Y75" s="56"/>
      <c r="Z75" s="63"/>
      <c r="AA75" s="56"/>
      <c r="AB75" s="63"/>
    </row>
    <row r="76" spans="1:28" collapsed="1" x14ac:dyDescent="0.25">
      <c r="C76" s="83">
        <v>41</v>
      </c>
      <c r="D76" s="2">
        <v>41</v>
      </c>
      <c r="I76" s="48" t="str">
        <f>"Income Tax Expense"</f>
        <v>Income Tax Expense</v>
      </c>
      <c r="J76" s="49">
        <f t="shared" ref="J76:V76" si="49">SUBTOTAL(9,J77:J78)</f>
        <v>0</v>
      </c>
      <c r="K76" s="49">
        <f t="shared" si="49"/>
        <v>0</v>
      </c>
      <c r="L76" s="49">
        <f t="shared" si="49"/>
        <v>0</v>
      </c>
      <c r="M76" s="49">
        <f t="shared" si="49"/>
        <v>0</v>
      </c>
      <c r="N76" s="49">
        <f t="shared" si="49"/>
        <v>0</v>
      </c>
      <c r="O76" s="49">
        <f t="shared" si="49"/>
        <v>0</v>
      </c>
      <c r="P76" s="49">
        <f t="shared" si="49"/>
        <v>0</v>
      </c>
      <c r="Q76" s="49">
        <f t="shared" si="49"/>
        <v>0</v>
      </c>
      <c r="R76" s="49">
        <f t="shared" si="49"/>
        <v>0</v>
      </c>
      <c r="S76" s="49">
        <f t="shared" si="49"/>
        <v>0</v>
      </c>
      <c r="T76" s="49">
        <f t="shared" si="49"/>
        <v>0</v>
      </c>
      <c r="U76" s="49">
        <f t="shared" si="49"/>
        <v>0</v>
      </c>
      <c r="V76" s="57">
        <f t="shared" si="49"/>
        <v>0</v>
      </c>
      <c r="W76" s="55"/>
      <c r="X76" s="57">
        <f>SUBTOTAL(9,X77:X78)</f>
        <v>0</v>
      </c>
      <c r="Y76" s="55"/>
      <c r="Z76" s="57">
        <f>SUBTOTAL(9,Z77:Z78)</f>
        <v>0</v>
      </c>
      <c r="AA76" s="55"/>
      <c r="AB76" s="58">
        <f>IFERROR(Z76/X76,0)</f>
        <v>0</v>
      </c>
    </row>
    <row r="77" spans="1:28" hidden="1" outlineLevel="1" x14ac:dyDescent="0.25">
      <c r="C77" s="83"/>
      <c r="D77" s="2">
        <f>D76</f>
        <v>41</v>
      </c>
      <c r="E77" s="2" t="str">
        <f>""</f>
        <v/>
      </c>
      <c r="F77" s="2" t="str">
        <f>""</f>
        <v/>
      </c>
      <c r="G77" s="2" t="str">
        <f>""</f>
        <v/>
      </c>
      <c r="H77" s="32" t="str">
        <f>""</f>
        <v/>
      </c>
      <c r="I77" s="47" t="str">
        <f>""</f>
        <v/>
      </c>
      <c r="J77" s="21">
        <v>0</v>
      </c>
      <c r="K77" s="21">
        <v>0</v>
      </c>
      <c r="L77" s="21">
        <v>0</v>
      </c>
      <c r="M77" s="21">
        <v>0</v>
      </c>
      <c r="N77" s="21">
        <v>0</v>
      </c>
      <c r="O77" s="21">
        <v>0</v>
      </c>
      <c r="P77" s="21">
        <v>0</v>
      </c>
      <c r="Q77" s="21">
        <v>0</v>
      </c>
      <c r="R77" s="21">
        <v>0</v>
      </c>
      <c r="S77" s="21">
        <v>0</v>
      </c>
      <c r="T77" s="21">
        <v>0</v>
      </c>
      <c r="U77" s="21">
        <v>0</v>
      </c>
      <c r="V77" s="59">
        <f>SUM(J77:U77)</f>
        <v>0</v>
      </c>
      <c r="W77" s="56"/>
      <c r="X77" s="59">
        <v>0</v>
      </c>
      <c r="Y77" s="56"/>
      <c r="Z77" s="59">
        <f>V77-X77</f>
        <v>0</v>
      </c>
      <c r="AA77" s="56"/>
      <c r="AB77" s="60">
        <f>IFERROR(Z77/X77,0)</f>
        <v>0</v>
      </c>
    </row>
    <row r="78" spans="1:28" hidden="1" outlineLevel="1" x14ac:dyDescent="0.25">
      <c r="G78" s="2"/>
      <c r="H78" s="32"/>
      <c r="I78" s="33"/>
      <c r="J78" s="21"/>
      <c r="K78" s="21"/>
      <c r="L78" s="21"/>
      <c r="M78" s="21"/>
      <c r="N78" s="21"/>
      <c r="O78" s="21"/>
      <c r="P78" s="21"/>
      <c r="Q78" s="21"/>
      <c r="R78" s="21"/>
      <c r="S78" s="21"/>
      <c r="T78" s="21"/>
      <c r="U78" s="21"/>
      <c r="V78" s="57"/>
      <c r="W78" s="56"/>
      <c r="X78" s="57"/>
      <c r="Y78" s="56"/>
      <c r="Z78" s="57"/>
      <c r="AA78" s="56"/>
      <c r="AB78" s="58"/>
    </row>
    <row r="79" spans="1:28" x14ac:dyDescent="0.25">
      <c r="AA79" s="29"/>
    </row>
    <row r="80" spans="1:28" ht="16.5" thickBot="1" x14ac:dyDescent="0.3">
      <c r="H80" s="5"/>
      <c r="I80" s="68" t="s">
        <v>7</v>
      </c>
      <c r="J80" s="66">
        <f t="shared" ref="J80:V80" si="50">J74-SUBTOTAL(9,J76:J79)</f>
        <v>-40981</v>
      </c>
      <c r="K80" s="66">
        <f t="shared" si="50"/>
        <v>-20168.440000000006</v>
      </c>
      <c r="L80" s="66">
        <f t="shared" si="50"/>
        <v>46712.57</v>
      </c>
      <c r="M80" s="66">
        <f t="shared" si="50"/>
        <v>79080.77</v>
      </c>
      <c r="N80" s="66">
        <f t="shared" si="50"/>
        <v>108352</v>
      </c>
      <c r="O80" s="66">
        <f t="shared" si="50"/>
        <v>113955</v>
      </c>
      <c r="P80" s="66">
        <f t="shared" si="50"/>
        <v>120047</v>
      </c>
      <c r="Q80" s="66">
        <f t="shared" si="50"/>
        <v>126343</v>
      </c>
      <c r="R80" s="66">
        <f t="shared" si="50"/>
        <v>133238</v>
      </c>
      <c r="S80" s="66">
        <f t="shared" si="50"/>
        <v>140663</v>
      </c>
      <c r="T80" s="66">
        <f t="shared" si="50"/>
        <v>148337</v>
      </c>
      <c r="U80" s="66">
        <f t="shared" si="50"/>
        <v>156279</v>
      </c>
      <c r="V80" s="66">
        <f t="shared" si="50"/>
        <v>1111857.8999999999</v>
      </c>
      <c r="W80" s="56"/>
      <c r="X80" s="66">
        <f>X74-SUBTOTAL(9,X76:X79)</f>
        <v>1504123</v>
      </c>
      <c r="Y80" s="56"/>
      <c r="Z80" s="66">
        <f>V80-X80</f>
        <v>-392265.10000000009</v>
      </c>
      <c r="AA80" s="56"/>
      <c r="AB80" s="67">
        <f>IFERROR(Z80/X80,0)</f>
        <v>-0.26079323300022678</v>
      </c>
    </row>
    <row r="81" spans="8:29" x14ac:dyDescent="0.25">
      <c r="W81" s="29"/>
    </row>
    <row r="83" spans="8:29" x14ac:dyDescent="0.25">
      <c r="Y83" s="29"/>
    </row>
    <row r="85" spans="8:29" x14ac:dyDescent="0.25">
      <c r="H85" s="32"/>
      <c r="I85" s="39"/>
      <c r="J85" s="40"/>
    </row>
    <row r="86" spans="8:29" x14ac:dyDescent="0.25">
      <c r="AA86" s="29"/>
    </row>
    <row r="87" spans="8:29" x14ac:dyDescent="0.25">
      <c r="AC87" s="29"/>
    </row>
  </sheetData>
  <phoneticPr fontId="0" type="noConversion"/>
  <conditionalFormatting sqref="J13:U13">
    <cfRule type="expression" dxfId="36" priority="264">
      <formula>J$13="Actual"</formula>
    </cfRule>
  </conditionalFormatting>
  <conditionalFormatting sqref="J58:U58 J20:U20 J25:U25">
    <cfRule type="expression" dxfId="35" priority="263">
      <formula>J$13="Actual"</formula>
    </cfRule>
  </conditionalFormatting>
  <conditionalFormatting sqref="J35:U35">
    <cfRule type="expression" dxfId="34" priority="258">
      <formula>J$13="Actual"</formula>
    </cfRule>
  </conditionalFormatting>
  <conditionalFormatting sqref="J15:U15">
    <cfRule type="expression" dxfId="33" priority="235">
      <formula>J$13="Actual"</formula>
    </cfRule>
  </conditionalFormatting>
  <conditionalFormatting sqref="J16:U16">
    <cfRule type="expression" dxfId="32" priority="229">
      <formula>J$13="Actual"</formula>
    </cfRule>
  </conditionalFormatting>
  <conditionalFormatting sqref="J64:U64">
    <cfRule type="expression" dxfId="31" priority="200">
      <formula>J$13="Actual"</formula>
    </cfRule>
  </conditionalFormatting>
  <conditionalFormatting sqref="J31:U31">
    <cfRule type="expression" dxfId="30" priority="228">
      <formula>J$13="Actual"</formula>
    </cfRule>
  </conditionalFormatting>
  <conditionalFormatting sqref="J66:U66">
    <cfRule type="expression" dxfId="29" priority="201">
      <formula>J$13="Actual"</formula>
    </cfRule>
  </conditionalFormatting>
  <conditionalFormatting sqref="J40:U40">
    <cfRule type="expression" dxfId="28" priority="225">
      <formula>J$13="Actual"</formula>
    </cfRule>
  </conditionalFormatting>
  <conditionalFormatting sqref="J28:U28">
    <cfRule type="expression" dxfId="27" priority="227">
      <formula>J$13="Actual"</formula>
    </cfRule>
  </conditionalFormatting>
  <conditionalFormatting sqref="J78:U78">
    <cfRule type="expression" dxfId="26" priority="191">
      <formula>J$13="Actual"</formula>
    </cfRule>
  </conditionalFormatting>
  <conditionalFormatting sqref="J38:U38">
    <cfRule type="expression" dxfId="25" priority="224">
      <formula>J$13="Actual"</formula>
    </cfRule>
  </conditionalFormatting>
  <conditionalFormatting sqref="J76:U76">
    <cfRule type="expression" dxfId="24" priority="190">
      <formula>J$13="Actual"</formula>
    </cfRule>
  </conditionalFormatting>
  <conditionalFormatting sqref="J59:U59">
    <cfRule type="expression" dxfId="23" priority="154">
      <formula>J$13="Actual"</formula>
    </cfRule>
  </conditionalFormatting>
  <conditionalFormatting sqref="J33:U33">
    <cfRule type="expression" dxfId="22" priority="153">
      <formula>J$13="Actual"</formula>
    </cfRule>
  </conditionalFormatting>
  <conditionalFormatting sqref="J61:U61">
    <cfRule type="expression" dxfId="21" priority="149">
      <formula>J$13="Actual"</formula>
    </cfRule>
  </conditionalFormatting>
  <conditionalFormatting sqref="J74:U74">
    <cfRule type="expression" dxfId="20" priority="148">
      <formula>J$13="Actual"</formula>
    </cfRule>
  </conditionalFormatting>
  <conditionalFormatting sqref="J80:U80">
    <cfRule type="expression" dxfId="19" priority="147">
      <formula>J$13="Actual"</formula>
    </cfRule>
  </conditionalFormatting>
  <conditionalFormatting sqref="J39:U39">
    <cfRule type="expression" dxfId="18" priority="112">
      <formula>J$13="Actual"</formula>
    </cfRule>
  </conditionalFormatting>
  <conditionalFormatting sqref="J65:U65">
    <cfRule type="expression" dxfId="17" priority="106">
      <formula>J$13="Actual"</formula>
    </cfRule>
  </conditionalFormatting>
  <conditionalFormatting sqref="J77:U77">
    <cfRule type="expression" dxfId="16" priority="103">
      <formula>J$13="Actual"</formula>
    </cfRule>
  </conditionalFormatting>
  <conditionalFormatting sqref="J29:U29">
    <cfRule type="expression" dxfId="15" priority="125">
      <formula>J$13="Actual"</formula>
    </cfRule>
  </conditionalFormatting>
  <conditionalFormatting sqref="J24:U24">
    <cfRule type="expression" dxfId="14" priority="61">
      <formula>J$13="Actual"</formula>
    </cfRule>
  </conditionalFormatting>
  <conditionalFormatting sqref="J32:U32">
    <cfRule type="expression" dxfId="13" priority="60">
      <formula>J$13="Actual"</formula>
    </cfRule>
  </conditionalFormatting>
  <conditionalFormatting sqref="J23:U23">
    <cfRule type="expression" dxfId="12" priority="13">
      <formula>J$13="Actual"</formula>
    </cfRule>
  </conditionalFormatting>
  <conditionalFormatting sqref="J21:U21">
    <cfRule type="expression" dxfId="11" priority="12">
      <formula>J$13="Actual"</formula>
    </cfRule>
  </conditionalFormatting>
  <conditionalFormatting sqref="J22:U22">
    <cfRule type="expression" dxfId="10" priority="11">
      <formula>J$13="Actual"</formula>
    </cfRule>
  </conditionalFormatting>
  <conditionalFormatting sqref="J17:U19">
    <cfRule type="expression" dxfId="9" priority="10">
      <formula>J$13="Actual"</formula>
    </cfRule>
  </conditionalFormatting>
  <conditionalFormatting sqref="J30:U30">
    <cfRule type="expression" dxfId="8" priority="9">
      <formula>J$13="Actual"</formula>
    </cfRule>
  </conditionalFormatting>
  <conditionalFormatting sqref="J43:U43 J47:U47 J50:U50 J53:U53 J57:U57">
    <cfRule type="expression" dxfId="7" priority="8">
      <formula>J$13="Actual"</formula>
    </cfRule>
  </conditionalFormatting>
  <conditionalFormatting sqref="J41:U41 J44:U44 J48:U48 J51:U51 J54:U54">
    <cfRule type="expression" dxfId="6" priority="7">
      <formula>J$13="Actual"</formula>
    </cfRule>
  </conditionalFormatting>
  <conditionalFormatting sqref="J42:U42 J45:U45 J49:U49 J52:U52 J55:U55">
    <cfRule type="expression" dxfId="5" priority="6">
      <formula>J$13="Actual"</formula>
    </cfRule>
  </conditionalFormatting>
  <conditionalFormatting sqref="J56:U56">
    <cfRule type="expression" dxfId="4" priority="5">
      <formula>J$13="Actual"</formula>
    </cfRule>
  </conditionalFormatting>
  <conditionalFormatting sqref="J46:U46">
    <cfRule type="expression" dxfId="3" priority="4">
      <formula>J$13="Actual"</formula>
    </cfRule>
  </conditionalFormatting>
  <conditionalFormatting sqref="J67:U67 J70:U70">
    <cfRule type="expression" dxfId="2" priority="2">
      <formula>J$13="Actual"</formula>
    </cfRule>
  </conditionalFormatting>
  <conditionalFormatting sqref="J69:U69 J72:U72">
    <cfRule type="expression" dxfId="1" priority="3">
      <formula>J$13="Actual"</formula>
    </cfRule>
  </conditionalFormatting>
  <conditionalFormatting sqref="J68:U68 J71:U71">
    <cfRule type="expression" dxfId="0" priority="1">
      <formula>J$13="Actual"</formula>
    </cfRule>
  </conditionalFormatting>
  <pageMargins left="0.7" right="0.7" top="0.75" bottom="0.75" header="0.3" footer="0.3"/>
  <pageSetup scale="37" orientation="landscape" r:id="rId1"/>
  <headerFooter alignWithMargins="0">
    <oddFooter>&amp;L&amp;B Confidential&amp;B&amp;C&amp;D&amp;RPage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defaultRowHeight="12.75" x14ac:dyDescent="0.2"/>
  <sheetData>
    <row r="1" spans="1:5" x14ac:dyDescent="0.2">
      <c r="A1" s="84" t="s">
        <v>1128</v>
      </c>
      <c r="C1" s="84" t="s">
        <v>3</v>
      </c>
      <c r="D1" s="84" t="s">
        <v>4</v>
      </c>
      <c r="E1" s="84" t="s">
        <v>45</v>
      </c>
    </row>
    <row r="2" spans="1:5" x14ac:dyDescent="0.2">
      <c r="B2" s="84" t="s">
        <v>46</v>
      </c>
    </row>
    <row r="3" spans="1:5" x14ac:dyDescent="0.2">
      <c r="B3" s="84" t="s">
        <v>47</v>
      </c>
      <c r="C3" s="84" t="s">
        <v>5</v>
      </c>
      <c r="D3" s="84" t="s">
        <v>4</v>
      </c>
    </row>
    <row r="4" spans="1:5" x14ac:dyDescent="0.2">
      <c r="A4" s="84" t="s">
        <v>6</v>
      </c>
      <c r="C4" s="84" t="s">
        <v>14</v>
      </c>
      <c r="D4" s="84" t="s">
        <v>78</v>
      </c>
    </row>
    <row r="5" spans="1:5" x14ac:dyDescent="0.2">
      <c r="A5" s="84" t="s">
        <v>6</v>
      </c>
      <c r="B5" s="84" t="s">
        <v>79</v>
      </c>
      <c r="C5" s="84" t="s">
        <v>33</v>
      </c>
      <c r="D5" s="84" t="s">
        <v>80</v>
      </c>
      <c r="E5" s="84" t="s">
        <v>81</v>
      </c>
    </row>
    <row r="6" spans="1:5" x14ac:dyDescent="0.2">
      <c r="A6" s="84" t="s">
        <v>6</v>
      </c>
      <c r="B6" s="84" t="s">
        <v>82</v>
      </c>
      <c r="C6" s="84" t="s">
        <v>34</v>
      </c>
      <c r="D6" s="84" t="s">
        <v>80</v>
      </c>
      <c r="E6" s="84" t="s">
        <v>83</v>
      </c>
    </row>
    <row r="7" spans="1:5" x14ac:dyDescent="0.2">
      <c r="A7" s="84" t="s">
        <v>6</v>
      </c>
      <c r="C7" s="84" t="s">
        <v>19</v>
      </c>
      <c r="D7" s="84" t="s">
        <v>84</v>
      </c>
    </row>
    <row r="8" spans="1:5" x14ac:dyDescent="0.2">
      <c r="A8" s="84" t="s">
        <v>6</v>
      </c>
      <c r="C8" s="84" t="s">
        <v>31</v>
      </c>
      <c r="D8" s="84" t="s">
        <v>35</v>
      </c>
    </row>
    <row r="9" spans="1:5" x14ac:dyDescent="0.2">
      <c r="A9" s="84" t="s">
        <v>20</v>
      </c>
      <c r="C9" s="84" t="s">
        <v>18</v>
      </c>
    </row>
    <row r="11" spans="1:5" x14ac:dyDescent="0.2">
      <c r="C11" s="84" t="s">
        <v>22</v>
      </c>
    </row>
    <row r="12" spans="1:5" x14ac:dyDescent="0.2">
      <c r="C12" s="84" t="s">
        <v>23</v>
      </c>
      <c r="D12" s="84" t="s">
        <v>85</v>
      </c>
    </row>
    <row r="13" spans="1:5" x14ac:dyDescent="0.2">
      <c r="C13" s="84" t="s">
        <v>21</v>
      </c>
      <c r="D13" s="84" t="s">
        <v>86</v>
      </c>
    </row>
    <row r="14" spans="1:5" x14ac:dyDescent="0.2">
      <c r="C14" s="84" t="s">
        <v>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defaultRowHeight="12.75" x14ac:dyDescent="0.2"/>
  <sheetData>
    <row r="1" spans="1:5" x14ac:dyDescent="0.2">
      <c r="A1" s="84" t="s">
        <v>1128</v>
      </c>
      <c r="C1" s="84" t="s">
        <v>3</v>
      </c>
      <c r="D1" s="84" t="s">
        <v>4</v>
      </c>
      <c r="E1" s="84" t="s">
        <v>45</v>
      </c>
    </row>
    <row r="2" spans="1:5" x14ac:dyDescent="0.2">
      <c r="B2" s="84" t="s">
        <v>46</v>
      </c>
    </row>
    <row r="3" spans="1:5" x14ac:dyDescent="0.2">
      <c r="B3" s="84" t="s">
        <v>47</v>
      </c>
      <c r="C3" s="84" t="s">
        <v>5</v>
      </c>
      <c r="D3" s="84" t="s">
        <v>4</v>
      </c>
    </row>
    <row r="4" spans="1:5" x14ac:dyDescent="0.2">
      <c r="A4" s="84" t="s">
        <v>6</v>
      </c>
      <c r="C4" s="84" t="s">
        <v>14</v>
      </c>
      <c r="D4" s="84" t="s">
        <v>78</v>
      </c>
    </row>
    <row r="5" spans="1:5" x14ac:dyDescent="0.2">
      <c r="A5" s="84" t="s">
        <v>6</v>
      </c>
      <c r="B5" s="84" t="s">
        <v>79</v>
      </c>
      <c r="C5" s="84" t="s">
        <v>33</v>
      </c>
      <c r="D5" s="84" t="s">
        <v>80</v>
      </c>
      <c r="E5" s="84" t="s">
        <v>81</v>
      </c>
    </row>
    <row r="6" spans="1:5" x14ac:dyDescent="0.2">
      <c r="A6" s="84" t="s">
        <v>6</v>
      </c>
      <c r="B6" s="84" t="s">
        <v>82</v>
      </c>
      <c r="C6" s="84" t="s">
        <v>34</v>
      </c>
      <c r="D6" s="84" t="s">
        <v>80</v>
      </c>
      <c r="E6" s="84" t="s">
        <v>83</v>
      </c>
    </row>
    <row r="7" spans="1:5" x14ac:dyDescent="0.2">
      <c r="A7" s="84" t="s">
        <v>6</v>
      </c>
      <c r="C7" s="84" t="s">
        <v>19</v>
      </c>
      <c r="D7" s="84" t="s">
        <v>84</v>
      </c>
    </row>
    <row r="8" spans="1:5" x14ac:dyDescent="0.2">
      <c r="A8" s="84" t="s">
        <v>6</v>
      </c>
      <c r="C8" s="84" t="s">
        <v>31</v>
      </c>
      <c r="D8" s="84" t="s">
        <v>35</v>
      </c>
    </row>
    <row r="9" spans="1:5" x14ac:dyDescent="0.2">
      <c r="A9" s="84" t="s">
        <v>20</v>
      </c>
      <c r="C9" s="84" t="s">
        <v>18</v>
      </c>
    </row>
    <row r="11" spans="1:5" x14ac:dyDescent="0.2">
      <c r="C11" s="84" t="s">
        <v>22</v>
      </c>
    </row>
    <row r="12" spans="1:5" x14ac:dyDescent="0.2">
      <c r="C12" s="84" t="s">
        <v>23</v>
      </c>
      <c r="D12" s="84" t="s">
        <v>85</v>
      </c>
    </row>
    <row r="13" spans="1:5" x14ac:dyDescent="0.2">
      <c r="C13" s="84" t="s">
        <v>21</v>
      </c>
      <c r="D13" s="84" t="s">
        <v>86</v>
      </c>
    </row>
    <row r="14" spans="1:5" x14ac:dyDescent="0.2">
      <c r="C14" s="84" t="s">
        <v>25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
  <sheetViews>
    <sheetView workbookViewId="0"/>
  </sheetViews>
  <sheetFormatPr defaultRowHeight="12.75" x14ac:dyDescent="0.2"/>
  <sheetData>
    <row r="1" spans="1:28" x14ac:dyDescent="0.2">
      <c r="A1" s="84" t="s">
        <v>1144</v>
      </c>
      <c r="C1" s="84" t="s">
        <v>2</v>
      </c>
      <c r="D1" s="84" t="s">
        <v>2</v>
      </c>
      <c r="E1" s="84" t="s">
        <v>2</v>
      </c>
      <c r="F1" s="84" t="s">
        <v>2</v>
      </c>
      <c r="G1" s="84" t="s">
        <v>2</v>
      </c>
      <c r="H1" s="84" t="s">
        <v>15</v>
      </c>
      <c r="J1" s="84" t="s">
        <v>15</v>
      </c>
      <c r="K1" s="84" t="s">
        <v>15</v>
      </c>
      <c r="L1" s="84" t="s">
        <v>15</v>
      </c>
      <c r="M1" s="84" t="s">
        <v>15</v>
      </c>
      <c r="N1" s="84" t="s">
        <v>15</v>
      </c>
      <c r="O1" s="84" t="s">
        <v>15</v>
      </c>
      <c r="P1" s="84" t="s">
        <v>15</v>
      </c>
      <c r="Q1" s="84" t="s">
        <v>15</v>
      </c>
      <c r="R1" s="84" t="s">
        <v>15</v>
      </c>
      <c r="S1" s="84" t="s">
        <v>15</v>
      </c>
      <c r="T1" s="84" t="s">
        <v>15</v>
      </c>
      <c r="U1" s="84" t="s">
        <v>15</v>
      </c>
      <c r="V1" s="84" t="s">
        <v>15</v>
      </c>
      <c r="Y1" s="84" t="s">
        <v>2</v>
      </c>
      <c r="Z1" s="84" t="s">
        <v>2</v>
      </c>
    </row>
    <row r="2" spans="1:28" x14ac:dyDescent="0.2">
      <c r="A2" s="84" t="s">
        <v>2</v>
      </c>
      <c r="J2" s="84" t="s">
        <v>16</v>
      </c>
      <c r="K2" s="84" t="s">
        <v>16</v>
      </c>
      <c r="L2" s="84" t="s">
        <v>16</v>
      </c>
      <c r="M2" s="84" t="s">
        <v>16</v>
      </c>
      <c r="N2" s="84" t="s">
        <v>16</v>
      </c>
      <c r="O2" s="84" t="s">
        <v>16</v>
      </c>
      <c r="P2" s="84" t="s">
        <v>16</v>
      </c>
      <c r="Q2" s="84" t="s">
        <v>16</v>
      </c>
      <c r="R2" s="84" t="s">
        <v>16</v>
      </c>
      <c r="S2" s="84" t="s">
        <v>16</v>
      </c>
      <c r="T2" s="84" t="s">
        <v>16</v>
      </c>
      <c r="U2" s="84" t="s">
        <v>16</v>
      </c>
      <c r="V2" s="84" t="s">
        <v>16</v>
      </c>
    </row>
    <row r="3" spans="1:28" x14ac:dyDescent="0.2">
      <c r="A3" s="84" t="s">
        <v>2</v>
      </c>
      <c r="I3" s="84" t="s">
        <v>0</v>
      </c>
      <c r="J3" s="84" t="s">
        <v>87</v>
      </c>
      <c r="K3" s="84" t="s">
        <v>88</v>
      </c>
      <c r="L3" s="84" t="s">
        <v>89</v>
      </c>
      <c r="M3" s="84" t="s">
        <v>90</v>
      </c>
      <c r="N3" s="84" t="s">
        <v>91</v>
      </c>
      <c r="O3" s="84" t="s">
        <v>92</v>
      </c>
      <c r="P3" s="84" t="s">
        <v>93</v>
      </c>
      <c r="Q3" s="84" t="s">
        <v>94</v>
      </c>
      <c r="R3" s="84" t="s">
        <v>95</v>
      </c>
      <c r="S3" s="84" t="s">
        <v>96</v>
      </c>
      <c r="T3" s="84" t="s">
        <v>97</v>
      </c>
      <c r="U3" s="84" t="s">
        <v>98</v>
      </c>
      <c r="V3" s="84" t="s">
        <v>99</v>
      </c>
    </row>
    <row r="4" spans="1:28" x14ac:dyDescent="0.2">
      <c r="A4" s="84" t="s">
        <v>2</v>
      </c>
      <c r="I4" s="84" t="s">
        <v>1</v>
      </c>
      <c r="J4" s="84" t="s">
        <v>100</v>
      </c>
      <c r="K4" s="84" t="s">
        <v>101</v>
      </c>
      <c r="L4" s="84" t="s">
        <v>102</v>
      </c>
      <c r="M4" s="84" t="s">
        <v>103</v>
      </c>
      <c r="N4" s="84" t="s">
        <v>104</v>
      </c>
      <c r="O4" s="84" t="s">
        <v>105</v>
      </c>
      <c r="P4" s="84" t="s">
        <v>106</v>
      </c>
      <c r="Q4" s="84" t="s">
        <v>107</v>
      </c>
      <c r="R4" s="84" t="s">
        <v>108</v>
      </c>
      <c r="S4" s="84" t="s">
        <v>109</v>
      </c>
      <c r="T4" s="84" t="s">
        <v>110</v>
      </c>
      <c r="U4" s="84" t="s">
        <v>111</v>
      </c>
      <c r="V4" s="84" t="s">
        <v>112</v>
      </c>
    </row>
    <row r="5" spans="1:28" x14ac:dyDescent="0.2">
      <c r="A5" s="84" t="s">
        <v>2</v>
      </c>
      <c r="I5" s="84" t="s">
        <v>113</v>
      </c>
    </row>
    <row r="7" spans="1:28" x14ac:dyDescent="0.2">
      <c r="I7" s="84" t="s">
        <v>24</v>
      </c>
    </row>
    <row r="8" spans="1:28" x14ac:dyDescent="0.2">
      <c r="I8" s="84" t="s">
        <v>8</v>
      </c>
      <c r="J8" s="84" t="s">
        <v>114</v>
      </c>
      <c r="K8" s="84" t="s">
        <v>115</v>
      </c>
      <c r="L8" s="84" t="s">
        <v>116</v>
      </c>
    </row>
    <row r="9" spans="1:28" x14ac:dyDescent="0.2">
      <c r="I9" s="84" t="s">
        <v>9</v>
      </c>
      <c r="J9" s="84" t="s">
        <v>117</v>
      </c>
      <c r="K9" s="84" t="s">
        <v>118</v>
      </c>
      <c r="L9" s="84" t="s">
        <v>119</v>
      </c>
    </row>
    <row r="10" spans="1:28" x14ac:dyDescent="0.2">
      <c r="I10" s="84" t="s">
        <v>30</v>
      </c>
      <c r="J10" s="84" t="s">
        <v>120</v>
      </c>
      <c r="K10" s="84" t="s">
        <v>17</v>
      </c>
      <c r="L10" s="84" t="s">
        <v>121</v>
      </c>
    </row>
    <row r="11" spans="1:28" x14ac:dyDescent="0.2">
      <c r="C11" s="84" t="s">
        <v>44</v>
      </c>
    </row>
    <row r="12" spans="1:28" x14ac:dyDescent="0.2">
      <c r="C12" s="84" t="s">
        <v>43</v>
      </c>
      <c r="J12" s="84" t="s">
        <v>122</v>
      </c>
      <c r="K12" s="84" t="s">
        <v>123</v>
      </c>
      <c r="L12" s="84" t="s">
        <v>124</v>
      </c>
      <c r="M12" s="84" t="s">
        <v>125</v>
      </c>
      <c r="N12" s="84" t="s">
        <v>126</v>
      </c>
      <c r="O12" s="84" t="s">
        <v>127</v>
      </c>
      <c r="P12" s="84" t="s">
        <v>128</v>
      </c>
      <c r="Q12" s="84" t="s">
        <v>129</v>
      </c>
      <c r="R12" s="84" t="s">
        <v>130</v>
      </c>
      <c r="S12" s="84" t="s">
        <v>131</v>
      </c>
      <c r="T12" s="84" t="s">
        <v>132</v>
      </c>
      <c r="U12" s="84" t="s">
        <v>133</v>
      </c>
      <c r="V12" s="84" t="s">
        <v>13</v>
      </c>
      <c r="X12" s="84" t="s">
        <v>13</v>
      </c>
    </row>
    <row r="13" spans="1:28" x14ac:dyDescent="0.2">
      <c r="C13" s="84" t="s">
        <v>32</v>
      </c>
      <c r="D13" s="84" t="s">
        <v>76</v>
      </c>
      <c r="E13" s="84" t="s">
        <v>36</v>
      </c>
      <c r="F13" s="84" t="s">
        <v>37</v>
      </c>
      <c r="G13" s="84" t="s">
        <v>38</v>
      </c>
      <c r="J13" s="84" t="s">
        <v>134</v>
      </c>
      <c r="K13" s="84" t="s">
        <v>135</v>
      </c>
      <c r="L13" s="84" t="s">
        <v>136</v>
      </c>
      <c r="M13" s="84" t="s">
        <v>137</v>
      </c>
      <c r="N13" s="84" t="s">
        <v>138</v>
      </c>
      <c r="O13" s="84" t="s">
        <v>139</v>
      </c>
      <c r="P13" s="84" t="s">
        <v>140</v>
      </c>
      <c r="Q13" s="84" t="s">
        <v>141</v>
      </c>
      <c r="R13" s="84" t="s">
        <v>142</v>
      </c>
      <c r="S13" s="84" t="s">
        <v>143</v>
      </c>
      <c r="T13" s="84" t="s">
        <v>144</v>
      </c>
      <c r="U13" s="84" t="s">
        <v>145</v>
      </c>
      <c r="V13" s="84" t="s">
        <v>26</v>
      </c>
      <c r="X13" s="84" t="s">
        <v>27</v>
      </c>
      <c r="Z13" s="84" t="s">
        <v>28</v>
      </c>
      <c r="AB13" s="84" t="s">
        <v>29</v>
      </c>
    </row>
    <row r="14" spans="1:28" x14ac:dyDescent="0.2">
      <c r="I14" s="84" t="s">
        <v>39</v>
      </c>
    </row>
    <row r="15" spans="1:28" x14ac:dyDescent="0.2">
      <c r="C15" s="84" t="s">
        <v>77</v>
      </c>
      <c r="D15" s="84" t="s">
        <v>689</v>
      </c>
      <c r="I15" s="84" t="s">
        <v>146</v>
      </c>
      <c r="J15" s="84" t="s">
        <v>147</v>
      </c>
      <c r="K15" s="84" t="s">
        <v>148</v>
      </c>
      <c r="L15" s="84" t="s">
        <v>149</v>
      </c>
      <c r="M15" s="84" t="s">
        <v>150</v>
      </c>
      <c r="N15" s="84" t="s">
        <v>151</v>
      </c>
      <c r="O15" s="84" t="s">
        <v>152</v>
      </c>
      <c r="P15" s="84" t="s">
        <v>153</v>
      </c>
      <c r="Q15" s="84" t="s">
        <v>154</v>
      </c>
      <c r="R15" s="84" t="s">
        <v>155</v>
      </c>
      <c r="S15" s="84" t="s">
        <v>156</v>
      </c>
      <c r="T15" s="84" t="s">
        <v>157</v>
      </c>
      <c r="U15" s="84" t="s">
        <v>158</v>
      </c>
      <c r="V15" s="84" t="s">
        <v>159</v>
      </c>
      <c r="X15" s="84" t="s">
        <v>160</v>
      </c>
      <c r="Z15" s="84" t="s">
        <v>161</v>
      </c>
      <c r="AB15" s="84" t="s">
        <v>162</v>
      </c>
    </row>
    <row r="16" spans="1:28" x14ac:dyDescent="0.2">
      <c r="D16" s="84" t="s">
        <v>163</v>
      </c>
      <c r="E16" s="84" t="s">
        <v>1129</v>
      </c>
      <c r="F16" s="84" t="s">
        <v>1130</v>
      </c>
      <c r="G16" s="84" t="s">
        <v>1131</v>
      </c>
      <c r="H16" s="84" t="s">
        <v>164</v>
      </c>
      <c r="I16" s="84" t="s">
        <v>165</v>
      </c>
      <c r="J16" s="84" t="s">
        <v>166</v>
      </c>
      <c r="K16" s="84" t="s">
        <v>167</v>
      </c>
      <c r="L16" s="84" t="s">
        <v>168</v>
      </c>
      <c r="M16" s="84" t="s">
        <v>169</v>
      </c>
      <c r="N16" s="84" t="s">
        <v>170</v>
      </c>
      <c r="O16" s="84" t="s">
        <v>171</v>
      </c>
      <c r="P16" s="84" t="s">
        <v>172</v>
      </c>
      <c r="Q16" s="84" t="s">
        <v>173</v>
      </c>
      <c r="R16" s="84" t="s">
        <v>174</v>
      </c>
      <c r="S16" s="84" t="s">
        <v>175</v>
      </c>
      <c r="T16" s="84" t="s">
        <v>176</v>
      </c>
      <c r="U16" s="84" t="s">
        <v>177</v>
      </c>
      <c r="V16" s="84" t="s">
        <v>178</v>
      </c>
      <c r="X16" s="84" t="s">
        <v>179</v>
      </c>
      <c r="Z16" s="84" t="s">
        <v>180</v>
      </c>
      <c r="AB16" s="84" t="s">
        <v>181</v>
      </c>
    </row>
    <row r="19" spans="3:28" x14ac:dyDescent="0.2">
      <c r="I19" s="84" t="s">
        <v>200</v>
      </c>
      <c r="J19" s="84" t="s">
        <v>815</v>
      </c>
      <c r="K19" s="84" t="s">
        <v>816</v>
      </c>
      <c r="L19" s="84" t="s">
        <v>817</v>
      </c>
      <c r="M19" s="84" t="s">
        <v>818</v>
      </c>
      <c r="N19" s="84" t="s">
        <v>819</v>
      </c>
      <c r="O19" s="84" t="s">
        <v>820</v>
      </c>
      <c r="P19" s="84" t="s">
        <v>821</v>
      </c>
      <c r="Q19" s="84" t="s">
        <v>822</v>
      </c>
      <c r="R19" s="84" t="s">
        <v>823</v>
      </c>
      <c r="S19" s="84" t="s">
        <v>824</v>
      </c>
      <c r="T19" s="84" t="s">
        <v>825</v>
      </c>
      <c r="U19" s="84" t="s">
        <v>826</v>
      </c>
      <c r="V19" s="84" t="s">
        <v>196</v>
      </c>
      <c r="X19" s="84" t="s">
        <v>827</v>
      </c>
      <c r="Z19" s="84" t="s">
        <v>198</v>
      </c>
      <c r="AB19" s="84" t="s">
        <v>199</v>
      </c>
    </row>
    <row r="21" spans="3:28" x14ac:dyDescent="0.2">
      <c r="I21" s="84" t="s">
        <v>40</v>
      </c>
    </row>
    <row r="22" spans="3:28" x14ac:dyDescent="0.2">
      <c r="C22" s="84" t="s">
        <v>202</v>
      </c>
      <c r="D22" s="84" t="s">
        <v>828</v>
      </c>
      <c r="I22" s="84" t="s">
        <v>829</v>
      </c>
      <c r="J22" s="84" t="s">
        <v>830</v>
      </c>
      <c r="K22" s="84" t="s">
        <v>831</v>
      </c>
      <c r="L22" s="84" t="s">
        <v>832</v>
      </c>
      <c r="M22" s="84" t="s">
        <v>833</v>
      </c>
      <c r="N22" s="84" t="s">
        <v>834</v>
      </c>
      <c r="O22" s="84" t="s">
        <v>835</v>
      </c>
      <c r="P22" s="84" t="s">
        <v>836</v>
      </c>
      <c r="Q22" s="84" t="s">
        <v>837</v>
      </c>
      <c r="R22" s="84" t="s">
        <v>838</v>
      </c>
      <c r="S22" s="84" t="s">
        <v>839</v>
      </c>
      <c r="T22" s="84" t="s">
        <v>840</v>
      </c>
      <c r="U22" s="84" t="s">
        <v>841</v>
      </c>
      <c r="V22" s="84" t="s">
        <v>842</v>
      </c>
      <c r="X22" s="84" t="s">
        <v>843</v>
      </c>
      <c r="Z22" s="84" t="s">
        <v>844</v>
      </c>
      <c r="AB22" s="84" t="s">
        <v>739</v>
      </c>
    </row>
    <row r="23" spans="3:28" x14ac:dyDescent="0.2">
      <c r="D23" s="84" t="s">
        <v>845</v>
      </c>
      <c r="E23" s="84" t="s">
        <v>1132</v>
      </c>
      <c r="F23" s="84" t="s">
        <v>1133</v>
      </c>
      <c r="G23" s="84" t="s">
        <v>1134</v>
      </c>
      <c r="H23" s="84" t="s">
        <v>846</v>
      </c>
      <c r="I23" s="84" t="s">
        <v>847</v>
      </c>
      <c r="J23" s="84" t="s">
        <v>848</v>
      </c>
      <c r="K23" s="84" t="s">
        <v>849</v>
      </c>
      <c r="L23" s="84" t="s">
        <v>850</v>
      </c>
      <c r="M23" s="84" t="s">
        <v>851</v>
      </c>
      <c r="N23" s="84" t="s">
        <v>852</v>
      </c>
      <c r="O23" s="84" t="s">
        <v>853</v>
      </c>
      <c r="P23" s="84" t="s">
        <v>854</v>
      </c>
      <c r="Q23" s="84" t="s">
        <v>855</v>
      </c>
      <c r="R23" s="84" t="s">
        <v>856</v>
      </c>
      <c r="S23" s="84" t="s">
        <v>857</v>
      </c>
      <c r="T23" s="84" t="s">
        <v>858</v>
      </c>
      <c r="U23" s="84" t="s">
        <v>859</v>
      </c>
      <c r="V23" s="84" t="s">
        <v>860</v>
      </c>
      <c r="X23" s="84" t="s">
        <v>861</v>
      </c>
      <c r="Z23" s="84" t="s">
        <v>862</v>
      </c>
      <c r="AB23" s="84" t="s">
        <v>863</v>
      </c>
    </row>
    <row r="26" spans="3:28" x14ac:dyDescent="0.2">
      <c r="I26" s="84" t="s">
        <v>864</v>
      </c>
      <c r="J26" s="84" t="s">
        <v>865</v>
      </c>
      <c r="K26" s="84" t="s">
        <v>866</v>
      </c>
      <c r="L26" s="84" t="s">
        <v>867</v>
      </c>
      <c r="M26" s="84" t="s">
        <v>868</v>
      </c>
      <c r="N26" s="84" t="s">
        <v>869</v>
      </c>
      <c r="O26" s="84" t="s">
        <v>870</v>
      </c>
      <c r="P26" s="84" t="s">
        <v>871</v>
      </c>
      <c r="Q26" s="84" t="s">
        <v>872</v>
      </c>
      <c r="R26" s="84" t="s">
        <v>873</v>
      </c>
      <c r="S26" s="84" t="s">
        <v>874</v>
      </c>
      <c r="T26" s="84" t="s">
        <v>875</v>
      </c>
      <c r="U26" s="84" t="s">
        <v>876</v>
      </c>
      <c r="V26" s="84" t="s">
        <v>352</v>
      </c>
      <c r="X26" s="84" t="s">
        <v>877</v>
      </c>
      <c r="Z26" s="84" t="s">
        <v>353</v>
      </c>
      <c r="AB26" s="84" t="s">
        <v>354</v>
      </c>
    </row>
    <row r="28" spans="3:28" x14ac:dyDescent="0.2">
      <c r="I28" s="84" t="s">
        <v>10</v>
      </c>
      <c r="J28" s="84" t="s">
        <v>878</v>
      </c>
      <c r="K28" s="84" t="s">
        <v>879</v>
      </c>
      <c r="L28" s="84" t="s">
        <v>880</v>
      </c>
      <c r="M28" s="84" t="s">
        <v>881</v>
      </c>
      <c r="N28" s="84" t="s">
        <v>882</v>
      </c>
      <c r="O28" s="84" t="s">
        <v>883</v>
      </c>
      <c r="P28" s="84" t="s">
        <v>884</v>
      </c>
      <c r="Q28" s="84" t="s">
        <v>885</v>
      </c>
      <c r="R28" s="84" t="s">
        <v>886</v>
      </c>
      <c r="S28" s="84" t="s">
        <v>887</v>
      </c>
      <c r="T28" s="84" t="s">
        <v>888</v>
      </c>
      <c r="U28" s="84" t="s">
        <v>889</v>
      </c>
      <c r="V28" s="84" t="s">
        <v>890</v>
      </c>
      <c r="X28" s="84" t="s">
        <v>891</v>
      </c>
      <c r="Z28" s="84" t="s">
        <v>777</v>
      </c>
      <c r="AB28" s="84" t="s">
        <v>778</v>
      </c>
    </row>
    <row r="30" spans="3:28" x14ac:dyDescent="0.2">
      <c r="I30" s="84" t="s">
        <v>42</v>
      </c>
    </row>
    <row r="31" spans="3:28" x14ac:dyDescent="0.2">
      <c r="C31" s="84" t="s">
        <v>775</v>
      </c>
      <c r="D31" s="84" t="s">
        <v>892</v>
      </c>
      <c r="I31" s="84" t="s">
        <v>893</v>
      </c>
      <c r="J31" s="84" t="s">
        <v>894</v>
      </c>
      <c r="K31" s="84" t="s">
        <v>895</v>
      </c>
      <c r="L31" s="84" t="s">
        <v>896</v>
      </c>
      <c r="M31" s="84" t="s">
        <v>897</v>
      </c>
      <c r="N31" s="84" t="s">
        <v>898</v>
      </c>
      <c r="O31" s="84" t="s">
        <v>899</v>
      </c>
      <c r="P31" s="84" t="s">
        <v>900</v>
      </c>
      <c r="Q31" s="84" t="s">
        <v>901</v>
      </c>
      <c r="R31" s="84" t="s">
        <v>902</v>
      </c>
      <c r="S31" s="84" t="s">
        <v>903</v>
      </c>
      <c r="T31" s="84" t="s">
        <v>904</v>
      </c>
      <c r="U31" s="84" t="s">
        <v>905</v>
      </c>
      <c r="V31" s="84" t="s">
        <v>906</v>
      </c>
      <c r="X31" s="84" t="s">
        <v>907</v>
      </c>
      <c r="Z31" s="84" t="s">
        <v>908</v>
      </c>
      <c r="AB31" s="84" t="s">
        <v>373</v>
      </c>
    </row>
    <row r="32" spans="3:28" x14ac:dyDescent="0.2">
      <c r="D32" s="84" t="s">
        <v>909</v>
      </c>
      <c r="E32" s="84" t="s">
        <v>1135</v>
      </c>
      <c r="F32" s="84" t="s">
        <v>1136</v>
      </c>
      <c r="G32" s="84" t="s">
        <v>1137</v>
      </c>
      <c r="H32" s="84" t="s">
        <v>910</v>
      </c>
      <c r="I32" s="84" t="s">
        <v>740</v>
      </c>
      <c r="J32" s="84" t="s">
        <v>741</v>
      </c>
      <c r="K32" s="84" t="s">
        <v>742</v>
      </c>
      <c r="L32" s="84" t="s">
        <v>743</v>
      </c>
      <c r="M32" s="84" t="s">
        <v>744</v>
      </c>
      <c r="N32" s="84" t="s">
        <v>745</v>
      </c>
      <c r="O32" s="84" t="s">
        <v>746</v>
      </c>
      <c r="P32" s="84" t="s">
        <v>747</v>
      </c>
      <c r="Q32" s="84" t="s">
        <v>748</v>
      </c>
      <c r="R32" s="84" t="s">
        <v>749</v>
      </c>
      <c r="S32" s="84" t="s">
        <v>750</v>
      </c>
      <c r="T32" s="84" t="s">
        <v>751</v>
      </c>
      <c r="U32" s="84" t="s">
        <v>752</v>
      </c>
      <c r="V32" s="84" t="s">
        <v>753</v>
      </c>
      <c r="X32" s="84" t="s">
        <v>754</v>
      </c>
      <c r="Z32" s="84" t="s">
        <v>755</v>
      </c>
      <c r="AB32" s="84" t="s">
        <v>208</v>
      </c>
    </row>
    <row r="35" spans="3:28" x14ac:dyDescent="0.2">
      <c r="I35" s="84" t="s">
        <v>911</v>
      </c>
      <c r="J35" s="84" t="s">
        <v>912</v>
      </c>
      <c r="K35" s="84" t="s">
        <v>913</v>
      </c>
      <c r="L35" s="84" t="s">
        <v>914</v>
      </c>
      <c r="M35" s="84" t="s">
        <v>915</v>
      </c>
      <c r="N35" s="84" t="s">
        <v>916</v>
      </c>
      <c r="O35" s="84" t="s">
        <v>917</v>
      </c>
      <c r="P35" s="84" t="s">
        <v>918</v>
      </c>
      <c r="Q35" s="84" t="s">
        <v>919</v>
      </c>
      <c r="R35" s="84" t="s">
        <v>920</v>
      </c>
      <c r="S35" s="84" t="s">
        <v>921</v>
      </c>
      <c r="T35" s="84" t="s">
        <v>922</v>
      </c>
      <c r="U35" s="84" t="s">
        <v>923</v>
      </c>
      <c r="V35" s="84" t="s">
        <v>924</v>
      </c>
      <c r="X35" s="84" t="s">
        <v>925</v>
      </c>
      <c r="Z35" s="84" t="s">
        <v>374</v>
      </c>
      <c r="AB35" s="84" t="s">
        <v>213</v>
      </c>
    </row>
    <row r="37" spans="3:28" x14ac:dyDescent="0.2">
      <c r="I37" s="84" t="s">
        <v>11</v>
      </c>
      <c r="J37" s="84" t="s">
        <v>926</v>
      </c>
      <c r="K37" s="84" t="s">
        <v>927</v>
      </c>
      <c r="L37" s="84" t="s">
        <v>928</v>
      </c>
      <c r="M37" s="84" t="s">
        <v>929</v>
      </c>
      <c r="N37" s="84" t="s">
        <v>930</v>
      </c>
      <c r="O37" s="84" t="s">
        <v>931</v>
      </c>
      <c r="P37" s="84" t="s">
        <v>932</v>
      </c>
      <c r="Q37" s="84" t="s">
        <v>933</v>
      </c>
      <c r="R37" s="84" t="s">
        <v>934</v>
      </c>
      <c r="S37" s="84" t="s">
        <v>935</v>
      </c>
      <c r="T37" s="84" t="s">
        <v>936</v>
      </c>
      <c r="U37" s="84" t="s">
        <v>937</v>
      </c>
      <c r="V37" s="84" t="s">
        <v>938</v>
      </c>
      <c r="X37" s="84" t="s">
        <v>939</v>
      </c>
      <c r="Z37" s="84" t="s">
        <v>940</v>
      </c>
      <c r="AB37" s="84" t="s">
        <v>795</v>
      </c>
    </row>
    <row r="39" spans="3:28" x14ac:dyDescent="0.2">
      <c r="I39" s="84" t="s">
        <v>41</v>
      </c>
    </row>
    <row r="40" spans="3:28" x14ac:dyDescent="0.2">
      <c r="C40" s="84" t="s">
        <v>1052</v>
      </c>
      <c r="D40" s="84" t="s">
        <v>1053</v>
      </c>
      <c r="I40" s="84" t="s">
        <v>1054</v>
      </c>
      <c r="J40" s="84" t="s">
        <v>941</v>
      </c>
      <c r="K40" s="84" t="s">
        <v>942</v>
      </c>
      <c r="L40" s="84" t="s">
        <v>943</v>
      </c>
      <c r="M40" s="84" t="s">
        <v>944</v>
      </c>
      <c r="N40" s="84" t="s">
        <v>945</v>
      </c>
      <c r="O40" s="84" t="s">
        <v>946</v>
      </c>
      <c r="P40" s="84" t="s">
        <v>947</v>
      </c>
      <c r="Q40" s="84" t="s">
        <v>948</v>
      </c>
      <c r="R40" s="84" t="s">
        <v>949</v>
      </c>
      <c r="S40" s="84" t="s">
        <v>950</v>
      </c>
      <c r="T40" s="84" t="s">
        <v>951</v>
      </c>
      <c r="U40" s="84" t="s">
        <v>952</v>
      </c>
      <c r="V40" s="84" t="s">
        <v>953</v>
      </c>
      <c r="X40" s="84" t="s">
        <v>954</v>
      </c>
      <c r="Z40" s="84" t="s">
        <v>955</v>
      </c>
      <c r="AB40" s="84" t="s">
        <v>756</v>
      </c>
    </row>
    <row r="41" spans="3:28" x14ac:dyDescent="0.2">
      <c r="D41" s="84" t="s">
        <v>1055</v>
      </c>
      <c r="E41" s="84" t="s">
        <v>1138</v>
      </c>
      <c r="F41" s="84" t="s">
        <v>1139</v>
      </c>
      <c r="G41" s="84" t="s">
        <v>1140</v>
      </c>
      <c r="H41" s="84" t="s">
        <v>1056</v>
      </c>
      <c r="I41" s="84" t="s">
        <v>956</v>
      </c>
      <c r="J41" s="84" t="s">
        <v>957</v>
      </c>
      <c r="K41" s="84" t="s">
        <v>958</v>
      </c>
      <c r="L41" s="84" t="s">
        <v>959</v>
      </c>
      <c r="M41" s="84" t="s">
        <v>960</v>
      </c>
      <c r="N41" s="84" t="s">
        <v>961</v>
      </c>
      <c r="O41" s="84" t="s">
        <v>962</v>
      </c>
      <c r="P41" s="84" t="s">
        <v>963</v>
      </c>
      <c r="Q41" s="84" t="s">
        <v>964</v>
      </c>
      <c r="R41" s="84" t="s">
        <v>965</v>
      </c>
      <c r="S41" s="84" t="s">
        <v>966</v>
      </c>
      <c r="T41" s="84" t="s">
        <v>967</v>
      </c>
      <c r="U41" s="84" t="s">
        <v>968</v>
      </c>
      <c r="V41" s="84" t="s">
        <v>969</v>
      </c>
      <c r="X41" s="84" t="s">
        <v>970</v>
      </c>
      <c r="Z41" s="84" t="s">
        <v>971</v>
      </c>
      <c r="AB41" s="84" t="s">
        <v>264</v>
      </c>
    </row>
    <row r="44" spans="3:28" x14ac:dyDescent="0.2">
      <c r="I44" s="84" t="s">
        <v>12</v>
      </c>
      <c r="J44" s="84" t="s">
        <v>1057</v>
      </c>
      <c r="K44" s="84" t="s">
        <v>1058</v>
      </c>
      <c r="L44" s="84" t="s">
        <v>1059</v>
      </c>
      <c r="M44" s="84" t="s">
        <v>1060</v>
      </c>
      <c r="N44" s="84" t="s">
        <v>1061</v>
      </c>
      <c r="O44" s="84" t="s">
        <v>1062</v>
      </c>
      <c r="P44" s="84" t="s">
        <v>1063</v>
      </c>
      <c r="Q44" s="84" t="s">
        <v>1064</v>
      </c>
      <c r="R44" s="84" t="s">
        <v>1065</v>
      </c>
      <c r="S44" s="84" t="s">
        <v>1066</v>
      </c>
      <c r="T44" s="84" t="s">
        <v>1067</v>
      </c>
      <c r="U44" s="84" t="s">
        <v>1068</v>
      </c>
      <c r="V44" s="84" t="s">
        <v>1069</v>
      </c>
      <c r="X44" s="84" t="s">
        <v>1070</v>
      </c>
      <c r="Z44" s="84" t="s">
        <v>796</v>
      </c>
      <c r="AB44" s="84" t="s">
        <v>283</v>
      </c>
    </row>
    <row r="46" spans="3:28" x14ac:dyDescent="0.2">
      <c r="C46" s="84" t="s">
        <v>309</v>
      </c>
      <c r="D46" s="84" t="s">
        <v>1071</v>
      </c>
      <c r="I46" s="84" t="s">
        <v>814</v>
      </c>
      <c r="J46" s="84" t="s">
        <v>797</v>
      </c>
      <c r="K46" s="84" t="s">
        <v>798</v>
      </c>
      <c r="L46" s="84" t="s">
        <v>799</v>
      </c>
      <c r="M46" s="84" t="s">
        <v>800</v>
      </c>
      <c r="N46" s="84" t="s">
        <v>801</v>
      </c>
      <c r="O46" s="84" t="s">
        <v>802</v>
      </c>
      <c r="P46" s="84" t="s">
        <v>803</v>
      </c>
      <c r="Q46" s="84" t="s">
        <v>804</v>
      </c>
      <c r="R46" s="84" t="s">
        <v>805</v>
      </c>
      <c r="S46" s="84" t="s">
        <v>806</v>
      </c>
      <c r="T46" s="84" t="s">
        <v>807</v>
      </c>
      <c r="U46" s="84" t="s">
        <v>808</v>
      </c>
      <c r="V46" s="84" t="s">
        <v>809</v>
      </c>
      <c r="X46" s="84" t="s">
        <v>810</v>
      </c>
      <c r="Z46" s="84" t="s">
        <v>811</v>
      </c>
      <c r="AB46" s="84" t="s">
        <v>407</v>
      </c>
    </row>
    <row r="47" spans="3:28" x14ac:dyDescent="0.2">
      <c r="D47" s="84" t="s">
        <v>812</v>
      </c>
      <c r="E47" s="84" t="s">
        <v>1141</v>
      </c>
      <c r="F47" s="84" t="s">
        <v>1142</v>
      </c>
      <c r="G47" s="84" t="s">
        <v>1143</v>
      </c>
      <c r="H47" s="84" t="s">
        <v>813</v>
      </c>
      <c r="I47" s="84" t="s">
        <v>757</v>
      </c>
      <c r="J47" s="84" t="s">
        <v>758</v>
      </c>
      <c r="K47" s="84" t="s">
        <v>759</v>
      </c>
      <c r="L47" s="84" t="s">
        <v>760</v>
      </c>
      <c r="M47" s="84" t="s">
        <v>761</v>
      </c>
      <c r="N47" s="84" t="s">
        <v>762</v>
      </c>
      <c r="O47" s="84" t="s">
        <v>763</v>
      </c>
      <c r="P47" s="84" t="s">
        <v>764</v>
      </c>
      <c r="Q47" s="84" t="s">
        <v>765</v>
      </c>
      <c r="R47" s="84" t="s">
        <v>766</v>
      </c>
      <c r="S47" s="84" t="s">
        <v>767</v>
      </c>
      <c r="T47" s="84" t="s">
        <v>768</v>
      </c>
      <c r="U47" s="84" t="s">
        <v>769</v>
      </c>
      <c r="V47" s="84" t="s">
        <v>770</v>
      </c>
      <c r="X47" s="84" t="s">
        <v>771</v>
      </c>
      <c r="Z47" s="84" t="s">
        <v>772</v>
      </c>
      <c r="AB47" s="84" t="s">
        <v>302</v>
      </c>
    </row>
    <row r="50" spans="9:28" x14ac:dyDescent="0.2">
      <c r="I50" s="84" t="s">
        <v>7</v>
      </c>
      <c r="J50" s="84" t="s">
        <v>1072</v>
      </c>
      <c r="K50" s="84" t="s">
        <v>1073</v>
      </c>
      <c r="L50" s="84" t="s">
        <v>1074</v>
      </c>
      <c r="M50" s="84" t="s">
        <v>1075</v>
      </c>
      <c r="N50" s="84" t="s">
        <v>1076</v>
      </c>
      <c r="O50" s="84" t="s">
        <v>1077</v>
      </c>
      <c r="P50" s="84" t="s">
        <v>1078</v>
      </c>
      <c r="Q50" s="84" t="s">
        <v>1079</v>
      </c>
      <c r="R50" s="84" t="s">
        <v>1080</v>
      </c>
      <c r="S50" s="84" t="s">
        <v>1081</v>
      </c>
      <c r="T50" s="84" t="s">
        <v>1082</v>
      </c>
      <c r="U50" s="84" t="s">
        <v>1083</v>
      </c>
      <c r="V50" s="84" t="s">
        <v>1084</v>
      </c>
      <c r="X50" s="84" t="s">
        <v>1085</v>
      </c>
      <c r="Z50" s="84" t="s">
        <v>773</v>
      </c>
      <c r="AB50" s="84" t="s">
        <v>774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
  <sheetViews>
    <sheetView workbookViewId="0"/>
  </sheetViews>
  <sheetFormatPr defaultRowHeight="12.75" x14ac:dyDescent="0.2"/>
  <sheetData>
    <row r="1" spans="1:28" x14ac:dyDescent="0.2">
      <c r="A1" s="84" t="s">
        <v>1144</v>
      </c>
      <c r="C1" s="84" t="s">
        <v>2</v>
      </c>
      <c r="D1" s="84" t="s">
        <v>2</v>
      </c>
      <c r="E1" s="84" t="s">
        <v>2</v>
      </c>
      <c r="F1" s="84" t="s">
        <v>2</v>
      </c>
      <c r="G1" s="84" t="s">
        <v>2</v>
      </c>
      <c r="H1" s="84" t="s">
        <v>15</v>
      </c>
      <c r="J1" s="84" t="s">
        <v>15</v>
      </c>
      <c r="K1" s="84" t="s">
        <v>15</v>
      </c>
      <c r="L1" s="84" t="s">
        <v>15</v>
      </c>
      <c r="M1" s="84" t="s">
        <v>15</v>
      </c>
      <c r="N1" s="84" t="s">
        <v>15</v>
      </c>
      <c r="O1" s="84" t="s">
        <v>15</v>
      </c>
      <c r="P1" s="84" t="s">
        <v>15</v>
      </c>
      <c r="Q1" s="84" t="s">
        <v>15</v>
      </c>
      <c r="R1" s="84" t="s">
        <v>15</v>
      </c>
      <c r="S1" s="84" t="s">
        <v>15</v>
      </c>
      <c r="T1" s="84" t="s">
        <v>15</v>
      </c>
      <c r="U1" s="84" t="s">
        <v>15</v>
      </c>
      <c r="V1" s="84" t="s">
        <v>15</v>
      </c>
      <c r="Y1" s="84" t="s">
        <v>2</v>
      </c>
      <c r="Z1" s="84" t="s">
        <v>2</v>
      </c>
    </row>
    <row r="2" spans="1:28" x14ac:dyDescent="0.2">
      <c r="A2" s="84" t="s">
        <v>2</v>
      </c>
      <c r="J2" s="84" t="s">
        <v>16</v>
      </c>
      <c r="K2" s="84" t="s">
        <v>16</v>
      </c>
      <c r="L2" s="84" t="s">
        <v>16</v>
      </c>
      <c r="M2" s="84" t="s">
        <v>16</v>
      </c>
      <c r="N2" s="84" t="s">
        <v>16</v>
      </c>
      <c r="O2" s="84" t="s">
        <v>16</v>
      </c>
      <c r="P2" s="84" t="s">
        <v>16</v>
      </c>
      <c r="Q2" s="84" t="s">
        <v>16</v>
      </c>
      <c r="R2" s="84" t="s">
        <v>16</v>
      </c>
      <c r="S2" s="84" t="s">
        <v>16</v>
      </c>
      <c r="T2" s="84" t="s">
        <v>16</v>
      </c>
      <c r="U2" s="84" t="s">
        <v>16</v>
      </c>
      <c r="V2" s="84" t="s">
        <v>16</v>
      </c>
    </row>
    <row r="3" spans="1:28" x14ac:dyDescent="0.2">
      <c r="A3" s="84" t="s">
        <v>2</v>
      </c>
      <c r="I3" s="84" t="s">
        <v>0</v>
      </c>
      <c r="J3" s="84" t="s">
        <v>87</v>
      </c>
      <c r="K3" s="84" t="s">
        <v>88</v>
      </c>
      <c r="L3" s="84" t="s">
        <v>89</v>
      </c>
      <c r="M3" s="84" t="s">
        <v>90</v>
      </c>
      <c r="N3" s="84" t="s">
        <v>91</v>
      </c>
      <c r="O3" s="84" t="s">
        <v>92</v>
      </c>
      <c r="P3" s="84" t="s">
        <v>93</v>
      </c>
      <c r="Q3" s="84" t="s">
        <v>94</v>
      </c>
      <c r="R3" s="84" t="s">
        <v>95</v>
      </c>
      <c r="S3" s="84" t="s">
        <v>96</v>
      </c>
      <c r="T3" s="84" t="s">
        <v>97</v>
      </c>
      <c r="U3" s="84" t="s">
        <v>98</v>
      </c>
      <c r="V3" s="84" t="s">
        <v>99</v>
      </c>
    </row>
    <row r="4" spans="1:28" x14ac:dyDescent="0.2">
      <c r="A4" s="84" t="s">
        <v>2</v>
      </c>
      <c r="I4" s="84" t="s">
        <v>1</v>
      </c>
      <c r="J4" s="84" t="s">
        <v>100</v>
      </c>
      <c r="K4" s="84" t="s">
        <v>101</v>
      </c>
      <c r="L4" s="84" t="s">
        <v>102</v>
      </c>
      <c r="M4" s="84" t="s">
        <v>103</v>
      </c>
      <c r="N4" s="84" t="s">
        <v>104</v>
      </c>
      <c r="O4" s="84" t="s">
        <v>105</v>
      </c>
      <c r="P4" s="84" t="s">
        <v>106</v>
      </c>
      <c r="Q4" s="84" t="s">
        <v>107</v>
      </c>
      <c r="R4" s="84" t="s">
        <v>108</v>
      </c>
      <c r="S4" s="84" t="s">
        <v>109</v>
      </c>
      <c r="T4" s="84" t="s">
        <v>110</v>
      </c>
      <c r="U4" s="84" t="s">
        <v>111</v>
      </c>
      <c r="V4" s="84" t="s">
        <v>112</v>
      </c>
    </row>
    <row r="5" spans="1:28" x14ac:dyDescent="0.2">
      <c r="A5" s="84" t="s">
        <v>2</v>
      </c>
      <c r="I5" s="84" t="s">
        <v>113</v>
      </c>
    </row>
    <row r="7" spans="1:28" x14ac:dyDescent="0.2">
      <c r="I7" s="84" t="s">
        <v>24</v>
      </c>
    </row>
    <row r="8" spans="1:28" x14ac:dyDescent="0.2">
      <c r="I8" s="84" t="s">
        <v>8</v>
      </c>
      <c r="J8" s="84" t="s">
        <v>114</v>
      </c>
      <c r="K8" s="84" t="s">
        <v>115</v>
      </c>
      <c r="L8" s="84" t="s">
        <v>116</v>
      </c>
    </row>
    <row r="9" spans="1:28" x14ac:dyDescent="0.2">
      <c r="I9" s="84" t="s">
        <v>9</v>
      </c>
      <c r="J9" s="84" t="s">
        <v>117</v>
      </c>
      <c r="K9" s="84" t="s">
        <v>118</v>
      </c>
      <c r="L9" s="84" t="s">
        <v>119</v>
      </c>
    </row>
    <row r="10" spans="1:28" x14ac:dyDescent="0.2">
      <c r="I10" s="84" t="s">
        <v>30</v>
      </c>
      <c r="J10" s="84" t="s">
        <v>120</v>
      </c>
      <c r="K10" s="84" t="s">
        <v>17</v>
      </c>
      <c r="L10" s="84" t="s">
        <v>121</v>
      </c>
    </row>
    <row r="11" spans="1:28" x14ac:dyDescent="0.2">
      <c r="C11" s="84" t="s">
        <v>44</v>
      </c>
    </row>
    <row r="12" spans="1:28" x14ac:dyDescent="0.2">
      <c r="C12" s="84" t="s">
        <v>43</v>
      </c>
      <c r="J12" s="84" t="s">
        <v>122</v>
      </c>
      <c r="K12" s="84" t="s">
        <v>123</v>
      </c>
      <c r="L12" s="84" t="s">
        <v>124</v>
      </c>
      <c r="M12" s="84" t="s">
        <v>125</v>
      </c>
      <c r="N12" s="84" t="s">
        <v>126</v>
      </c>
      <c r="O12" s="84" t="s">
        <v>127</v>
      </c>
      <c r="P12" s="84" t="s">
        <v>128</v>
      </c>
      <c r="Q12" s="84" t="s">
        <v>129</v>
      </c>
      <c r="R12" s="84" t="s">
        <v>130</v>
      </c>
      <c r="S12" s="84" t="s">
        <v>131</v>
      </c>
      <c r="T12" s="84" t="s">
        <v>132</v>
      </c>
      <c r="U12" s="84" t="s">
        <v>133</v>
      </c>
      <c r="V12" s="84" t="s">
        <v>13</v>
      </c>
      <c r="X12" s="84" t="s">
        <v>13</v>
      </c>
    </row>
    <row r="13" spans="1:28" x14ac:dyDescent="0.2">
      <c r="C13" s="84" t="s">
        <v>32</v>
      </c>
      <c r="D13" s="84" t="s">
        <v>76</v>
      </c>
      <c r="E13" s="84" t="s">
        <v>36</v>
      </c>
      <c r="F13" s="84" t="s">
        <v>37</v>
      </c>
      <c r="G13" s="84" t="s">
        <v>38</v>
      </c>
      <c r="J13" s="84" t="s">
        <v>134</v>
      </c>
      <c r="K13" s="84" t="s">
        <v>135</v>
      </c>
      <c r="L13" s="84" t="s">
        <v>136</v>
      </c>
      <c r="M13" s="84" t="s">
        <v>137</v>
      </c>
      <c r="N13" s="84" t="s">
        <v>138</v>
      </c>
      <c r="O13" s="84" t="s">
        <v>139</v>
      </c>
      <c r="P13" s="84" t="s">
        <v>140</v>
      </c>
      <c r="Q13" s="84" t="s">
        <v>141</v>
      </c>
      <c r="R13" s="84" t="s">
        <v>142</v>
      </c>
      <c r="S13" s="84" t="s">
        <v>143</v>
      </c>
      <c r="T13" s="84" t="s">
        <v>144</v>
      </c>
      <c r="U13" s="84" t="s">
        <v>145</v>
      </c>
      <c r="V13" s="84" t="s">
        <v>26</v>
      </c>
      <c r="X13" s="84" t="s">
        <v>27</v>
      </c>
      <c r="Z13" s="84" t="s">
        <v>28</v>
      </c>
      <c r="AB13" s="84" t="s">
        <v>29</v>
      </c>
    </row>
    <row r="14" spans="1:28" x14ac:dyDescent="0.2">
      <c r="I14" s="84" t="s">
        <v>39</v>
      </c>
    </row>
    <row r="15" spans="1:28" x14ac:dyDescent="0.2">
      <c r="C15" s="84" t="s">
        <v>77</v>
      </c>
      <c r="D15" s="84" t="s">
        <v>689</v>
      </c>
      <c r="I15" s="84" t="s">
        <v>146</v>
      </c>
      <c r="J15" s="84" t="s">
        <v>147</v>
      </c>
      <c r="K15" s="84" t="s">
        <v>148</v>
      </c>
      <c r="L15" s="84" t="s">
        <v>149</v>
      </c>
      <c r="M15" s="84" t="s">
        <v>150</v>
      </c>
      <c r="N15" s="84" t="s">
        <v>151</v>
      </c>
      <c r="O15" s="84" t="s">
        <v>152</v>
      </c>
      <c r="P15" s="84" t="s">
        <v>153</v>
      </c>
      <c r="Q15" s="84" t="s">
        <v>154</v>
      </c>
      <c r="R15" s="84" t="s">
        <v>155</v>
      </c>
      <c r="S15" s="84" t="s">
        <v>156</v>
      </c>
      <c r="T15" s="84" t="s">
        <v>157</v>
      </c>
      <c r="U15" s="84" t="s">
        <v>158</v>
      </c>
      <c r="V15" s="84" t="s">
        <v>159</v>
      </c>
      <c r="X15" s="84" t="s">
        <v>160</v>
      </c>
      <c r="Z15" s="84" t="s">
        <v>161</v>
      </c>
      <c r="AB15" s="84" t="s">
        <v>162</v>
      </c>
    </row>
    <row r="16" spans="1:28" x14ac:dyDescent="0.2">
      <c r="D16" s="84" t="s">
        <v>163</v>
      </c>
      <c r="E16" s="84" t="s">
        <v>1129</v>
      </c>
      <c r="F16" s="84" t="s">
        <v>1130</v>
      </c>
      <c r="G16" s="84" t="s">
        <v>1131</v>
      </c>
      <c r="H16" s="84" t="s">
        <v>164</v>
      </c>
      <c r="I16" s="84" t="s">
        <v>165</v>
      </c>
      <c r="J16" s="84" t="s">
        <v>166</v>
      </c>
      <c r="K16" s="84" t="s">
        <v>167</v>
      </c>
      <c r="L16" s="84" t="s">
        <v>168</v>
      </c>
      <c r="M16" s="84" t="s">
        <v>169</v>
      </c>
      <c r="N16" s="84" t="s">
        <v>170</v>
      </c>
      <c r="O16" s="84" t="s">
        <v>171</v>
      </c>
      <c r="P16" s="84" t="s">
        <v>172</v>
      </c>
      <c r="Q16" s="84" t="s">
        <v>173</v>
      </c>
      <c r="R16" s="84" t="s">
        <v>174</v>
      </c>
      <c r="S16" s="84" t="s">
        <v>175</v>
      </c>
      <c r="T16" s="84" t="s">
        <v>176</v>
      </c>
      <c r="U16" s="84" t="s">
        <v>177</v>
      </c>
      <c r="V16" s="84" t="s">
        <v>178</v>
      </c>
      <c r="X16" s="84" t="s">
        <v>179</v>
      </c>
      <c r="Z16" s="84" t="s">
        <v>180</v>
      </c>
      <c r="AB16" s="84" t="s">
        <v>181</v>
      </c>
    </row>
    <row r="19" spans="3:28" x14ac:dyDescent="0.2">
      <c r="I19" s="84" t="s">
        <v>200</v>
      </c>
      <c r="J19" s="84" t="s">
        <v>815</v>
      </c>
      <c r="K19" s="84" t="s">
        <v>816</v>
      </c>
      <c r="L19" s="84" t="s">
        <v>817</v>
      </c>
      <c r="M19" s="84" t="s">
        <v>818</v>
      </c>
      <c r="N19" s="84" t="s">
        <v>819</v>
      </c>
      <c r="O19" s="84" t="s">
        <v>820</v>
      </c>
      <c r="P19" s="84" t="s">
        <v>821</v>
      </c>
      <c r="Q19" s="84" t="s">
        <v>822</v>
      </c>
      <c r="R19" s="84" t="s">
        <v>823</v>
      </c>
      <c r="S19" s="84" t="s">
        <v>824</v>
      </c>
      <c r="T19" s="84" t="s">
        <v>825</v>
      </c>
      <c r="U19" s="84" t="s">
        <v>826</v>
      </c>
      <c r="V19" s="84" t="s">
        <v>196</v>
      </c>
      <c r="X19" s="84" t="s">
        <v>827</v>
      </c>
      <c r="Z19" s="84" t="s">
        <v>198</v>
      </c>
      <c r="AB19" s="84" t="s">
        <v>199</v>
      </c>
    </row>
    <row r="21" spans="3:28" x14ac:dyDescent="0.2">
      <c r="I21" s="84" t="s">
        <v>40</v>
      </c>
    </row>
    <row r="22" spans="3:28" x14ac:dyDescent="0.2">
      <c r="C22" s="84" t="s">
        <v>202</v>
      </c>
      <c r="D22" s="84" t="s">
        <v>828</v>
      </c>
      <c r="I22" s="84" t="s">
        <v>829</v>
      </c>
      <c r="J22" s="84" t="s">
        <v>830</v>
      </c>
      <c r="K22" s="84" t="s">
        <v>831</v>
      </c>
      <c r="L22" s="84" t="s">
        <v>832</v>
      </c>
      <c r="M22" s="84" t="s">
        <v>833</v>
      </c>
      <c r="N22" s="84" t="s">
        <v>834</v>
      </c>
      <c r="O22" s="84" t="s">
        <v>835</v>
      </c>
      <c r="P22" s="84" t="s">
        <v>836</v>
      </c>
      <c r="Q22" s="84" t="s">
        <v>837</v>
      </c>
      <c r="R22" s="84" t="s">
        <v>838</v>
      </c>
      <c r="S22" s="84" t="s">
        <v>839</v>
      </c>
      <c r="T22" s="84" t="s">
        <v>840</v>
      </c>
      <c r="U22" s="84" t="s">
        <v>841</v>
      </c>
      <c r="V22" s="84" t="s">
        <v>842</v>
      </c>
      <c r="X22" s="84" t="s">
        <v>843</v>
      </c>
      <c r="Z22" s="84" t="s">
        <v>844</v>
      </c>
      <c r="AB22" s="84" t="s">
        <v>739</v>
      </c>
    </row>
    <row r="23" spans="3:28" x14ac:dyDescent="0.2">
      <c r="D23" s="84" t="s">
        <v>845</v>
      </c>
      <c r="E23" s="84" t="s">
        <v>1132</v>
      </c>
      <c r="F23" s="84" t="s">
        <v>1133</v>
      </c>
      <c r="G23" s="84" t="s">
        <v>1134</v>
      </c>
      <c r="H23" s="84" t="s">
        <v>846</v>
      </c>
      <c r="I23" s="84" t="s">
        <v>847</v>
      </c>
      <c r="J23" s="84" t="s">
        <v>848</v>
      </c>
      <c r="K23" s="84" t="s">
        <v>849</v>
      </c>
      <c r="L23" s="84" t="s">
        <v>850</v>
      </c>
      <c r="M23" s="84" t="s">
        <v>851</v>
      </c>
      <c r="N23" s="84" t="s">
        <v>852</v>
      </c>
      <c r="O23" s="84" t="s">
        <v>853</v>
      </c>
      <c r="P23" s="84" t="s">
        <v>854</v>
      </c>
      <c r="Q23" s="84" t="s">
        <v>855</v>
      </c>
      <c r="R23" s="84" t="s">
        <v>856</v>
      </c>
      <c r="S23" s="84" t="s">
        <v>857</v>
      </c>
      <c r="T23" s="84" t="s">
        <v>858</v>
      </c>
      <c r="U23" s="84" t="s">
        <v>859</v>
      </c>
      <c r="V23" s="84" t="s">
        <v>860</v>
      </c>
      <c r="X23" s="84" t="s">
        <v>861</v>
      </c>
      <c r="Z23" s="84" t="s">
        <v>862</v>
      </c>
      <c r="AB23" s="84" t="s">
        <v>863</v>
      </c>
    </row>
    <row r="26" spans="3:28" x14ac:dyDescent="0.2">
      <c r="I26" s="84" t="s">
        <v>864</v>
      </c>
      <c r="J26" s="84" t="s">
        <v>865</v>
      </c>
      <c r="K26" s="84" t="s">
        <v>866</v>
      </c>
      <c r="L26" s="84" t="s">
        <v>867</v>
      </c>
      <c r="M26" s="84" t="s">
        <v>868</v>
      </c>
      <c r="N26" s="84" t="s">
        <v>869</v>
      </c>
      <c r="O26" s="84" t="s">
        <v>870</v>
      </c>
      <c r="P26" s="84" t="s">
        <v>871</v>
      </c>
      <c r="Q26" s="84" t="s">
        <v>872</v>
      </c>
      <c r="R26" s="84" t="s">
        <v>873</v>
      </c>
      <c r="S26" s="84" t="s">
        <v>874</v>
      </c>
      <c r="T26" s="84" t="s">
        <v>875</v>
      </c>
      <c r="U26" s="84" t="s">
        <v>876</v>
      </c>
      <c r="V26" s="84" t="s">
        <v>352</v>
      </c>
      <c r="X26" s="84" t="s">
        <v>877</v>
      </c>
      <c r="Z26" s="84" t="s">
        <v>353</v>
      </c>
      <c r="AB26" s="84" t="s">
        <v>354</v>
      </c>
    </row>
    <row r="28" spans="3:28" x14ac:dyDescent="0.2">
      <c r="I28" s="84" t="s">
        <v>10</v>
      </c>
      <c r="J28" s="84" t="s">
        <v>878</v>
      </c>
      <c r="K28" s="84" t="s">
        <v>879</v>
      </c>
      <c r="L28" s="84" t="s">
        <v>880</v>
      </c>
      <c r="M28" s="84" t="s">
        <v>881</v>
      </c>
      <c r="N28" s="84" t="s">
        <v>882</v>
      </c>
      <c r="O28" s="84" t="s">
        <v>883</v>
      </c>
      <c r="P28" s="84" t="s">
        <v>884</v>
      </c>
      <c r="Q28" s="84" t="s">
        <v>885</v>
      </c>
      <c r="R28" s="84" t="s">
        <v>886</v>
      </c>
      <c r="S28" s="84" t="s">
        <v>887</v>
      </c>
      <c r="T28" s="84" t="s">
        <v>888</v>
      </c>
      <c r="U28" s="84" t="s">
        <v>889</v>
      </c>
      <c r="V28" s="84" t="s">
        <v>890</v>
      </c>
      <c r="X28" s="84" t="s">
        <v>891</v>
      </c>
      <c r="Z28" s="84" t="s">
        <v>777</v>
      </c>
      <c r="AB28" s="84" t="s">
        <v>778</v>
      </c>
    </row>
    <row r="30" spans="3:28" x14ac:dyDescent="0.2">
      <c r="I30" s="84" t="s">
        <v>42</v>
      </c>
    </row>
    <row r="31" spans="3:28" x14ac:dyDescent="0.2">
      <c r="C31" s="84" t="s">
        <v>775</v>
      </c>
      <c r="D31" s="84" t="s">
        <v>892</v>
      </c>
      <c r="I31" s="84" t="s">
        <v>893</v>
      </c>
      <c r="J31" s="84" t="s">
        <v>894</v>
      </c>
      <c r="K31" s="84" t="s">
        <v>895</v>
      </c>
      <c r="L31" s="84" t="s">
        <v>896</v>
      </c>
      <c r="M31" s="84" t="s">
        <v>897</v>
      </c>
      <c r="N31" s="84" t="s">
        <v>898</v>
      </c>
      <c r="O31" s="84" t="s">
        <v>899</v>
      </c>
      <c r="P31" s="84" t="s">
        <v>900</v>
      </c>
      <c r="Q31" s="84" t="s">
        <v>901</v>
      </c>
      <c r="R31" s="84" t="s">
        <v>902</v>
      </c>
      <c r="S31" s="84" t="s">
        <v>903</v>
      </c>
      <c r="T31" s="84" t="s">
        <v>904</v>
      </c>
      <c r="U31" s="84" t="s">
        <v>905</v>
      </c>
      <c r="V31" s="84" t="s">
        <v>906</v>
      </c>
      <c r="X31" s="84" t="s">
        <v>907</v>
      </c>
      <c r="Z31" s="84" t="s">
        <v>908</v>
      </c>
      <c r="AB31" s="84" t="s">
        <v>373</v>
      </c>
    </row>
    <row r="32" spans="3:28" x14ac:dyDescent="0.2">
      <c r="D32" s="84" t="s">
        <v>909</v>
      </c>
      <c r="E32" s="84" t="s">
        <v>1135</v>
      </c>
      <c r="F32" s="84" t="s">
        <v>1136</v>
      </c>
      <c r="G32" s="84" t="s">
        <v>1137</v>
      </c>
      <c r="H32" s="84" t="s">
        <v>910</v>
      </c>
      <c r="I32" s="84" t="s">
        <v>740</v>
      </c>
      <c r="J32" s="84" t="s">
        <v>741</v>
      </c>
      <c r="K32" s="84" t="s">
        <v>742</v>
      </c>
      <c r="L32" s="84" t="s">
        <v>743</v>
      </c>
      <c r="M32" s="84" t="s">
        <v>744</v>
      </c>
      <c r="N32" s="84" t="s">
        <v>745</v>
      </c>
      <c r="O32" s="84" t="s">
        <v>746</v>
      </c>
      <c r="P32" s="84" t="s">
        <v>747</v>
      </c>
      <c r="Q32" s="84" t="s">
        <v>748</v>
      </c>
      <c r="R32" s="84" t="s">
        <v>749</v>
      </c>
      <c r="S32" s="84" t="s">
        <v>750</v>
      </c>
      <c r="T32" s="84" t="s">
        <v>751</v>
      </c>
      <c r="U32" s="84" t="s">
        <v>752</v>
      </c>
      <c r="V32" s="84" t="s">
        <v>753</v>
      </c>
      <c r="X32" s="84" t="s">
        <v>754</v>
      </c>
      <c r="Z32" s="84" t="s">
        <v>755</v>
      </c>
      <c r="AB32" s="84" t="s">
        <v>208</v>
      </c>
    </row>
    <row r="35" spans="3:28" x14ac:dyDescent="0.2">
      <c r="I35" s="84" t="s">
        <v>911</v>
      </c>
      <c r="J35" s="84" t="s">
        <v>912</v>
      </c>
      <c r="K35" s="84" t="s">
        <v>913</v>
      </c>
      <c r="L35" s="84" t="s">
        <v>914</v>
      </c>
      <c r="M35" s="84" t="s">
        <v>915</v>
      </c>
      <c r="N35" s="84" t="s">
        <v>916</v>
      </c>
      <c r="O35" s="84" t="s">
        <v>917</v>
      </c>
      <c r="P35" s="84" t="s">
        <v>918</v>
      </c>
      <c r="Q35" s="84" t="s">
        <v>919</v>
      </c>
      <c r="R35" s="84" t="s">
        <v>920</v>
      </c>
      <c r="S35" s="84" t="s">
        <v>921</v>
      </c>
      <c r="T35" s="84" t="s">
        <v>922</v>
      </c>
      <c r="U35" s="84" t="s">
        <v>923</v>
      </c>
      <c r="V35" s="84" t="s">
        <v>924</v>
      </c>
      <c r="X35" s="84" t="s">
        <v>925</v>
      </c>
      <c r="Z35" s="84" t="s">
        <v>374</v>
      </c>
      <c r="AB35" s="84" t="s">
        <v>213</v>
      </c>
    </row>
    <row r="37" spans="3:28" x14ac:dyDescent="0.2">
      <c r="I37" s="84" t="s">
        <v>11</v>
      </c>
      <c r="J37" s="84" t="s">
        <v>926</v>
      </c>
      <c r="K37" s="84" t="s">
        <v>927</v>
      </c>
      <c r="L37" s="84" t="s">
        <v>928</v>
      </c>
      <c r="M37" s="84" t="s">
        <v>929</v>
      </c>
      <c r="N37" s="84" t="s">
        <v>930</v>
      </c>
      <c r="O37" s="84" t="s">
        <v>931</v>
      </c>
      <c r="P37" s="84" t="s">
        <v>932</v>
      </c>
      <c r="Q37" s="84" t="s">
        <v>933</v>
      </c>
      <c r="R37" s="84" t="s">
        <v>934</v>
      </c>
      <c r="S37" s="84" t="s">
        <v>935</v>
      </c>
      <c r="T37" s="84" t="s">
        <v>936</v>
      </c>
      <c r="U37" s="84" t="s">
        <v>937</v>
      </c>
      <c r="V37" s="84" t="s">
        <v>938</v>
      </c>
      <c r="X37" s="84" t="s">
        <v>939</v>
      </c>
      <c r="Z37" s="84" t="s">
        <v>940</v>
      </c>
      <c r="AB37" s="84" t="s">
        <v>795</v>
      </c>
    </row>
    <row r="39" spans="3:28" x14ac:dyDescent="0.2">
      <c r="I39" s="84" t="s">
        <v>41</v>
      </c>
    </row>
    <row r="40" spans="3:28" x14ac:dyDescent="0.2">
      <c r="C40" s="84" t="s">
        <v>1052</v>
      </c>
      <c r="D40" s="84" t="s">
        <v>1053</v>
      </c>
      <c r="I40" s="84" t="s">
        <v>1054</v>
      </c>
      <c r="J40" s="84" t="s">
        <v>941</v>
      </c>
      <c r="K40" s="84" t="s">
        <v>942</v>
      </c>
      <c r="L40" s="84" t="s">
        <v>943</v>
      </c>
      <c r="M40" s="84" t="s">
        <v>944</v>
      </c>
      <c r="N40" s="84" t="s">
        <v>945</v>
      </c>
      <c r="O40" s="84" t="s">
        <v>946</v>
      </c>
      <c r="P40" s="84" t="s">
        <v>947</v>
      </c>
      <c r="Q40" s="84" t="s">
        <v>948</v>
      </c>
      <c r="R40" s="84" t="s">
        <v>949</v>
      </c>
      <c r="S40" s="84" t="s">
        <v>950</v>
      </c>
      <c r="T40" s="84" t="s">
        <v>951</v>
      </c>
      <c r="U40" s="84" t="s">
        <v>952</v>
      </c>
      <c r="V40" s="84" t="s">
        <v>953</v>
      </c>
      <c r="X40" s="84" t="s">
        <v>954</v>
      </c>
      <c r="Z40" s="84" t="s">
        <v>955</v>
      </c>
      <c r="AB40" s="84" t="s">
        <v>756</v>
      </c>
    </row>
    <row r="41" spans="3:28" x14ac:dyDescent="0.2">
      <c r="D41" s="84" t="s">
        <v>1055</v>
      </c>
      <c r="E41" s="84" t="s">
        <v>1138</v>
      </c>
      <c r="F41" s="84" t="s">
        <v>1139</v>
      </c>
      <c r="G41" s="84" t="s">
        <v>1140</v>
      </c>
      <c r="H41" s="84" t="s">
        <v>1056</v>
      </c>
      <c r="I41" s="84" t="s">
        <v>956</v>
      </c>
      <c r="J41" s="84" t="s">
        <v>957</v>
      </c>
      <c r="K41" s="84" t="s">
        <v>958</v>
      </c>
      <c r="L41" s="84" t="s">
        <v>959</v>
      </c>
      <c r="M41" s="84" t="s">
        <v>960</v>
      </c>
      <c r="N41" s="84" t="s">
        <v>961</v>
      </c>
      <c r="O41" s="84" t="s">
        <v>962</v>
      </c>
      <c r="P41" s="84" t="s">
        <v>963</v>
      </c>
      <c r="Q41" s="84" t="s">
        <v>964</v>
      </c>
      <c r="R41" s="84" t="s">
        <v>965</v>
      </c>
      <c r="S41" s="84" t="s">
        <v>966</v>
      </c>
      <c r="T41" s="84" t="s">
        <v>967</v>
      </c>
      <c r="U41" s="84" t="s">
        <v>968</v>
      </c>
      <c r="V41" s="84" t="s">
        <v>969</v>
      </c>
      <c r="X41" s="84" t="s">
        <v>970</v>
      </c>
      <c r="Z41" s="84" t="s">
        <v>971</v>
      </c>
      <c r="AB41" s="84" t="s">
        <v>264</v>
      </c>
    </row>
    <row r="44" spans="3:28" x14ac:dyDescent="0.2">
      <c r="I44" s="84" t="s">
        <v>12</v>
      </c>
      <c r="J44" s="84" t="s">
        <v>1057</v>
      </c>
      <c r="K44" s="84" t="s">
        <v>1058</v>
      </c>
      <c r="L44" s="84" t="s">
        <v>1059</v>
      </c>
      <c r="M44" s="84" t="s">
        <v>1060</v>
      </c>
      <c r="N44" s="84" t="s">
        <v>1061</v>
      </c>
      <c r="O44" s="84" t="s">
        <v>1062</v>
      </c>
      <c r="P44" s="84" t="s">
        <v>1063</v>
      </c>
      <c r="Q44" s="84" t="s">
        <v>1064</v>
      </c>
      <c r="R44" s="84" t="s">
        <v>1065</v>
      </c>
      <c r="S44" s="84" t="s">
        <v>1066</v>
      </c>
      <c r="T44" s="84" t="s">
        <v>1067</v>
      </c>
      <c r="U44" s="84" t="s">
        <v>1068</v>
      </c>
      <c r="V44" s="84" t="s">
        <v>1069</v>
      </c>
      <c r="X44" s="84" t="s">
        <v>1070</v>
      </c>
      <c r="Z44" s="84" t="s">
        <v>796</v>
      </c>
      <c r="AB44" s="84" t="s">
        <v>283</v>
      </c>
    </row>
    <row r="46" spans="3:28" x14ac:dyDescent="0.2">
      <c r="C46" s="84" t="s">
        <v>309</v>
      </c>
      <c r="D46" s="84" t="s">
        <v>1071</v>
      </c>
      <c r="I46" s="84" t="s">
        <v>814</v>
      </c>
      <c r="J46" s="84" t="s">
        <v>797</v>
      </c>
      <c r="K46" s="84" t="s">
        <v>798</v>
      </c>
      <c r="L46" s="84" t="s">
        <v>799</v>
      </c>
      <c r="M46" s="84" t="s">
        <v>800</v>
      </c>
      <c r="N46" s="84" t="s">
        <v>801</v>
      </c>
      <c r="O46" s="84" t="s">
        <v>802</v>
      </c>
      <c r="P46" s="84" t="s">
        <v>803</v>
      </c>
      <c r="Q46" s="84" t="s">
        <v>804</v>
      </c>
      <c r="R46" s="84" t="s">
        <v>805</v>
      </c>
      <c r="S46" s="84" t="s">
        <v>806</v>
      </c>
      <c r="T46" s="84" t="s">
        <v>807</v>
      </c>
      <c r="U46" s="84" t="s">
        <v>808</v>
      </c>
      <c r="V46" s="84" t="s">
        <v>809</v>
      </c>
      <c r="X46" s="84" t="s">
        <v>810</v>
      </c>
      <c r="Z46" s="84" t="s">
        <v>811</v>
      </c>
      <c r="AB46" s="84" t="s">
        <v>407</v>
      </c>
    </row>
    <row r="47" spans="3:28" x14ac:dyDescent="0.2">
      <c r="D47" s="84" t="s">
        <v>812</v>
      </c>
      <c r="E47" s="84" t="s">
        <v>1141</v>
      </c>
      <c r="F47" s="84" t="s">
        <v>1142</v>
      </c>
      <c r="G47" s="84" t="s">
        <v>1143</v>
      </c>
      <c r="H47" s="84" t="s">
        <v>813</v>
      </c>
      <c r="I47" s="84" t="s">
        <v>757</v>
      </c>
      <c r="J47" s="84" t="s">
        <v>758</v>
      </c>
      <c r="K47" s="84" t="s">
        <v>759</v>
      </c>
      <c r="L47" s="84" t="s">
        <v>760</v>
      </c>
      <c r="M47" s="84" t="s">
        <v>761</v>
      </c>
      <c r="N47" s="84" t="s">
        <v>762</v>
      </c>
      <c r="O47" s="84" t="s">
        <v>763</v>
      </c>
      <c r="P47" s="84" t="s">
        <v>764</v>
      </c>
      <c r="Q47" s="84" t="s">
        <v>765</v>
      </c>
      <c r="R47" s="84" t="s">
        <v>766</v>
      </c>
      <c r="S47" s="84" t="s">
        <v>767</v>
      </c>
      <c r="T47" s="84" t="s">
        <v>768</v>
      </c>
      <c r="U47" s="84" t="s">
        <v>769</v>
      </c>
      <c r="V47" s="84" t="s">
        <v>770</v>
      </c>
      <c r="X47" s="84" t="s">
        <v>771</v>
      </c>
      <c r="Z47" s="84" t="s">
        <v>772</v>
      </c>
      <c r="AB47" s="84" t="s">
        <v>302</v>
      </c>
    </row>
    <row r="50" spans="9:28" x14ac:dyDescent="0.2">
      <c r="I50" s="84" t="s">
        <v>7</v>
      </c>
      <c r="J50" s="84" t="s">
        <v>1072</v>
      </c>
      <c r="K50" s="84" t="s">
        <v>1073</v>
      </c>
      <c r="L50" s="84" t="s">
        <v>1074</v>
      </c>
      <c r="M50" s="84" t="s">
        <v>1075</v>
      </c>
      <c r="N50" s="84" t="s">
        <v>1076</v>
      </c>
      <c r="O50" s="84" t="s">
        <v>1077</v>
      </c>
      <c r="P50" s="84" t="s">
        <v>1078</v>
      </c>
      <c r="Q50" s="84" t="s">
        <v>1079</v>
      </c>
      <c r="R50" s="84" t="s">
        <v>1080</v>
      </c>
      <c r="S50" s="84" t="s">
        <v>1081</v>
      </c>
      <c r="T50" s="84" t="s">
        <v>1082</v>
      </c>
      <c r="U50" s="84" t="s">
        <v>1083</v>
      </c>
      <c r="V50" s="84" t="s">
        <v>1084</v>
      </c>
      <c r="X50" s="84" t="s">
        <v>1085</v>
      </c>
      <c r="Z50" s="84" t="s">
        <v>773</v>
      </c>
      <c r="AB50" s="84" t="s">
        <v>774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defaultRowHeight="12.75" x14ac:dyDescent="0.2"/>
  <sheetData>
    <row r="1" spans="1:5" x14ac:dyDescent="0.2">
      <c r="A1" s="84" t="s">
        <v>1146</v>
      </c>
      <c r="C1" s="84" t="s">
        <v>3</v>
      </c>
      <c r="D1" s="84" t="s">
        <v>4</v>
      </c>
      <c r="E1" s="84" t="s">
        <v>45</v>
      </c>
    </row>
    <row r="2" spans="1:5" x14ac:dyDescent="0.2">
      <c r="B2" s="84" t="s">
        <v>46</v>
      </c>
    </row>
    <row r="3" spans="1:5" x14ac:dyDescent="0.2">
      <c r="B3" s="84" t="s">
        <v>47</v>
      </c>
      <c r="C3" s="84" t="s">
        <v>5</v>
      </c>
      <c r="D3" s="84" t="s">
        <v>4</v>
      </c>
    </row>
    <row r="4" spans="1:5" x14ac:dyDescent="0.2">
      <c r="A4" s="84" t="s">
        <v>6</v>
      </c>
      <c r="C4" s="84" t="s">
        <v>14</v>
      </c>
      <c r="D4" s="84" t="s">
        <v>78</v>
      </c>
    </row>
    <row r="5" spans="1:5" x14ac:dyDescent="0.2">
      <c r="A5" s="84" t="s">
        <v>6</v>
      </c>
      <c r="B5" s="84" t="s">
        <v>79</v>
      </c>
      <c r="C5" s="84" t="s">
        <v>33</v>
      </c>
      <c r="D5" s="84" t="s">
        <v>80</v>
      </c>
      <c r="E5" s="84" t="s">
        <v>81</v>
      </c>
    </row>
    <row r="6" spans="1:5" x14ac:dyDescent="0.2">
      <c r="A6" s="84" t="s">
        <v>6</v>
      </c>
      <c r="B6" s="84" t="s">
        <v>82</v>
      </c>
      <c r="C6" s="84" t="s">
        <v>34</v>
      </c>
      <c r="D6" s="84" t="s">
        <v>80</v>
      </c>
      <c r="E6" s="84" t="s">
        <v>83</v>
      </c>
    </row>
    <row r="7" spans="1:5" x14ac:dyDescent="0.2">
      <c r="A7" s="84" t="s">
        <v>6</v>
      </c>
      <c r="C7" s="84" t="s">
        <v>19</v>
      </c>
      <c r="D7" s="84" t="s">
        <v>84</v>
      </c>
    </row>
    <row r="8" spans="1:5" x14ac:dyDescent="0.2">
      <c r="A8" s="84" t="s">
        <v>6</v>
      </c>
      <c r="C8" s="84" t="s">
        <v>31</v>
      </c>
      <c r="D8" s="84" t="s">
        <v>35</v>
      </c>
    </row>
    <row r="9" spans="1:5" x14ac:dyDescent="0.2">
      <c r="A9" s="84" t="s">
        <v>20</v>
      </c>
      <c r="C9" s="84" t="s">
        <v>18</v>
      </c>
    </row>
    <row r="11" spans="1:5" x14ac:dyDescent="0.2">
      <c r="C11" s="84" t="s">
        <v>22</v>
      </c>
    </row>
    <row r="12" spans="1:5" x14ac:dyDescent="0.2">
      <c r="C12" s="84" t="s">
        <v>23</v>
      </c>
      <c r="D12" s="84" t="s">
        <v>85</v>
      </c>
    </row>
    <row r="13" spans="1:5" x14ac:dyDescent="0.2">
      <c r="C13" s="84" t="s">
        <v>21</v>
      </c>
      <c r="D13" s="84" t="s">
        <v>86</v>
      </c>
    </row>
    <row r="14" spans="1:5" x14ac:dyDescent="0.2">
      <c r="C14" s="84" t="s">
        <v>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0"/>
  <sheetViews>
    <sheetView workbookViewId="0"/>
  </sheetViews>
  <sheetFormatPr defaultRowHeight="12.75" x14ac:dyDescent="0.2"/>
  <sheetData>
    <row r="1" spans="1:28" x14ac:dyDescent="0.2">
      <c r="A1" s="84" t="s">
        <v>1202</v>
      </c>
      <c r="C1" s="84" t="s">
        <v>2</v>
      </c>
      <c r="D1" s="84" t="s">
        <v>2</v>
      </c>
      <c r="E1" s="84" t="s">
        <v>2</v>
      </c>
      <c r="F1" s="84" t="s">
        <v>2</v>
      </c>
      <c r="G1" s="84" t="s">
        <v>2</v>
      </c>
      <c r="H1" s="84" t="s">
        <v>15</v>
      </c>
      <c r="J1" s="84" t="s">
        <v>15</v>
      </c>
      <c r="K1" s="84" t="s">
        <v>15</v>
      </c>
      <c r="L1" s="84" t="s">
        <v>15</v>
      </c>
      <c r="M1" s="84" t="s">
        <v>15</v>
      </c>
      <c r="N1" s="84" t="s">
        <v>15</v>
      </c>
      <c r="O1" s="84" t="s">
        <v>15</v>
      </c>
      <c r="P1" s="84" t="s">
        <v>15</v>
      </c>
      <c r="Q1" s="84" t="s">
        <v>15</v>
      </c>
      <c r="R1" s="84" t="s">
        <v>15</v>
      </c>
      <c r="S1" s="84" t="s">
        <v>15</v>
      </c>
      <c r="T1" s="84" t="s">
        <v>15</v>
      </c>
      <c r="U1" s="84" t="s">
        <v>15</v>
      </c>
      <c r="V1" s="84" t="s">
        <v>15</v>
      </c>
      <c r="Y1" s="84" t="s">
        <v>2</v>
      </c>
      <c r="Z1" s="84" t="s">
        <v>2</v>
      </c>
    </row>
    <row r="2" spans="1:28" x14ac:dyDescent="0.2">
      <c r="A2" s="84" t="s">
        <v>2</v>
      </c>
      <c r="J2" s="84" t="s">
        <v>16</v>
      </c>
      <c r="K2" s="84" t="s">
        <v>16</v>
      </c>
      <c r="L2" s="84" t="s">
        <v>16</v>
      </c>
      <c r="M2" s="84" t="s">
        <v>16</v>
      </c>
      <c r="N2" s="84" t="s">
        <v>16</v>
      </c>
      <c r="O2" s="84" t="s">
        <v>16</v>
      </c>
      <c r="P2" s="84" t="s">
        <v>16</v>
      </c>
      <c r="Q2" s="84" t="s">
        <v>16</v>
      </c>
      <c r="R2" s="84" t="s">
        <v>16</v>
      </c>
      <c r="S2" s="84" t="s">
        <v>16</v>
      </c>
      <c r="T2" s="84" t="s">
        <v>16</v>
      </c>
      <c r="U2" s="84" t="s">
        <v>16</v>
      </c>
      <c r="V2" s="84" t="s">
        <v>16</v>
      </c>
    </row>
    <row r="3" spans="1:28" x14ac:dyDescent="0.2">
      <c r="A3" s="84" t="s">
        <v>2</v>
      </c>
      <c r="I3" s="84" t="s">
        <v>0</v>
      </c>
      <c r="J3" s="84" t="s">
        <v>87</v>
      </c>
      <c r="K3" s="84" t="s">
        <v>88</v>
      </c>
      <c r="L3" s="84" t="s">
        <v>89</v>
      </c>
      <c r="M3" s="84" t="s">
        <v>90</v>
      </c>
      <c r="N3" s="84" t="s">
        <v>91</v>
      </c>
      <c r="O3" s="84" t="s">
        <v>92</v>
      </c>
      <c r="P3" s="84" t="s">
        <v>93</v>
      </c>
      <c r="Q3" s="84" t="s">
        <v>94</v>
      </c>
      <c r="R3" s="84" t="s">
        <v>95</v>
      </c>
      <c r="S3" s="84" t="s">
        <v>96</v>
      </c>
      <c r="T3" s="84" t="s">
        <v>97</v>
      </c>
      <c r="U3" s="84" t="s">
        <v>98</v>
      </c>
      <c r="V3" s="84" t="s">
        <v>99</v>
      </c>
    </row>
    <row r="4" spans="1:28" x14ac:dyDescent="0.2">
      <c r="A4" s="84" t="s">
        <v>2</v>
      </c>
      <c r="I4" s="84" t="s">
        <v>1</v>
      </c>
      <c r="J4" s="84" t="s">
        <v>100</v>
      </c>
      <c r="K4" s="84" t="s">
        <v>101</v>
      </c>
      <c r="L4" s="84" t="s">
        <v>102</v>
      </c>
      <c r="M4" s="84" t="s">
        <v>103</v>
      </c>
      <c r="N4" s="84" t="s">
        <v>104</v>
      </c>
      <c r="O4" s="84" t="s">
        <v>105</v>
      </c>
      <c r="P4" s="84" t="s">
        <v>106</v>
      </c>
      <c r="Q4" s="84" t="s">
        <v>107</v>
      </c>
      <c r="R4" s="84" t="s">
        <v>108</v>
      </c>
      <c r="S4" s="84" t="s">
        <v>109</v>
      </c>
      <c r="T4" s="84" t="s">
        <v>110</v>
      </c>
      <c r="U4" s="84" t="s">
        <v>111</v>
      </c>
      <c r="V4" s="84" t="s">
        <v>112</v>
      </c>
    </row>
    <row r="5" spans="1:28" x14ac:dyDescent="0.2">
      <c r="A5" s="84" t="s">
        <v>2</v>
      </c>
      <c r="I5" s="84" t="s">
        <v>113</v>
      </c>
    </row>
    <row r="7" spans="1:28" x14ac:dyDescent="0.2">
      <c r="I7" s="84" t="s">
        <v>24</v>
      </c>
    </row>
    <row r="8" spans="1:28" x14ac:dyDescent="0.2">
      <c r="I8" s="84" t="s">
        <v>8</v>
      </c>
      <c r="J8" s="84" t="s">
        <v>114</v>
      </c>
      <c r="K8" s="84" t="s">
        <v>115</v>
      </c>
      <c r="L8" s="84" t="s">
        <v>116</v>
      </c>
    </row>
    <row r="9" spans="1:28" x14ac:dyDescent="0.2">
      <c r="I9" s="84" t="s">
        <v>9</v>
      </c>
      <c r="J9" s="84" t="s">
        <v>117</v>
      </c>
      <c r="K9" s="84" t="s">
        <v>118</v>
      </c>
      <c r="L9" s="84" t="s">
        <v>119</v>
      </c>
    </row>
    <row r="10" spans="1:28" x14ac:dyDescent="0.2">
      <c r="I10" s="84" t="s">
        <v>30</v>
      </c>
      <c r="J10" s="84" t="s">
        <v>120</v>
      </c>
      <c r="K10" s="84" t="s">
        <v>17</v>
      </c>
      <c r="L10" s="84" t="s">
        <v>121</v>
      </c>
    </row>
    <row r="11" spans="1:28" x14ac:dyDescent="0.2">
      <c r="C11" s="84" t="s">
        <v>44</v>
      </c>
    </row>
    <row r="12" spans="1:28" x14ac:dyDescent="0.2">
      <c r="C12" s="84" t="s">
        <v>43</v>
      </c>
      <c r="J12" s="84" t="s">
        <v>122</v>
      </c>
      <c r="K12" s="84" t="s">
        <v>123</v>
      </c>
      <c r="L12" s="84" t="s">
        <v>124</v>
      </c>
      <c r="M12" s="84" t="s">
        <v>125</v>
      </c>
      <c r="N12" s="84" t="s">
        <v>126</v>
      </c>
      <c r="O12" s="84" t="s">
        <v>127</v>
      </c>
      <c r="P12" s="84" t="s">
        <v>128</v>
      </c>
      <c r="Q12" s="84" t="s">
        <v>129</v>
      </c>
      <c r="R12" s="84" t="s">
        <v>130</v>
      </c>
      <c r="S12" s="84" t="s">
        <v>131</v>
      </c>
      <c r="T12" s="84" t="s">
        <v>132</v>
      </c>
      <c r="U12" s="84" t="s">
        <v>133</v>
      </c>
      <c r="V12" s="84" t="s">
        <v>13</v>
      </c>
      <c r="X12" s="84" t="s">
        <v>13</v>
      </c>
    </row>
    <row r="13" spans="1:28" x14ac:dyDescent="0.2">
      <c r="C13" s="84" t="s">
        <v>32</v>
      </c>
      <c r="D13" s="84" t="s">
        <v>76</v>
      </c>
      <c r="E13" s="84" t="s">
        <v>36</v>
      </c>
      <c r="F13" s="84" t="s">
        <v>37</v>
      </c>
      <c r="G13" s="84" t="s">
        <v>38</v>
      </c>
      <c r="J13" s="84" t="s">
        <v>134</v>
      </c>
      <c r="K13" s="84" t="s">
        <v>135</v>
      </c>
      <c r="L13" s="84" t="s">
        <v>136</v>
      </c>
      <c r="M13" s="84" t="s">
        <v>137</v>
      </c>
      <c r="N13" s="84" t="s">
        <v>138</v>
      </c>
      <c r="O13" s="84" t="s">
        <v>139</v>
      </c>
      <c r="P13" s="84" t="s">
        <v>140</v>
      </c>
      <c r="Q13" s="84" t="s">
        <v>141</v>
      </c>
      <c r="R13" s="84" t="s">
        <v>142</v>
      </c>
      <c r="S13" s="84" t="s">
        <v>143</v>
      </c>
      <c r="T13" s="84" t="s">
        <v>144</v>
      </c>
      <c r="U13" s="84" t="s">
        <v>145</v>
      </c>
      <c r="V13" s="84" t="s">
        <v>26</v>
      </c>
      <c r="X13" s="84" t="s">
        <v>27</v>
      </c>
      <c r="Z13" s="84" t="s">
        <v>28</v>
      </c>
      <c r="AB13" s="84" t="s">
        <v>29</v>
      </c>
    </row>
    <row r="14" spans="1:28" x14ac:dyDescent="0.2">
      <c r="I14" s="84" t="s">
        <v>39</v>
      </c>
    </row>
    <row r="15" spans="1:28" x14ac:dyDescent="0.2">
      <c r="C15" s="84" t="s">
        <v>77</v>
      </c>
      <c r="D15" s="84" t="s">
        <v>689</v>
      </c>
      <c r="I15" s="84" t="s">
        <v>146</v>
      </c>
      <c r="J15" s="84" t="s">
        <v>690</v>
      </c>
      <c r="K15" s="84" t="s">
        <v>691</v>
      </c>
      <c r="L15" s="84" t="s">
        <v>692</v>
      </c>
      <c r="M15" s="84" t="s">
        <v>693</v>
      </c>
      <c r="N15" s="84" t="s">
        <v>694</v>
      </c>
      <c r="O15" s="84" t="s">
        <v>695</v>
      </c>
      <c r="P15" s="84" t="s">
        <v>696</v>
      </c>
      <c r="Q15" s="84" t="s">
        <v>697</v>
      </c>
      <c r="R15" s="84" t="s">
        <v>698</v>
      </c>
      <c r="S15" s="84" t="s">
        <v>699</v>
      </c>
      <c r="T15" s="84" t="s">
        <v>700</v>
      </c>
      <c r="U15" s="84" t="s">
        <v>701</v>
      </c>
      <c r="V15" s="84" t="s">
        <v>702</v>
      </c>
      <c r="X15" s="84" t="s">
        <v>703</v>
      </c>
      <c r="Z15" s="84" t="s">
        <v>704</v>
      </c>
      <c r="AB15" s="84" t="s">
        <v>162</v>
      </c>
    </row>
    <row r="16" spans="1:28" x14ac:dyDescent="0.2">
      <c r="D16" s="84" t="s">
        <v>163</v>
      </c>
      <c r="E16" s="84" t="s">
        <v>1129</v>
      </c>
      <c r="F16" s="84" t="s">
        <v>1130</v>
      </c>
      <c r="G16" s="84" t="s">
        <v>1131</v>
      </c>
      <c r="H16" s="84" t="s">
        <v>164</v>
      </c>
      <c r="I16" s="84" t="s">
        <v>165</v>
      </c>
      <c r="J16" s="84" t="s">
        <v>166</v>
      </c>
      <c r="K16" s="84" t="s">
        <v>167</v>
      </c>
      <c r="L16" s="84" t="s">
        <v>168</v>
      </c>
      <c r="M16" s="84" t="s">
        <v>169</v>
      </c>
      <c r="N16" s="84" t="s">
        <v>170</v>
      </c>
      <c r="O16" s="84" t="s">
        <v>171</v>
      </c>
      <c r="P16" s="84" t="s">
        <v>172</v>
      </c>
      <c r="Q16" s="84" t="s">
        <v>173</v>
      </c>
      <c r="R16" s="84" t="s">
        <v>174</v>
      </c>
      <c r="S16" s="84" t="s">
        <v>175</v>
      </c>
      <c r="T16" s="84" t="s">
        <v>176</v>
      </c>
      <c r="U16" s="84" t="s">
        <v>177</v>
      </c>
      <c r="V16" s="84" t="s">
        <v>178</v>
      </c>
      <c r="X16" s="84" t="s">
        <v>179</v>
      </c>
      <c r="Z16" s="84" t="s">
        <v>180</v>
      </c>
      <c r="AB16" s="84" t="s">
        <v>181</v>
      </c>
    </row>
    <row r="17" spans="1:28" x14ac:dyDescent="0.2">
      <c r="A17" s="84" t="s">
        <v>311</v>
      </c>
      <c r="D17" s="84" t="s">
        <v>312</v>
      </c>
      <c r="E17" s="84" t="s">
        <v>1148</v>
      </c>
      <c r="F17" s="84" t="s">
        <v>1149</v>
      </c>
      <c r="G17" s="84" t="s">
        <v>1150</v>
      </c>
      <c r="H17" s="84" t="s">
        <v>313</v>
      </c>
      <c r="I17" s="84" t="s">
        <v>314</v>
      </c>
      <c r="J17" s="84" t="s">
        <v>315</v>
      </c>
      <c r="K17" s="84" t="s">
        <v>316</v>
      </c>
      <c r="L17" s="84" t="s">
        <v>317</v>
      </c>
      <c r="M17" s="84" t="s">
        <v>318</v>
      </c>
      <c r="N17" s="84" t="s">
        <v>319</v>
      </c>
      <c r="O17" s="84" t="s">
        <v>320</v>
      </c>
      <c r="P17" s="84" t="s">
        <v>321</v>
      </c>
      <c r="Q17" s="84" t="s">
        <v>322</v>
      </c>
      <c r="R17" s="84" t="s">
        <v>323</v>
      </c>
      <c r="S17" s="84" t="s">
        <v>324</v>
      </c>
      <c r="T17" s="84" t="s">
        <v>325</v>
      </c>
      <c r="U17" s="84" t="s">
        <v>326</v>
      </c>
      <c r="V17" s="84" t="s">
        <v>327</v>
      </c>
      <c r="X17" s="84" t="s">
        <v>328</v>
      </c>
      <c r="Z17" s="84" t="s">
        <v>329</v>
      </c>
      <c r="AB17" s="84" t="s">
        <v>330</v>
      </c>
    </row>
    <row r="18" spans="1:28" x14ac:dyDescent="0.2">
      <c r="A18" s="84" t="s">
        <v>311</v>
      </c>
      <c r="D18" s="84" t="s">
        <v>331</v>
      </c>
      <c r="E18" s="84" t="s">
        <v>1151</v>
      </c>
      <c r="F18" s="84" t="s">
        <v>1152</v>
      </c>
      <c r="G18" s="84" t="s">
        <v>1153</v>
      </c>
      <c r="H18" s="84" t="s">
        <v>332</v>
      </c>
      <c r="I18" s="84" t="s">
        <v>333</v>
      </c>
      <c r="J18" s="84" t="s">
        <v>334</v>
      </c>
      <c r="K18" s="84" t="s">
        <v>335</v>
      </c>
      <c r="L18" s="84" t="s">
        <v>336</v>
      </c>
      <c r="M18" s="84" t="s">
        <v>337</v>
      </c>
      <c r="N18" s="84" t="s">
        <v>338</v>
      </c>
      <c r="O18" s="84" t="s">
        <v>339</v>
      </c>
      <c r="P18" s="84" t="s">
        <v>340</v>
      </c>
      <c r="Q18" s="84" t="s">
        <v>341</v>
      </c>
      <c r="R18" s="84" t="s">
        <v>342</v>
      </c>
      <c r="S18" s="84" t="s">
        <v>343</v>
      </c>
      <c r="T18" s="84" t="s">
        <v>344</v>
      </c>
      <c r="U18" s="84" t="s">
        <v>345</v>
      </c>
      <c r="V18" s="84" t="s">
        <v>346</v>
      </c>
      <c r="X18" s="84" t="s">
        <v>347</v>
      </c>
      <c r="Z18" s="84" t="s">
        <v>348</v>
      </c>
      <c r="AB18" s="84" t="s">
        <v>349</v>
      </c>
    </row>
    <row r="19" spans="1:28" x14ac:dyDescent="0.2">
      <c r="A19" s="84" t="s">
        <v>311</v>
      </c>
      <c r="D19" s="84" t="s">
        <v>350</v>
      </c>
      <c r="E19" s="84" t="s">
        <v>1154</v>
      </c>
      <c r="F19" s="84" t="s">
        <v>1155</v>
      </c>
      <c r="G19" s="84" t="s">
        <v>1156</v>
      </c>
      <c r="H19" s="84" t="s">
        <v>351</v>
      </c>
      <c r="I19" s="84" t="s">
        <v>183</v>
      </c>
      <c r="J19" s="84" t="s">
        <v>184</v>
      </c>
      <c r="K19" s="84" t="s">
        <v>185</v>
      </c>
      <c r="L19" s="84" t="s">
        <v>186</v>
      </c>
      <c r="M19" s="84" t="s">
        <v>187</v>
      </c>
      <c r="N19" s="84" t="s">
        <v>188</v>
      </c>
      <c r="O19" s="84" t="s">
        <v>189</v>
      </c>
      <c r="P19" s="84" t="s">
        <v>190</v>
      </c>
      <c r="Q19" s="84" t="s">
        <v>191</v>
      </c>
      <c r="R19" s="84" t="s">
        <v>192</v>
      </c>
      <c r="S19" s="84" t="s">
        <v>193</v>
      </c>
      <c r="T19" s="84" t="s">
        <v>194</v>
      </c>
      <c r="U19" s="84" t="s">
        <v>195</v>
      </c>
      <c r="V19" s="84" t="s">
        <v>196</v>
      </c>
      <c r="X19" s="84" t="s">
        <v>197</v>
      </c>
      <c r="Z19" s="84" t="s">
        <v>198</v>
      </c>
      <c r="AB19" s="84" t="s">
        <v>199</v>
      </c>
    </row>
    <row r="21" spans="1:28" x14ac:dyDescent="0.2">
      <c r="A21" s="84" t="s">
        <v>311</v>
      </c>
      <c r="C21" s="84" t="s">
        <v>77</v>
      </c>
      <c r="D21" s="84" t="s">
        <v>182</v>
      </c>
      <c r="I21" s="84" t="s">
        <v>705</v>
      </c>
      <c r="J21" s="84" t="s">
        <v>706</v>
      </c>
      <c r="K21" s="84" t="s">
        <v>707</v>
      </c>
      <c r="L21" s="84" t="s">
        <v>708</v>
      </c>
      <c r="M21" s="84" t="s">
        <v>709</v>
      </c>
      <c r="N21" s="84" t="s">
        <v>710</v>
      </c>
      <c r="O21" s="84" t="s">
        <v>711</v>
      </c>
      <c r="P21" s="84" t="s">
        <v>712</v>
      </c>
      <c r="Q21" s="84" t="s">
        <v>713</v>
      </c>
      <c r="R21" s="84" t="s">
        <v>714</v>
      </c>
      <c r="S21" s="84" t="s">
        <v>715</v>
      </c>
      <c r="T21" s="84" t="s">
        <v>716</v>
      </c>
      <c r="U21" s="84" t="s">
        <v>717</v>
      </c>
      <c r="V21" s="84" t="s">
        <v>718</v>
      </c>
      <c r="X21" s="84" t="s">
        <v>719</v>
      </c>
      <c r="Z21" s="84" t="s">
        <v>720</v>
      </c>
      <c r="AB21" s="84" t="s">
        <v>201</v>
      </c>
    </row>
    <row r="22" spans="1:28" x14ac:dyDescent="0.2">
      <c r="A22" s="84" t="s">
        <v>311</v>
      </c>
      <c r="D22" s="84" t="s">
        <v>721</v>
      </c>
      <c r="E22" s="84" t="s">
        <v>1157</v>
      </c>
      <c r="F22" s="84" t="s">
        <v>1158</v>
      </c>
      <c r="G22" s="84" t="s">
        <v>1159</v>
      </c>
      <c r="H22" s="84" t="s">
        <v>722</v>
      </c>
      <c r="I22" s="84" t="s">
        <v>723</v>
      </c>
      <c r="J22" s="84" t="s">
        <v>724</v>
      </c>
      <c r="K22" s="84" t="s">
        <v>725</v>
      </c>
      <c r="L22" s="84" t="s">
        <v>726</v>
      </c>
      <c r="M22" s="84" t="s">
        <v>727</v>
      </c>
      <c r="N22" s="84" t="s">
        <v>728</v>
      </c>
      <c r="O22" s="84" t="s">
        <v>729</v>
      </c>
      <c r="P22" s="84" t="s">
        <v>730</v>
      </c>
      <c r="Q22" s="84" t="s">
        <v>731</v>
      </c>
      <c r="R22" s="84" t="s">
        <v>732</v>
      </c>
      <c r="S22" s="84" t="s">
        <v>733</v>
      </c>
      <c r="T22" s="84" t="s">
        <v>734</v>
      </c>
      <c r="U22" s="84" t="s">
        <v>735</v>
      </c>
      <c r="V22" s="84" t="s">
        <v>736</v>
      </c>
      <c r="X22" s="84" t="s">
        <v>737</v>
      </c>
      <c r="Z22" s="84" t="s">
        <v>738</v>
      </c>
      <c r="AB22" s="84" t="s">
        <v>739</v>
      </c>
    </row>
    <row r="23" spans="1:28" x14ac:dyDescent="0.2">
      <c r="A23" s="84" t="s">
        <v>311</v>
      </c>
    </row>
    <row r="25" spans="1:28" x14ac:dyDescent="0.2">
      <c r="I25" s="84" t="s">
        <v>200</v>
      </c>
      <c r="J25" s="84" t="s">
        <v>972</v>
      </c>
      <c r="K25" s="84" t="s">
        <v>973</v>
      </c>
      <c r="L25" s="84" t="s">
        <v>974</v>
      </c>
      <c r="M25" s="84" t="s">
        <v>975</v>
      </c>
      <c r="N25" s="84" t="s">
        <v>976</v>
      </c>
      <c r="O25" s="84" t="s">
        <v>977</v>
      </c>
      <c r="P25" s="84" t="s">
        <v>978</v>
      </c>
      <c r="Q25" s="84" t="s">
        <v>979</v>
      </c>
      <c r="R25" s="84" t="s">
        <v>980</v>
      </c>
      <c r="S25" s="84" t="s">
        <v>981</v>
      </c>
      <c r="T25" s="84" t="s">
        <v>982</v>
      </c>
      <c r="U25" s="84" t="s">
        <v>983</v>
      </c>
      <c r="V25" s="84" t="s">
        <v>203</v>
      </c>
      <c r="X25" s="84" t="s">
        <v>984</v>
      </c>
      <c r="Z25" s="84" t="s">
        <v>204</v>
      </c>
      <c r="AB25" s="84" t="s">
        <v>205</v>
      </c>
    </row>
    <row r="27" spans="1:28" x14ac:dyDescent="0.2">
      <c r="I27" s="84" t="s">
        <v>40</v>
      </c>
    </row>
    <row r="28" spans="1:28" x14ac:dyDescent="0.2">
      <c r="C28" s="84" t="s">
        <v>202</v>
      </c>
      <c r="D28" s="84" t="s">
        <v>985</v>
      </c>
      <c r="I28" s="84" t="s">
        <v>986</v>
      </c>
      <c r="J28" s="84" t="s">
        <v>987</v>
      </c>
      <c r="K28" s="84" t="s">
        <v>988</v>
      </c>
      <c r="L28" s="84" t="s">
        <v>989</v>
      </c>
      <c r="M28" s="84" t="s">
        <v>990</v>
      </c>
      <c r="N28" s="84" t="s">
        <v>991</v>
      </c>
      <c r="O28" s="84" t="s">
        <v>992</v>
      </c>
      <c r="P28" s="84" t="s">
        <v>993</v>
      </c>
      <c r="Q28" s="84" t="s">
        <v>994</v>
      </c>
      <c r="R28" s="84" t="s">
        <v>995</v>
      </c>
      <c r="S28" s="84" t="s">
        <v>996</v>
      </c>
      <c r="T28" s="84" t="s">
        <v>997</v>
      </c>
      <c r="U28" s="84" t="s">
        <v>998</v>
      </c>
      <c r="V28" s="84" t="s">
        <v>999</v>
      </c>
      <c r="X28" s="84" t="s">
        <v>1000</v>
      </c>
      <c r="Z28" s="84" t="s">
        <v>1001</v>
      </c>
      <c r="AB28" s="84" t="s">
        <v>778</v>
      </c>
    </row>
    <row r="29" spans="1:28" x14ac:dyDescent="0.2">
      <c r="D29" s="84" t="s">
        <v>779</v>
      </c>
      <c r="E29" s="84" t="s">
        <v>1160</v>
      </c>
      <c r="F29" s="84" t="s">
        <v>1161</v>
      </c>
      <c r="G29" s="84" t="s">
        <v>1162</v>
      </c>
      <c r="H29" s="84" t="s">
        <v>1002</v>
      </c>
      <c r="I29" s="84" t="s">
        <v>780</v>
      </c>
      <c r="J29" s="84" t="s">
        <v>781</v>
      </c>
      <c r="K29" s="84" t="s">
        <v>782</v>
      </c>
      <c r="L29" s="84" t="s">
        <v>783</v>
      </c>
      <c r="M29" s="84" t="s">
        <v>784</v>
      </c>
      <c r="N29" s="84" t="s">
        <v>785</v>
      </c>
      <c r="O29" s="84" t="s">
        <v>786</v>
      </c>
      <c r="P29" s="84" t="s">
        <v>787</v>
      </c>
      <c r="Q29" s="84" t="s">
        <v>788</v>
      </c>
      <c r="R29" s="84" t="s">
        <v>789</v>
      </c>
      <c r="S29" s="84" t="s">
        <v>790</v>
      </c>
      <c r="T29" s="84" t="s">
        <v>791</v>
      </c>
      <c r="U29" s="84" t="s">
        <v>792</v>
      </c>
      <c r="V29" s="84" t="s">
        <v>793</v>
      </c>
      <c r="X29" s="84" t="s">
        <v>794</v>
      </c>
      <c r="Z29" s="84" t="s">
        <v>206</v>
      </c>
      <c r="AB29" s="84" t="s">
        <v>207</v>
      </c>
    </row>
    <row r="30" spans="1:28" x14ac:dyDescent="0.2">
      <c r="A30" s="84" t="s">
        <v>311</v>
      </c>
      <c r="D30" s="84" t="s">
        <v>776</v>
      </c>
      <c r="E30" s="84" t="s">
        <v>1163</v>
      </c>
      <c r="F30" s="84" t="s">
        <v>1164</v>
      </c>
      <c r="G30" s="84" t="s">
        <v>1165</v>
      </c>
      <c r="H30" s="84" t="s">
        <v>372</v>
      </c>
      <c r="I30" s="84" t="s">
        <v>355</v>
      </c>
      <c r="J30" s="84" t="s">
        <v>356</v>
      </c>
      <c r="K30" s="84" t="s">
        <v>357</v>
      </c>
      <c r="L30" s="84" t="s">
        <v>358</v>
      </c>
      <c r="M30" s="84" t="s">
        <v>359</v>
      </c>
      <c r="N30" s="84" t="s">
        <v>360</v>
      </c>
      <c r="O30" s="84" t="s">
        <v>361</v>
      </c>
      <c r="P30" s="84" t="s">
        <v>362</v>
      </c>
      <c r="Q30" s="84" t="s">
        <v>363</v>
      </c>
      <c r="R30" s="84" t="s">
        <v>364</v>
      </c>
      <c r="S30" s="84" t="s">
        <v>365</v>
      </c>
      <c r="T30" s="84" t="s">
        <v>366</v>
      </c>
      <c r="U30" s="84" t="s">
        <v>367</v>
      </c>
      <c r="V30" s="84" t="s">
        <v>368</v>
      </c>
      <c r="X30" s="84" t="s">
        <v>369</v>
      </c>
      <c r="Z30" s="84" t="s">
        <v>370</v>
      </c>
      <c r="AB30" s="84" t="s">
        <v>371</v>
      </c>
    </row>
    <row r="33" spans="1:28" x14ac:dyDescent="0.2">
      <c r="I33" s="84" t="s">
        <v>1003</v>
      </c>
      <c r="J33" s="84" t="s">
        <v>1004</v>
      </c>
      <c r="K33" s="84" t="s">
        <v>1005</v>
      </c>
      <c r="L33" s="84" t="s">
        <v>1006</v>
      </c>
      <c r="M33" s="84" t="s">
        <v>1007</v>
      </c>
      <c r="N33" s="84" t="s">
        <v>1008</v>
      </c>
      <c r="O33" s="84" t="s">
        <v>1009</v>
      </c>
      <c r="P33" s="84" t="s">
        <v>1010</v>
      </c>
      <c r="Q33" s="84" t="s">
        <v>1011</v>
      </c>
      <c r="R33" s="84" t="s">
        <v>1012</v>
      </c>
      <c r="S33" s="84" t="s">
        <v>1013</v>
      </c>
      <c r="T33" s="84" t="s">
        <v>1014</v>
      </c>
      <c r="U33" s="84" t="s">
        <v>1015</v>
      </c>
      <c r="V33" s="84" t="s">
        <v>209</v>
      </c>
      <c r="X33" s="84" t="s">
        <v>1016</v>
      </c>
      <c r="Z33" s="84" t="s">
        <v>210</v>
      </c>
      <c r="AB33" s="84" t="s">
        <v>211</v>
      </c>
    </row>
    <row r="35" spans="1:28" x14ac:dyDescent="0.2">
      <c r="I35" s="84" t="s">
        <v>10</v>
      </c>
      <c r="J35" s="84" t="s">
        <v>1017</v>
      </c>
      <c r="K35" s="84" t="s">
        <v>1018</v>
      </c>
      <c r="L35" s="84" t="s">
        <v>1019</v>
      </c>
      <c r="M35" s="84" t="s">
        <v>1020</v>
      </c>
      <c r="N35" s="84" t="s">
        <v>1021</v>
      </c>
      <c r="O35" s="84" t="s">
        <v>1022</v>
      </c>
      <c r="P35" s="84" t="s">
        <v>1023</v>
      </c>
      <c r="Q35" s="84" t="s">
        <v>1024</v>
      </c>
      <c r="R35" s="84" t="s">
        <v>1025</v>
      </c>
      <c r="S35" s="84" t="s">
        <v>1026</v>
      </c>
      <c r="T35" s="84" t="s">
        <v>1027</v>
      </c>
      <c r="U35" s="84" t="s">
        <v>1028</v>
      </c>
      <c r="V35" s="84" t="s">
        <v>1029</v>
      </c>
      <c r="X35" s="84" t="s">
        <v>1030</v>
      </c>
      <c r="Z35" s="84" t="s">
        <v>374</v>
      </c>
      <c r="AB35" s="84" t="s">
        <v>213</v>
      </c>
    </row>
    <row r="37" spans="1:28" x14ac:dyDescent="0.2">
      <c r="I37" s="84" t="s">
        <v>42</v>
      </c>
    </row>
    <row r="38" spans="1:28" x14ac:dyDescent="0.2">
      <c r="C38" s="84" t="s">
        <v>775</v>
      </c>
      <c r="D38" s="84" t="s">
        <v>1031</v>
      </c>
      <c r="I38" s="84" t="s">
        <v>1032</v>
      </c>
      <c r="J38" s="84" t="s">
        <v>215</v>
      </c>
      <c r="K38" s="84" t="s">
        <v>216</v>
      </c>
      <c r="L38" s="84" t="s">
        <v>217</v>
      </c>
      <c r="M38" s="84" t="s">
        <v>218</v>
      </c>
      <c r="N38" s="84" t="s">
        <v>219</v>
      </c>
      <c r="O38" s="84" t="s">
        <v>220</v>
      </c>
      <c r="P38" s="84" t="s">
        <v>221</v>
      </c>
      <c r="Q38" s="84" t="s">
        <v>222</v>
      </c>
      <c r="R38" s="84" t="s">
        <v>223</v>
      </c>
      <c r="S38" s="84" t="s">
        <v>224</v>
      </c>
      <c r="T38" s="84" t="s">
        <v>225</v>
      </c>
      <c r="U38" s="84" t="s">
        <v>226</v>
      </c>
      <c r="V38" s="84" t="s">
        <v>227</v>
      </c>
      <c r="X38" s="84" t="s">
        <v>228</v>
      </c>
      <c r="Z38" s="84" t="s">
        <v>229</v>
      </c>
      <c r="AB38" s="84" t="s">
        <v>230</v>
      </c>
    </row>
    <row r="39" spans="1:28" x14ac:dyDescent="0.2">
      <c r="D39" s="84" t="s">
        <v>1033</v>
      </c>
      <c r="E39" s="84" t="s">
        <v>1166</v>
      </c>
      <c r="F39" s="84" t="s">
        <v>1167</v>
      </c>
      <c r="G39" s="84" t="s">
        <v>1168</v>
      </c>
      <c r="H39" s="84" t="s">
        <v>1034</v>
      </c>
      <c r="I39" s="84" t="s">
        <v>231</v>
      </c>
      <c r="J39" s="84" t="s">
        <v>232</v>
      </c>
      <c r="K39" s="84" t="s">
        <v>233</v>
      </c>
      <c r="L39" s="84" t="s">
        <v>234</v>
      </c>
      <c r="M39" s="84" t="s">
        <v>235</v>
      </c>
      <c r="N39" s="84" t="s">
        <v>236</v>
      </c>
      <c r="O39" s="84" t="s">
        <v>237</v>
      </c>
      <c r="P39" s="84" t="s">
        <v>238</v>
      </c>
      <c r="Q39" s="84" t="s">
        <v>239</v>
      </c>
      <c r="R39" s="84" t="s">
        <v>240</v>
      </c>
      <c r="S39" s="84" t="s">
        <v>241</v>
      </c>
      <c r="T39" s="84" t="s">
        <v>242</v>
      </c>
      <c r="U39" s="84" t="s">
        <v>243</v>
      </c>
      <c r="V39" s="84" t="s">
        <v>244</v>
      </c>
      <c r="X39" s="84" t="s">
        <v>245</v>
      </c>
      <c r="Z39" s="84" t="s">
        <v>246</v>
      </c>
      <c r="AB39" s="84" t="s">
        <v>247</v>
      </c>
    </row>
    <row r="41" spans="1:28" x14ac:dyDescent="0.2">
      <c r="A41" s="84" t="s">
        <v>311</v>
      </c>
      <c r="C41" s="84" t="s">
        <v>775</v>
      </c>
      <c r="D41" s="84" t="s">
        <v>212</v>
      </c>
      <c r="I41" s="84" t="s">
        <v>1035</v>
      </c>
      <c r="J41" s="84" t="s">
        <v>249</v>
      </c>
      <c r="K41" s="84" t="s">
        <v>250</v>
      </c>
      <c r="L41" s="84" t="s">
        <v>251</v>
      </c>
      <c r="M41" s="84" t="s">
        <v>252</v>
      </c>
      <c r="N41" s="84" t="s">
        <v>253</v>
      </c>
      <c r="O41" s="84" t="s">
        <v>254</v>
      </c>
      <c r="P41" s="84" t="s">
        <v>255</v>
      </c>
      <c r="Q41" s="84" t="s">
        <v>256</v>
      </c>
      <c r="R41" s="84" t="s">
        <v>257</v>
      </c>
      <c r="S41" s="84" t="s">
        <v>258</v>
      </c>
      <c r="T41" s="84" t="s">
        <v>259</v>
      </c>
      <c r="U41" s="84" t="s">
        <v>260</v>
      </c>
      <c r="V41" s="84" t="s">
        <v>261</v>
      </c>
      <c r="X41" s="84" t="s">
        <v>262</v>
      </c>
      <c r="Z41" s="84" t="s">
        <v>263</v>
      </c>
      <c r="AB41" s="84" t="s">
        <v>264</v>
      </c>
    </row>
    <row r="42" spans="1:28" x14ac:dyDescent="0.2">
      <c r="A42" s="84" t="s">
        <v>311</v>
      </c>
      <c r="D42" s="84" t="s">
        <v>1036</v>
      </c>
      <c r="E42" s="84" t="s">
        <v>1169</v>
      </c>
      <c r="F42" s="84" t="s">
        <v>1170</v>
      </c>
      <c r="G42" s="84" t="s">
        <v>1171</v>
      </c>
      <c r="H42" s="84" t="s">
        <v>1037</v>
      </c>
      <c r="I42" s="84" t="s">
        <v>265</v>
      </c>
      <c r="J42" s="84" t="s">
        <v>266</v>
      </c>
      <c r="K42" s="84" t="s">
        <v>267</v>
      </c>
      <c r="L42" s="84" t="s">
        <v>268</v>
      </c>
      <c r="M42" s="84" t="s">
        <v>269</v>
      </c>
      <c r="N42" s="84" t="s">
        <v>270</v>
      </c>
      <c r="O42" s="84" t="s">
        <v>271</v>
      </c>
      <c r="P42" s="84" t="s">
        <v>272</v>
      </c>
      <c r="Q42" s="84" t="s">
        <v>273</v>
      </c>
      <c r="R42" s="84" t="s">
        <v>274</v>
      </c>
      <c r="S42" s="84" t="s">
        <v>275</v>
      </c>
      <c r="T42" s="84" t="s">
        <v>276</v>
      </c>
      <c r="U42" s="84" t="s">
        <v>277</v>
      </c>
      <c r="V42" s="84" t="s">
        <v>278</v>
      </c>
      <c r="X42" s="84" t="s">
        <v>279</v>
      </c>
      <c r="Z42" s="84" t="s">
        <v>280</v>
      </c>
      <c r="AB42" s="84" t="s">
        <v>281</v>
      </c>
    </row>
    <row r="43" spans="1:28" x14ac:dyDescent="0.2">
      <c r="A43" s="84" t="s">
        <v>311</v>
      </c>
    </row>
    <row r="44" spans="1:28" x14ac:dyDescent="0.2">
      <c r="A44" s="84" t="s">
        <v>311</v>
      </c>
      <c r="C44" s="84" t="s">
        <v>775</v>
      </c>
      <c r="D44" s="84" t="s">
        <v>214</v>
      </c>
      <c r="I44" s="84" t="s">
        <v>1038</v>
      </c>
      <c r="J44" s="84" t="s">
        <v>375</v>
      </c>
      <c r="K44" s="84" t="s">
        <v>376</v>
      </c>
      <c r="L44" s="84" t="s">
        <v>377</v>
      </c>
      <c r="M44" s="84" t="s">
        <v>378</v>
      </c>
      <c r="N44" s="84" t="s">
        <v>379</v>
      </c>
      <c r="O44" s="84" t="s">
        <v>380</v>
      </c>
      <c r="P44" s="84" t="s">
        <v>381</v>
      </c>
      <c r="Q44" s="84" t="s">
        <v>382</v>
      </c>
      <c r="R44" s="84" t="s">
        <v>383</v>
      </c>
      <c r="S44" s="84" t="s">
        <v>384</v>
      </c>
      <c r="T44" s="84" t="s">
        <v>385</v>
      </c>
      <c r="U44" s="84" t="s">
        <v>386</v>
      </c>
      <c r="V44" s="84" t="s">
        <v>387</v>
      </c>
      <c r="X44" s="84" t="s">
        <v>388</v>
      </c>
      <c r="Z44" s="84" t="s">
        <v>389</v>
      </c>
      <c r="AB44" s="84" t="s">
        <v>283</v>
      </c>
    </row>
    <row r="45" spans="1:28" x14ac:dyDescent="0.2">
      <c r="A45" s="84" t="s">
        <v>311</v>
      </c>
      <c r="D45" s="84" t="s">
        <v>1039</v>
      </c>
      <c r="E45" s="84" t="s">
        <v>1172</v>
      </c>
      <c r="F45" s="84" t="s">
        <v>1173</v>
      </c>
      <c r="G45" s="84" t="s">
        <v>1174</v>
      </c>
      <c r="H45" s="84" t="s">
        <v>1040</v>
      </c>
      <c r="I45" s="84" t="s">
        <v>284</v>
      </c>
      <c r="J45" s="84" t="s">
        <v>285</v>
      </c>
      <c r="K45" s="84" t="s">
        <v>286</v>
      </c>
      <c r="L45" s="84" t="s">
        <v>287</v>
      </c>
      <c r="M45" s="84" t="s">
        <v>288</v>
      </c>
      <c r="N45" s="84" t="s">
        <v>289</v>
      </c>
      <c r="O45" s="84" t="s">
        <v>290</v>
      </c>
      <c r="P45" s="84" t="s">
        <v>291</v>
      </c>
      <c r="Q45" s="84" t="s">
        <v>292</v>
      </c>
      <c r="R45" s="84" t="s">
        <v>293</v>
      </c>
      <c r="S45" s="84" t="s">
        <v>294</v>
      </c>
      <c r="T45" s="84" t="s">
        <v>295</v>
      </c>
      <c r="U45" s="84" t="s">
        <v>296</v>
      </c>
      <c r="V45" s="84" t="s">
        <v>297</v>
      </c>
      <c r="X45" s="84" t="s">
        <v>298</v>
      </c>
      <c r="Z45" s="84" t="s">
        <v>299</v>
      </c>
      <c r="AB45" s="84" t="s">
        <v>300</v>
      </c>
    </row>
    <row r="46" spans="1:28" x14ac:dyDescent="0.2">
      <c r="A46" s="84" t="s">
        <v>311</v>
      </c>
      <c r="D46" s="84" t="s">
        <v>1041</v>
      </c>
      <c r="E46" s="84" t="s">
        <v>1175</v>
      </c>
      <c r="F46" s="84" t="s">
        <v>1176</v>
      </c>
      <c r="G46" s="84" t="s">
        <v>1177</v>
      </c>
      <c r="H46" s="84" t="s">
        <v>390</v>
      </c>
      <c r="I46" s="84" t="s">
        <v>391</v>
      </c>
      <c r="J46" s="84" t="s">
        <v>392</v>
      </c>
      <c r="K46" s="84" t="s">
        <v>393</v>
      </c>
      <c r="L46" s="84" t="s">
        <v>394</v>
      </c>
      <c r="M46" s="84" t="s">
        <v>395</v>
      </c>
      <c r="N46" s="84" t="s">
        <v>396</v>
      </c>
      <c r="O46" s="84" t="s">
        <v>397</v>
      </c>
      <c r="P46" s="84" t="s">
        <v>398</v>
      </c>
      <c r="Q46" s="84" t="s">
        <v>399</v>
      </c>
      <c r="R46" s="84" t="s">
        <v>400</v>
      </c>
      <c r="S46" s="84" t="s">
        <v>401</v>
      </c>
      <c r="T46" s="84" t="s">
        <v>402</v>
      </c>
      <c r="U46" s="84" t="s">
        <v>403</v>
      </c>
      <c r="V46" s="84" t="s">
        <v>404</v>
      </c>
      <c r="X46" s="84" t="s">
        <v>405</v>
      </c>
      <c r="Z46" s="84" t="s">
        <v>406</v>
      </c>
      <c r="AB46" s="84" t="s">
        <v>407</v>
      </c>
    </row>
    <row r="47" spans="1:28" x14ac:dyDescent="0.2">
      <c r="A47" s="84" t="s">
        <v>311</v>
      </c>
    </row>
    <row r="48" spans="1:28" x14ac:dyDescent="0.2">
      <c r="A48" s="84" t="s">
        <v>311</v>
      </c>
      <c r="C48" s="84" t="s">
        <v>775</v>
      </c>
      <c r="D48" s="84" t="s">
        <v>248</v>
      </c>
      <c r="I48" s="84" t="s">
        <v>1042</v>
      </c>
      <c r="J48" s="84" t="s">
        <v>408</v>
      </c>
      <c r="K48" s="84" t="s">
        <v>409</v>
      </c>
      <c r="L48" s="84" t="s">
        <v>410</v>
      </c>
      <c r="M48" s="84" t="s">
        <v>411</v>
      </c>
      <c r="N48" s="84" t="s">
        <v>412</v>
      </c>
      <c r="O48" s="84" t="s">
        <v>413</v>
      </c>
      <c r="P48" s="84" t="s">
        <v>414</v>
      </c>
      <c r="Q48" s="84" t="s">
        <v>415</v>
      </c>
      <c r="R48" s="84" t="s">
        <v>416</v>
      </c>
      <c r="S48" s="84" t="s">
        <v>417</v>
      </c>
      <c r="T48" s="84" t="s">
        <v>418</v>
      </c>
      <c r="U48" s="84" t="s">
        <v>419</v>
      </c>
      <c r="V48" s="84" t="s">
        <v>420</v>
      </c>
      <c r="X48" s="84" t="s">
        <v>421</v>
      </c>
      <c r="Z48" s="84" t="s">
        <v>422</v>
      </c>
      <c r="AB48" s="84" t="s">
        <v>303</v>
      </c>
    </row>
    <row r="49" spans="1:28" x14ac:dyDescent="0.2">
      <c r="A49" s="84" t="s">
        <v>311</v>
      </c>
      <c r="D49" s="84" t="s">
        <v>1043</v>
      </c>
      <c r="E49" s="84" t="s">
        <v>1178</v>
      </c>
      <c r="F49" s="84" t="s">
        <v>1179</v>
      </c>
      <c r="G49" s="84" t="s">
        <v>1180</v>
      </c>
      <c r="H49" s="84" t="s">
        <v>1044</v>
      </c>
      <c r="I49" s="84" t="s">
        <v>423</v>
      </c>
      <c r="J49" s="84" t="s">
        <v>424</v>
      </c>
      <c r="K49" s="84" t="s">
        <v>425</v>
      </c>
      <c r="L49" s="84" t="s">
        <v>426</v>
      </c>
      <c r="M49" s="84" t="s">
        <v>427</v>
      </c>
      <c r="N49" s="84" t="s">
        <v>428</v>
      </c>
      <c r="O49" s="84" t="s">
        <v>429</v>
      </c>
      <c r="P49" s="84" t="s">
        <v>430</v>
      </c>
      <c r="Q49" s="84" t="s">
        <v>431</v>
      </c>
      <c r="R49" s="84" t="s">
        <v>432</v>
      </c>
      <c r="S49" s="84" t="s">
        <v>433</v>
      </c>
      <c r="T49" s="84" t="s">
        <v>434</v>
      </c>
      <c r="U49" s="84" t="s">
        <v>435</v>
      </c>
      <c r="V49" s="84" t="s">
        <v>436</v>
      </c>
      <c r="X49" s="84" t="s">
        <v>437</v>
      </c>
      <c r="Z49" s="84" t="s">
        <v>438</v>
      </c>
      <c r="AB49" s="84" t="s">
        <v>439</v>
      </c>
    </row>
    <row r="50" spans="1:28" x14ac:dyDescent="0.2">
      <c r="A50" s="84" t="s">
        <v>311</v>
      </c>
    </row>
    <row r="51" spans="1:28" x14ac:dyDescent="0.2">
      <c r="A51" s="84" t="s">
        <v>311</v>
      </c>
      <c r="C51" s="84" t="s">
        <v>775</v>
      </c>
      <c r="D51" s="84" t="s">
        <v>282</v>
      </c>
      <c r="I51" s="84" t="s">
        <v>1045</v>
      </c>
      <c r="J51" s="84" t="s">
        <v>440</v>
      </c>
      <c r="K51" s="84" t="s">
        <v>441</v>
      </c>
      <c r="L51" s="84" t="s">
        <v>442</v>
      </c>
      <c r="M51" s="84" t="s">
        <v>443</v>
      </c>
      <c r="N51" s="84" t="s">
        <v>444</v>
      </c>
      <c r="O51" s="84" t="s">
        <v>445</v>
      </c>
      <c r="P51" s="84" t="s">
        <v>446</v>
      </c>
      <c r="Q51" s="84" t="s">
        <v>447</v>
      </c>
      <c r="R51" s="84" t="s">
        <v>448</v>
      </c>
      <c r="S51" s="84" t="s">
        <v>449</v>
      </c>
      <c r="T51" s="84" t="s">
        <v>450</v>
      </c>
      <c r="U51" s="84" t="s">
        <v>451</v>
      </c>
      <c r="V51" s="84" t="s">
        <v>452</v>
      </c>
      <c r="X51" s="84" t="s">
        <v>453</v>
      </c>
      <c r="Z51" s="84" t="s">
        <v>454</v>
      </c>
      <c r="AB51" s="84" t="s">
        <v>304</v>
      </c>
    </row>
    <row r="52" spans="1:28" x14ac:dyDescent="0.2">
      <c r="A52" s="84" t="s">
        <v>311</v>
      </c>
      <c r="D52" s="84" t="s">
        <v>1046</v>
      </c>
      <c r="E52" s="84" t="s">
        <v>1181</v>
      </c>
      <c r="F52" s="84" t="s">
        <v>1182</v>
      </c>
      <c r="G52" s="84" t="s">
        <v>1183</v>
      </c>
      <c r="H52" s="84" t="s">
        <v>1047</v>
      </c>
      <c r="I52" s="84" t="s">
        <v>455</v>
      </c>
      <c r="J52" s="84" t="s">
        <v>456</v>
      </c>
      <c r="K52" s="84" t="s">
        <v>457</v>
      </c>
      <c r="L52" s="84" t="s">
        <v>458</v>
      </c>
      <c r="M52" s="84" t="s">
        <v>459</v>
      </c>
      <c r="N52" s="84" t="s">
        <v>460</v>
      </c>
      <c r="O52" s="84" t="s">
        <v>461</v>
      </c>
      <c r="P52" s="84" t="s">
        <v>462</v>
      </c>
      <c r="Q52" s="84" t="s">
        <v>463</v>
      </c>
      <c r="R52" s="84" t="s">
        <v>464</v>
      </c>
      <c r="S52" s="84" t="s">
        <v>465</v>
      </c>
      <c r="T52" s="84" t="s">
        <v>466</v>
      </c>
      <c r="U52" s="84" t="s">
        <v>467</v>
      </c>
      <c r="V52" s="84" t="s">
        <v>468</v>
      </c>
      <c r="X52" s="84" t="s">
        <v>469</v>
      </c>
      <c r="Z52" s="84" t="s">
        <v>470</v>
      </c>
      <c r="AB52" s="84" t="s">
        <v>471</v>
      </c>
    </row>
    <row r="53" spans="1:28" x14ac:dyDescent="0.2">
      <c r="A53" s="84" t="s">
        <v>311</v>
      </c>
    </row>
    <row r="54" spans="1:28" x14ac:dyDescent="0.2">
      <c r="A54" s="84" t="s">
        <v>311</v>
      </c>
      <c r="C54" s="84" t="s">
        <v>775</v>
      </c>
      <c r="D54" s="84" t="s">
        <v>301</v>
      </c>
      <c r="I54" s="84" t="s">
        <v>1048</v>
      </c>
      <c r="J54" s="84" t="s">
        <v>472</v>
      </c>
      <c r="K54" s="84" t="s">
        <v>473</v>
      </c>
      <c r="L54" s="84" t="s">
        <v>474</v>
      </c>
      <c r="M54" s="84" t="s">
        <v>475</v>
      </c>
      <c r="N54" s="84" t="s">
        <v>476</v>
      </c>
      <c r="O54" s="84" t="s">
        <v>477</v>
      </c>
      <c r="P54" s="84" t="s">
        <v>478</v>
      </c>
      <c r="Q54" s="84" t="s">
        <v>479</v>
      </c>
      <c r="R54" s="84" t="s">
        <v>480</v>
      </c>
      <c r="S54" s="84" t="s">
        <v>481</v>
      </c>
      <c r="T54" s="84" t="s">
        <v>482</v>
      </c>
      <c r="U54" s="84" t="s">
        <v>483</v>
      </c>
      <c r="V54" s="84" t="s">
        <v>484</v>
      </c>
      <c r="X54" s="84" t="s">
        <v>485</v>
      </c>
      <c r="Z54" s="84" t="s">
        <v>486</v>
      </c>
      <c r="AB54" s="84" t="s">
        <v>487</v>
      </c>
    </row>
    <row r="55" spans="1:28" x14ac:dyDescent="0.2">
      <c r="A55" s="84" t="s">
        <v>311</v>
      </c>
      <c r="D55" s="84" t="s">
        <v>1049</v>
      </c>
      <c r="E55" s="84" t="s">
        <v>1184</v>
      </c>
      <c r="F55" s="84" t="s">
        <v>1185</v>
      </c>
      <c r="G55" s="84" t="s">
        <v>1186</v>
      </c>
      <c r="H55" s="84" t="s">
        <v>1050</v>
      </c>
      <c r="I55" s="84" t="s">
        <v>488</v>
      </c>
      <c r="J55" s="84" t="s">
        <v>489</v>
      </c>
      <c r="K55" s="84" t="s">
        <v>490</v>
      </c>
      <c r="L55" s="84" t="s">
        <v>491</v>
      </c>
      <c r="M55" s="84" t="s">
        <v>492</v>
      </c>
      <c r="N55" s="84" t="s">
        <v>493</v>
      </c>
      <c r="O55" s="84" t="s">
        <v>494</v>
      </c>
      <c r="P55" s="84" t="s">
        <v>495</v>
      </c>
      <c r="Q55" s="84" t="s">
        <v>496</v>
      </c>
      <c r="R55" s="84" t="s">
        <v>497</v>
      </c>
      <c r="S55" s="84" t="s">
        <v>498</v>
      </c>
      <c r="T55" s="84" t="s">
        <v>499</v>
      </c>
      <c r="U55" s="84" t="s">
        <v>500</v>
      </c>
      <c r="V55" s="84" t="s">
        <v>501</v>
      </c>
      <c r="X55" s="84" t="s">
        <v>502</v>
      </c>
      <c r="Z55" s="84" t="s">
        <v>503</v>
      </c>
      <c r="AB55" s="84" t="s">
        <v>504</v>
      </c>
    </row>
    <row r="56" spans="1:28" x14ac:dyDescent="0.2">
      <c r="A56" s="84" t="s">
        <v>311</v>
      </c>
      <c r="D56" s="84" t="s">
        <v>1051</v>
      </c>
      <c r="E56" s="84" t="s">
        <v>1187</v>
      </c>
      <c r="F56" s="84" t="s">
        <v>1188</v>
      </c>
      <c r="G56" s="84" t="s">
        <v>1189</v>
      </c>
      <c r="H56" s="84" t="s">
        <v>505</v>
      </c>
      <c r="I56" s="84" t="s">
        <v>506</v>
      </c>
      <c r="J56" s="84" t="s">
        <v>507</v>
      </c>
      <c r="K56" s="84" t="s">
        <v>508</v>
      </c>
      <c r="L56" s="84" t="s">
        <v>509</v>
      </c>
      <c r="M56" s="84" t="s">
        <v>510</v>
      </c>
      <c r="N56" s="84" t="s">
        <v>511</v>
      </c>
      <c r="O56" s="84" t="s">
        <v>512</v>
      </c>
      <c r="P56" s="84" t="s">
        <v>513</v>
      </c>
      <c r="Q56" s="84" t="s">
        <v>514</v>
      </c>
      <c r="R56" s="84" t="s">
        <v>515</v>
      </c>
      <c r="S56" s="84" t="s">
        <v>516</v>
      </c>
      <c r="T56" s="84" t="s">
        <v>517</v>
      </c>
      <c r="U56" s="84" t="s">
        <v>518</v>
      </c>
      <c r="V56" s="84" t="s">
        <v>519</v>
      </c>
      <c r="X56" s="84" t="s">
        <v>520</v>
      </c>
      <c r="Z56" s="84" t="s">
        <v>521</v>
      </c>
      <c r="AB56" s="84" t="s">
        <v>306</v>
      </c>
    </row>
    <row r="57" spans="1:28" x14ac:dyDescent="0.2">
      <c r="A57" s="84" t="s">
        <v>311</v>
      </c>
    </row>
    <row r="59" spans="1:28" x14ac:dyDescent="0.2">
      <c r="I59" s="84" t="s">
        <v>522</v>
      </c>
      <c r="J59" s="84" t="s">
        <v>523</v>
      </c>
      <c r="K59" s="84" t="s">
        <v>524</v>
      </c>
      <c r="L59" s="84" t="s">
        <v>525</v>
      </c>
      <c r="M59" s="84" t="s">
        <v>526</v>
      </c>
      <c r="N59" s="84" t="s">
        <v>527</v>
      </c>
      <c r="O59" s="84" t="s">
        <v>528</v>
      </c>
      <c r="P59" s="84" t="s">
        <v>529</v>
      </c>
      <c r="Q59" s="84" t="s">
        <v>530</v>
      </c>
      <c r="R59" s="84" t="s">
        <v>531</v>
      </c>
      <c r="S59" s="84" t="s">
        <v>532</v>
      </c>
      <c r="T59" s="84" t="s">
        <v>533</v>
      </c>
      <c r="U59" s="84" t="s">
        <v>534</v>
      </c>
      <c r="V59" s="84" t="s">
        <v>535</v>
      </c>
      <c r="X59" s="84" t="s">
        <v>536</v>
      </c>
      <c r="Z59" s="84" t="s">
        <v>537</v>
      </c>
      <c r="AB59" s="84" t="s">
        <v>307</v>
      </c>
    </row>
    <row r="61" spans="1:28" x14ac:dyDescent="0.2">
      <c r="I61" s="84" t="s">
        <v>11</v>
      </c>
      <c r="J61" s="84" t="s">
        <v>538</v>
      </c>
      <c r="K61" s="84" t="s">
        <v>539</v>
      </c>
      <c r="L61" s="84" t="s">
        <v>540</v>
      </c>
      <c r="M61" s="84" t="s">
        <v>541</v>
      </c>
      <c r="N61" s="84" t="s">
        <v>542</v>
      </c>
      <c r="O61" s="84" t="s">
        <v>543</v>
      </c>
      <c r="P61" s="84" t="s">
        <v>544</v>
      </c>
      <c r="Q61" s="84" t="s">
        <v>545</v>
      </c>
      <c r="R61" s="84" t="s">
        <v>546</v>
      </c>
      <c r="S61" s="84" t="s">
        <v>547</v>
      </c>
      <c r="T61" s="84" t="s">
        <v>548</v>
      </c>
      <c r="U61" s="84" t="s">
        <v>549</v>
      </c>
      <c r="V61" s="84" t="s">
        <v>550</v>
      </c>
      <c r="X61" s="84" t="s">
        <v>551</v>
      </c>
      <c r="Z61" s="84" t="s">
        <v>552</v>
      </c>
      <c r="AB61" s="84" t="s">
        <v>553</v>
      </c>
    </row>
    <row r="63" spans="1:28" x14ac:dyDescent="0.2">
      <c r="I63" s="84" t="s">
        <v>41</v>
      </c>
    </row>
    <row r="64" spans="1:28" x14ac:dyDescent="0.2">
      <c r="C64" s="84" t="s">
        <v>1052</v>
      </c>
      <c r="D64" s="84" t="s">
        <v>1086</v>
      </c>
      <c r="I64" s="84" t="s">
        <v>1087</v>
      </c>
      <c r="J64" s="84" t="s">
        <v>554</v>
      </c>
      <c r="K64" s="84" t="s">
        <v>555</v>
      </c>
      <c r="L64" s="84" t="s">
        <v>556</v>
      </c>
      <c r="M64" s="84" t="s">
        <v>557</v>
      </c>
      <c r="N64" s="84" t="s">
        <v>558</v>
      </c>
      <c r="O64" s="84" t="s">
        <v>559</v>
      </c>
      <c r="P64" s="84" t="s">
        <v>560</v>
      </c>
      <c r="Q64" s="84" t="s">
        <v>561</v>
      </c>
      <c r="R64" s="84" t="s">
        <v>562</v>
      </c>
      <c r="S64" s="84" t="s">
        <v>563</v>
      </c>
      <c r="T64" s="84" t="s">
        <v>564</v>
      </c>
      <c r="U64" s="84" t="s">
        <v>565</v>
      </c>
      <c r="V64" s="84" t="s">
        <v>566</v>
      </c>
      <c r="X64" s="84" t="s">
        <v>567</v>
      </c>
      <c r="Z64" s="84" t="s">
        <v>568</v>
      </c>
      <c r="AB64" s="84" t="s">
        <v>569</v>
      </c>
    </row>
    <row r="65" spans="1:28" x14ac:dyDescent="0.2">
      <c r="D65" s="84" t="s">
        <v>1088</v>
      </c>
      <c r="E65" s="84" t="s">
        <v>1190</v>
      </c>
      <c r="F65" s="84" t="s">
        <v>1191</v>
      </c>
      <c r="G65" s="84" t="s">
        <v>1192</v>
      </c>
      <c r="H65" s="84" t="s">
        <v>1089</v>
      </c>
      <c r="I65" s="84" t="s">
        <v>570</v>
      </c>
      <c r="J65" s="84" t="s">
        <v>571</v>
      </c>
      <c r="K65" s="84" t="s">
        <v>572</v>
      </c>
      <c r="L65" s="84" t="s">
        <v>573</v>
      </c>
      <c r="M65" s="84" t="s">
        <v>574</v>
      </c>
      <c r="N65" s="84" t="s">
        <v>575</v>
      </c>
      <c r="O65" s="84" t="s">
        <v>576</v>
      </c>
      <c r="P65" s="84" t="s">
        <v>577</v>
      </c>
      <c r="Q65" s="84" t="s">
        <v>578</v>
      </c>
      <c r="R65" s="84" t="s">
        <v>579</v>
      </c>
      <c r="S65" s="84" t="s">
        <v>580</v>
      </c>
      <c r="T65" s="84" t="s">
        <v>581</v>
      </c>
      <c r="U65" s="84" t="s">
        <v>582</v>
      </c>
      <c r="V65" s="84" t="s">
        <v>583</v>
      </c>
      <c r="X65" s="84" t="s">
        <v>584</v>
      </c>
      <c r="Z65" s="84" t="s">
        <v>585</v>
      </c>
      <c r="AB65" s="84" t="s">
        <v>586</v>
      </c>
    </row>
    <row r="67" spans="1:28" x14ac:dyDescent="0.2">
      <c r="A67" s="84" t="s">
        <v>311</v>
      </c>
      <c r="C67" s="84" t="s">
        <v>1052</v>
      </c>
      <c r="D67" s="84" t="s">
        <v>308</v>
      </c>
      <c r="I67" s="84" t="s">
        <v>1090</v>
      </c>
      <c r="J67" s="84" t="s">
        <v>587</v>
      </c>
      <c r="K67" s="84" t="s">
        <v>588</v>
      </c>
      <c r="L67" s="84" t="s">
        <v>589</v>
      </c>
      <c r="M67" s="84" t="s">
        <v>590</v>
      </c>
      <c r="N67" s="84" t="s">
        <v>591</v>
      </c>
      <c r="O67" s="84" t="s">
        <v>592</v>
      </c>
      <c r="P67" s="84" t="s">
        <v>593</v>
      </c>
      <c r="Q67" s="84" t="s">
        <v>594</v>
      </c>
      <c r="R67" s="84" t="s">
        <v>595</v>
      </c>
      <c r="S67" s="84" t="s">
        <v>596</v>
      </c>
      <c r="T67" s="84" t="s">
        <v>597</v>
      </c>
      <c r="U67" s="84" t="s">
        <v>598</v>
      </c>
      <c r="V67" s="84" t="s">
        <v>599</v>
      </c>
      <c r="X67" s="84" t="s">
        <v>600</v>
      </c>
      <c r="Z67" s="84" t="s">
        <v>601</v>
      </c>
      <c r="AB67" s="84" t="s">
        <v>602</v>
      </c>
    </row>
    <row r="68" spans="1:28" x14ac:dyDescent="0.2">
      <c r="A68" s="84" t="s">
        <v>311</v>
      </c>
      <c r="D68" s="84" t="s">
        <v>1091</v>
      </c>
      <c r="E68" s="84" t="s">
        <v>1193</v>
      </c>
      <c r="F68" s="84" t="s">
        <v>1194</v>
      </c>
      <c r="G68" s="84" t="s">
        <v>1195</v>
      </c>
      <c r="H68" s="84" t="s">
        <v>1092</v>
      </c>
      <c r="I68" s="84" t="s">
        <v>603</v>
      </c>
      <c r="J68" s="84" t="s">
        <v>604</v>
      </c>
      <c r="K68" s="84" t="s">
        <v>605</v>
      </c>
      <c r="L68" s="84" t="s">
        <v>606</v>
      </c>
      <c r="M68" s="84" t="s">
        <v>607</v>
      </c>
      <c r="N68" s="84" t="s">
        <v>608</v>
      </c>
      <c r="O68" s="84" t="s">
        <v>609</v>
      </c>
      <c r="P68" s="84" t="s">
        <v>610</v>
      </c>
      <c r="Q68" s="84" t="s">
        <v>611</v>
      </c>
      <c r="R68" s="84" t="s">
        <v>612</v>
      </c>
      <c r="S68" s="84" t="s">
        <v>613</v>
      </c>
      <c r="T68" s="84" t="s">
        <v>614</v>
      </c>
      <c r="U68" s="84" t="s">
        <v>615</v>
      </c>
      <c r="V68" s="84" t="s">
        <v>616</v>
      </c>
      <c r="X68" s="84" t="s">
        <v>617</v>
      </c>
      <c r="Z68" s="84" t="s">
        <v>618</v>
      </c>
      <c r="AB68" s="84" t="s">
        <v>310</v>
      </c>
    </row>
    <row r="69" spans="1:28" x14ac:dyDescent="0.2">
      <c r="A69" s="84" t="s">
        <v>311</v>
      </c>
    </row>
    <row r="70" spans="1:28" x14ac:dyDescent="0.2">
      <c r="A70" s="84" t="s">
        <v>311</v>
      </c>
      <c r="C70" s="84" t="s">
        <v>1052</v>
      </c>
      <c r="D70" s="84" t="s">
        <v>305</v>
      </c>
      <c r="I70" s="84" t="s">
        <v>1093</v>
      </c>
      <c r="J70" s="84" t="s">
        <v>619</v>
      </c>
      <c r="K70" s="84" t="s">
        <v>620</v>
      </c>
      <c r="L70" s="84" t="s">
        <v>621</v>
      </c>
      <c r="M70" s="84" t="s">
        <v>622</v>
      </c>
      <c r="N70" s="84" t="s">
        <v>623</v>
      </c>
      <c r="O70" s="84" t="s">
        <v>624</v>
      </c>
      <c r="P70" s="84" t="s">
        <v>625</v>
      </c>
      <c r="Q70" s="84" t="s">
        <v>626</v>
      </c>
      <c r="R70" s="84" t="s">
        <v>627</v>
      </c>
      <c r="S70" s="84" t="s">
        <v>628</v>
      </c>
      <c r="T70" s="84" t="s">
        <v>629</v>
      </c>
      <c r="U70" s="84" t="s">
        <v>630</v>
      </c>
      <c r="V70" s="84" t="s">
        <v>631</v>
      </c>
      <c r="X70" s="84" t="s">
        <v>632</v>
      </c>
      <c r="Z70" s="84" t="s">
        <v>633</v>
      </c>
      <c r="AB70" s="84" t="s">
        <v>634</v>
      </c>
    </row>
    <row r="71" spans="1:28" x14ac:dyDescent="0.2">
      <c r="A71" s="84" t="s">
        <v>311</v>
      </c>
      <c r="D71" s="84" t="s">
        <v>1094</v>
      </c>
      <c r="E71" s="84" t="s">
        <v>1196</v>
      </c>
      <c r="F71" s="84" t="s">
        <v>1197</v>
      </c>
      <c r="G71" s="84" t="s">
        <v>1198</v>
      </c>
      <c r="H71" s="84" t="s">
        <v>1095</v>
      </c>
      <c r="I71" s="84" t="s">
        <v>635</v>
      </c>
      <c r="J71" s="84" t="s">
        <v>636</v>
      </c>
      <c r="K71" s="84" t="s">
        <v>637</v>
      </c>
      <c r="L71" s="84" t="s">
        <v>638</v>
      </c>
      <c r="M71" s="84" t="s">
        <v>639</v>
      </c>
      <c r="N71" s="84" t="s">
        <v>640</v>
      </c>
      <c r="O71" s="84" t="s">
        <v>641</v>
      </c>
      <c r="P71" s="84" t="s">
        <v>642</v>
      </c>
      <c r="Q71" s="84" t="s">
        <v>643</v>
      </c>
      <c r="R71" s="84" t="s">
        <v>644</v>
      </c>
      <c r="S71" s="84" t="s">
        <v>645</v>
      </c>
      <c r="T71" s="84" t="s">
        <v>646</v>
      </c>
      <c r="U71" s="84" t="s">
        <v>647</v>
      </c>
      <c r="V71" s="84" t="s">
        <v>648</v>
      </c>
      <c r="X71" s="84" t="s">
        <v>649</v>
      </c>
      <c r="Z71" s="84" t="s">
        <v>650</v>
      </c>
      <c r="AB71" s="84" t="s">
        <v>651</v>
      </c>
    </row>
    <row r="72" spans="1:28" x14ac:dyDescent="0.2">
      <c r="A72" s="84" t="s">
        <v>311</v>
      </c>
    </row>
    <row r="74" spans="1:28" x14ac:dyDescent="0.2">
      <c r="I74" s="84" t="s">
        <v>12</v>
      </c>
      <c r="J74" s="84" t="s">
        <v>1096</v>
      </c>
      <c r="K74" s="84" t="s">
        <v>1097</v>
      </c>
      <c r="L74" s="84" t="s">
        <v>1098</v>
      </c>
      <c r="M74" s="84" t="s">
        <v>1099</v>
      </c>
      <c r="N74" s="84" t="s">
        <v>1100</v>
      </c>
      <c r="O74" s="84" t="s">
        <v>1101</v>
      </c>
      <c r="P74" s="84" t="s">
        <v>1102</v>
      </c>
      <c r="Q74" s="84" t="s">
        <v>1103</v>
      </c>
      <c r="R74" s="84" t="s">
        <v>1104</v>
      </c>
      <c r="S74" s="84" t="s">
        <v>1105</v>
      </c>
      <c r="T74" s="84" t="s">
        <v>1106</v>
      </c>
      <c r="U74" s="84" t="s">
        <v>1107</v>
      </c>
      <c r="V74" s="84" t="s">
        <v>1108</v>
      </c>
      <c r="X74" s="84" t="s">
        <v>1109</v>
      </c>
      <c r="Z74" s="84" t="s">
        <v>652</v>
      </c>
      <c r="AB74" s="84" t="s">
        <v>653</v>
      </c>
    </row>
    <row r="76" spans="1:28" x14ac:dyDescent="0.2">
      <c r="C76" s="84" t="s">
        <v>309</v>
      </c>
      <c r="D76" s="84" t="s">
        <v>1110</v>
      </c>
      <c r="I76" s="84" t="s">
        <v>1111</v>
      </c>
      <c r="J76" s="84" t="s">
        <v>654</v>
      </c>
      <c r="K76" s="84" t="s">
        <v>655</v>
      </c>
      <c r="L76" s="84" t="s">
        <v>656</v>
      </c>
      <c r="M76" s="84" t="s">
        <v>657</v>
      </c>
      <c r="N76" s="84" t="s">
        <v>658</v>
      </c>
      <c r="O76" s="84" t="s">
        <v>659</v>
      </c>
      <c r="P76" s="84" t="s">
        <v>660</v>
      </c>
      <c r="Q76" s="84" t="s">
        <v>661</v>
      </c>
      <c r="R76" s="84" t="s">
        <v>662</v>
      </c>
      <c r="S76" s="84" t="s">
        <v>663</v>
      </c>
      <c r="T76" s="84" t="s">
        <v>664</v>
      </c>
      <c r="U76" s="84" t="s">
        <v>665</v>
      </c>
      <c r="V76" s="84" t="s">
        <v>666</v>
      </c>
      <c r="X76" s="84" t="s">
        <v>667</v>
      </c>
      <c r="Z76" s="84" t="s">
        <v>668</v>
      </c>
      <c r="AB76" s="84" t="s">
        <v>669</v>
      </c>
    </row>
    <row r="77" spans="1:28" x14ac:dyDescent="0.2">
      <c r="D77" s="84" t="s">
        <v>1112</v>
      </c>
      <c r="E77" s="84" t="s">
        <v>1199</v>
      </c>
      <c r="F77" s="84" t="s">
        <v>1200</v>
      </c>
      <c r="G77" s="84" t="s">
        <v>1201</v>
      </c>
      <c r="H77" s="84" t="s">
        <v>1113</v>
      </c>
      <c r="I77" s="84" t="s">
        <v>670</v>
      </c>
      <c r="J77" s="84" t="s">
        <v>671</v>
      </c>
      <c r="K77" s="84" t="s">
        <v>672</v>
      </c>
      <c r="L77" s="84" t="s">
        <v>673</v>
      </c>
      <c r="M77" s="84" t="s">
        <v>674</v>
      </c>
      <c r="N77" s="84" t="s">
        <v>675</v>
      </c>
      <c r="O77" s="84" t="s">
        <v>676</v>
      </c>
      <c r="P77" s="84" t="s">
        <v>677</v>
      </c>
      <c r="Q77" s="84" t="s">
        <v>678</v>
      </c>
      <c r="R77" s="84" t="s">
        <v>679</v>
      </c>
      <c r="S77" s="84" t="s">
        <v>680</v>
      </c>
      <c r="T77" s="84" t="s">
        <v>681</v>
      </c>
      <c r="U77" s="84" t="s">
        <v>682</v>
      </c>
      <c r="V77" s="84" t="s">
        <v>683</v>
      </c>
      <c r="X77" s="84" t="s">
        <v>684</v>
      </c>
      <c r="Z77" s="84" t="s">
        <v>685</v>
      </c>
      <c r="AB77" s="84" t="s">
        <v>686</v>
      </c>
    </row>
    <row r="80" spans="1:28" x14ac:dyDescent="0.2">
      <c r="I80" s="84" t="s">
        <v>7</v>
      </c>
      <c r="J80" s="84" t="s">
        <v>1114</v>
      </c>
      <c r="K80" s="84" t="s">
        <v>1115</v>
      </c>
      <c r="L80" s="84" t="s">
        <v>1116</v>
      </c>
      <c r="M80" s="84" t="s">
        <v>1117</v>
      </c>
      <c r="N80" s="84" t="s">
        <v>1118</v>
      </c>
      <c r="O80" s="84" t="s">
        <v>1119</v>
      </c>
      <c r="P80" s="84" t="s">
        <v>1120</v>
      </c>
      <c r="Q80" s="84" t="s">
        <v>1121</v>
      </c>
      <c r="R80" s="84" t="s">
        <v>1122</v>
      </c>
      <c r="S80" s="84" t="s">
        <v>1123</v>
      </c>
      <c r="T80" s="84" t="s">
        <v>1124</v>
      </c>
      <c r="U80" s="84" t="s">
        <v>1125</v>
      </c>
      <c r="V80" s="84" t="s">
        <v>1126</v>
      </c>
      <c r="X80" s="84" t="s">
        <v>1127</v>
      </c>
      <c r="Z80" s="84" t="s">
        <v>687</v>
      </c>
      <c r="AB80" s="84" t="s">
        <v>688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4F8BBA9F-1E9D-4A2A-9589-A68123F29199}">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Options</vt:lpstr>
      <vt:lpstr>Income Statement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Statement Projected using Categories</dc:title>
  <dc:subject>Jet Budgets</dc:subject>
  <dc:creator>Katherine</dc:creator>
  <dc:description>12-month display of actual and budget information using account categories</dc:description>
  <cp:lastModifiedBy>Kim R. Duey</cp:lastModifiedBy>
  <cp:lastPrinted>2011-08-16T23:53:48Z</cp:lastPrinted>
  <dcterms:created xsi:type="dcterms:W3CDTF">2004-12-27T23:31:12Z</dcterms:created>
  <dcterms:modified xsi:type="dcterms:W3CDTF">2018-12-10T14:44:17Z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Last Version Refresh">
    <vt:lpwstr>Version 7.0.6  Released 10/12/2007 12:48:31 PM</vt:lpwstr>
  </property>
  <property fmtid="{D5CDD505-2E9C-101B-9397-08002B2CF9AE}" pid="4" name="Jet Reports Design Mode Active">
    <vt:bool>false</vt:bool>
  </property>
  <property fmtid="{D5CDD505-2E9C-101B-9397-08002B2CF9AE}" pid="5" name="NeedsREVERT">
    <vt:lpwstr>FALSE</vt:lpwstr>
  </property>
  <property fmtid="{D5CDD505-2E9C-101B-9397-08002B2CF9AE}" pid="6" name="OriginalName">
    <vt:lpwstr>GL Income Statement.xls</vt:lpwstr>
  </property>
  <property fmtid="{D5CDD505-2E9C-101B-9397-08002B2CF9AE}" pid="7" name="Jet Reports Function Literals">
    <vt:lpwstr>,	;	,	{	}	[@[{0}]]	1033</vt:lpwstr>
  </property>
</Properties>
</file>