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arbon\jet\CORP\Product Management\Reports - WIP\1st priority - Branding Update\Master List of Reports\GP\Reports\"/>
    </mc:Choice>
  </mc:AlternateContent>
  <bookViews>
    <workbookView xWindow="0" yWindow="60" windowWidth="28800" windowHeight="11940"/>
  </bookViews>
  <sheets>
    <sheet name="Read Me" sheetId="143" r:id="rId1"/>
    <sheet name="Options" sheetId="1" state="hidden" r:id="rId2"/>
    <sheet name="Report" sheetId="2" r:id="rId3"/>
    <sheet name="Sheet13" sheetId="162" state="veryHidden" r:id="rId4"/>
    <sheet name="Sheet14" sheetId="163" state="veryHidden" r:id="rId5"/>
    <sheet name="Sheet15" sheetId="164" state="veryHidden" r:id="rId6"/>
    <sheet name="Sheet16" sheetId="165" state="veryHidden" r:id="rId7"/>
    <sheet name="Sheet17" sheetId="166" state="veryHidden" r:id="rId8"/>
    <sheet name="Sheet18" sheetId="167" state="veryHidden" r:id="rId9"/>
  </sheets>
  <definedNames>
    <definedName name="DocDate_Filter">Options!$D$6</definedName>
    <definedName name="_xlnm.Print_Area" localSheetId="2">Report!$E$3:$K$103</definedName>
    <definedName name="Salesperson_Filter">Options!$D$5</definedName>
  </definedNames>
  <calcPr calcId="162913"/>
</workbook>
</file>

<file path=xl/calcChain.xml><?xml version="1.0" encoding="utf-8"?>
<calcChain xmlns="http://schemas.openxmlformats.org/spreadsheetml/2006/main">
  <c r="F8" i="2" l="1"/>
  <c r="F9" i="2"/>
  <c r="E12" i="2"/>
  <c r="D13" i="2"/>
  <c r="F13" i="2"/>
  <c r="H13" i="2"/>
  <c r="I13" i="2"/>
  <c r="D14" i="2"/>
  <c r="F14" i="2"/>
  <c r="H14" i="2"/>
  <c r="I14" i="2"/>
  <c r="D15" i="2"/>
  <c r="F15" i="2"/>
  <c r="H15" i="2"/>
  <c r="I15" i="2"/>
  <c r="J17" i="2"/>
  <c r="K17" i="2"/>
  <c r="E19" i="2"/>
  <c r="D20" i="2"/>
  <c r="F20" i="2"/>
  <c r="H20" i="2"/>
  <c r="I20" i="2"/>
  <c r="D21" i="2"/>
  <c r="F21" i="2"/>
  <c r="H21" i="2"/>
  <c r="I21" i="2"/>
  <c r="D22" i="2"/>
  <c r="F22" i="2"/>
  <c r="H22" i="2"/>
  <c r="I22" i="2"/>
  <c r="D23" i="2"/>
  <c r="F23" i="2"/>
  <c r="H23" i="2"/>
  <c r="I23" i="2"/>
  <c r="D24" i="2"/>
  <c r="F24" i="2"/>
  <c r="H24" i="2"/>
  <c r="I24" i="2"/>
  <c r="J26" i="2"/>
  <c r="K26" i="2"/>
  <c r="E28" i="2"/>
  <c r="D29" i="2"/>
  <c r="F29" i="2"/>
  <c r="H29" i="2"/>
  <c r="I29" i="2"/>
  <c r="D30" i="2"/>
  <c r="F30" i="2"/>
  <c r="H30" i="2"/>
  <c r="I30" i="2"/>
  <c r="D31" i="2"/>
  <c r="F31" i="2"/>
  <c r="H31" i="2"/>
  <c r="I31" i="2"/>
  <c r="D32" i="2"/>
  <c r="F32" i="2"/>
  <c r="H32" i="2"/>
  <c r="I32" i="2"/>
  <c r="J34" i="2"/>
  <c r="K34" i="2"/>
  <c r="E36" i="2"/>
  <c r="C36" i="2" s="1"/>
  <c r="C37" i="2" s="1"/>
  <c r="D37" i="2"/>
  <c r="F37" i="2"/>
  <c r="H37" i="2"/>
  <c r="I37" i="2"/>
  <c r="D38" i="2"/>
  <c r="F38" i="2"/>
  <c r="H38" i="2"/>
  <c r="I38" i="2"/>
  <c r="D39" i="2"/>
  <c r="F39" i="2"/>
  <c r="H39" i="2"/>
  <c r="I39" i="2"/>
  <c r="D40" i="2"/>
  <c r="F40" i="2"/>
  <c r="H40" i="2"/>
  <c r="I40" i="2"/>
  <c r="D41" i="2"/>
  <c r="F41" i="2"/>
  <c r="H41" i="2"/>
  <c r="I41" i="2"/>
  <c r="D42" i="2"/>
  <c r="F42" i="2"/>
  <c r="H42" i="2"/>
  <c r="I42" i="2"/>
  <c r="D43" i="2"/>
  <c r="F43" i="2"/>
  <c r="H43" i="2"/>
  <c r="I43" i="2"/>
  <c r="D44" i="2"/>
  <c r="F44" i="2"/>
  <c r="H44" i="2"/>
  <c r="I44" i="2"/>
  <c r="D45" i="2"/>
  <c r="F45" i="2"/>
  <c r="H45" i="2"/>
  <c r="I45" i="2"/>
  <c r="J47" i="2"/>
  <c r="K47" i="2"/>
  <c r="E49" i="2"/>
  <c r="D50" i="2"/>
  <c r="F50" i="2"/>
  <c r="H50" i="2"/>
  <c r="I50" i="2"/>
  <c r="D51" i="2"/>
  <c r="F51" i="2"/>
  <c r="H51" i="2"/>
  <c r="I51" i="2"/>
  <c r="D52" i="2"/>
  <c r="F52" i="2"/>
  <c r="H52" i="2"/>
  <c r="I52" i="2"/>
  <c r="D53" i="2"/>
  <c r="F53" i="2"/>
  <c r="H53" i="2"/>
  <c r="I53" i="2"/>
  <c r="D54" i="2"/>
  <c r="F54" i="2"/>
  <c r="H54" i="2"/>
  <c r="I54" i="2"/>
  <c r="D55" i="2"/>
  <c r="F55" i="2"/>
  <c r="H55" i="2"/>
  <c r="I55" i="2"/>
  <c r="J57" i="2"/>
  <c r="K57" i="2"/>
  <c r="E59" i="2"/>
  <c r="D60" i="2"/>
  <c r="F60" i="2"/>
  <c r="H60" i="2"/>
  <c r="I60" i="2"/>
  <c r="D61" i="2"/>
  <c r="F61" i="2"/>
  <c r="H61" i="2"/>
  <c r="I61" i="2"/>
  <c r="D62" i="2"/>
  <c r="F62" i="2"/>
  <c r="H62" i="2"/>
  <c r="I62" i="2"/>
  <c r="D63" i="2"/>
  <c r="F63" i="2"/>
  <c r="H63" i="2"/>
  <c r="I63" i="2"/>
  <c r="D64" i="2"/>
  <c r="F64" i="2"/>
  <c r="H64" i="2"/>
  <c r="I64" i="2"/>
  <c r="D65" i="2"/>
  <c r="F65" i="2"/>
  <c r="H65" i="2"/>
  <c r="I65" i="2"/>
  <c r="D66" i="2"/>
  <c r="F66" i="2"/>
  <c r="H66" i="2"/>
  <c r="I66" i="2"/>
  <c r="D67" i="2"/>
  <c r="F67" i="2"/>
  <c r="H67" i="2"/>
  <c r="I67" i="2"/>
  <c r="D68" i="2"/>
  <c r="F68" i="2"/>
  <c r="H68" i="2"/>
  <c r="I68" i="2"/>
  <c r="D69" i="2"/>
  <c r="F69" i="2"/>
  <c r="H69" i="2"/>
  <c r="I69" i="2"/>
  <c r="J71" i="2"/>
  <c r="K71" i="2"/>
  <c r="E73" i="2"/>
  <c r="D74" i="2"/>
  <c r="F74" i="2"/>
  <c r="H74" i="2"/>
  <c r="I74" i="2"/>
  <c r="D75" i="2"/>
  <c r="F75" i="2"/>
  <c r="H75" i="2"/>
  <c r="I75" i="2"/>
  <c r="D76" i="2"/>
  <c r="F76" i="2"/>
  <c r="H76" i="2"/>
  <c r="I76" i="2"/>
  <c r="D77" i="2"/>
  <c r="F77" i="2"/>
  <c r="H77" i="2"/>
  <c r="I77" i="2"/>
  <c r="D78" i="2"/>
  <c r="F78" i="2"/>
  <c r="H78" i="2"/>
  <c r="I78" i="2"/>
  <c r="D79" i="2"/>
  <c r="F79" i="2"/>
  <c r="H79" i="2"/>
  <c r="I79" i="2"/>
  <c r="D80" i="2"/>
  <c r="F80" i="2"/>
  <c r="H80" i="2"/>
  <c r="I80" i="2"/>
  <c r="D81" i="2"/>
  <c r="F81" i="2"/>
  <c r="H81" i="2"/>
  <c r="I81" i="2"/>
  <c r="D82" i="2"/>
  <c r="F82" i="2"/>
  <c r="H82" i="2"/>
  <c r="I82" i="2"/>
  <c r="J84" i="2"/>
  <c r="K84" i="2"/>
  <c r="E86" i="2"/>
  <c r="C86" i="2" s="1"/>
  <c r="C87" i="2" s="1"/>
  <c r="D87" i="2"/>
  <c r="F87" i="2"/>
  <c r="H87" i="2"/>
  <c r="I87" i="2"/>
  <c r="D88" i="2"/>
  <c r="F88" i="2"/>
  <c r="H88" i="2"/>
  <c r="I88" i="2"/>
  <c r="D89" i="2"/>
  <c r="F89" i="2"/>
  <c r="H89" i="2"/>
  <c r="I89" i="2"/>
  <c r="D90" i="2"/>
  <c r="F90" i="2"/>
  <c r="H90" i="2"/>
  <c r="I90" i="2"/>
  <c r="D91" i="2"/>
  <c r="F91" i="2"/>
  <c r="H91" i="2"/>
  <c r="I91" i="2"/>
  <c r="D92" i="2"/>
  <c r="F92" i="2"/>
  <c r="H92" i="2"/>
  <c r="I92" i="2"/>
  <c r="D93" i="2"/>
  <c r="F93" i="2"/>
  <c r="H93" i="2"/>
  <c r="I93" i="2"/>
  <c r="D94" i="2"/>
  <c r="F94" i="2"/>
  <c r="H94" i="2"/>
  <c r="I94" i="2"/>
  <c r="D95" i="2"/>
  <c r="F95" i="2"/>
  <c r="H95" i="2"/>
  <c r="I95" i="2"/>
  <c r="E5" i="1"/>
  <c r="E6" i="1"/>
  <c r="L88" i="2"/>
  <c r="L89" i="2" s="1"/>
  <c r="L90" i="2" s="1"/>
  <c r="L91" i="2" s="1"/>
  <c r="L92" i="2" s="1"/>
  <c r="L93" i="2" s="1"/>
  <c r="L94" i="2" s="1"/>
  <c r="L95" i="2" s="1"/>
  <c r="C49" i="2"/>
  <c r="C50" i="2" s="1"/>
  <c r="L87" i="2"/>
  <c r="L74" i="2"/>
  <c r="L75" i="2" s="1"/>
  <c r="L76" i="2" s="1"/>
  <c r="L77" i="2" s="1"/>
  <c r="L78" i="2" s="1"/>
  <c r="L79" i="2" s="1"/>
  <c r="L80" i="2" s="1"/>
  <c r="L81" i="2" s="1"/>
  <c r="L82" i="2" s="1"/>
  <c r="C73" i="2"/>
  <c r="C74" i="2" s="1"/>
  <c r="L60" i="2"/>
  <c r="L61" i="2" s="1"/>
  <c r="L62" i="2" s="1"/>
  <c r="L63" i="2" s="1"/>
  <c r="L64" i="2" s="1"/>
  <c r="L65" i="2" s="1"/>
  <c r="L66" i="2" s="1"/>
  <c r="L67" i="2" s="1"/>
  <c r="L68" i="2" s="1"/>
  <c r="L69" i="2" s="1"/>
  <c r="C59" i="2"/>
  <c r="C60" i="2" s="1"/>
  <c r="C70" i="2" s="1"/>
  <c r="C71" i="2" s="1"/>
  <c r="E71" i="2" s="1"/>
  <c r="L50" i="2"/>
  <c r="L51" i="2" s="1"/>
  <c r="L52" i="2" s="1"/>
  <c r="L53" i="2" s="1"/>
  <c r="L54" i="2" s="1"/>
  <c r="L55" i="2" s="1"/>
  <c r="L37" i="2"/>
  <c r="L38" i="2" s="1"/>
  <c r="L39" i="2" s="1"/>
  <c r="L40" i="2" s="1"/>
  <c r="L41" i="2" s="1"/>
  <c r="L42" i="2" s="1"/>
  <c r="L43" i="2" s="1"/>
  <c r="L44" i="2" s="1"/>
  <c r="L45" i="2" s="1"/>
  <c r="L29" i="2"/>
  <c r="L30" i="2" s="1"/>
  <c r="L31" i="2" s="1"/>
  <c r="L32" i="2" s="1"/>
  <c r="C28" i="2"/>
  <c r="C29" i="2" s="1"/>
  <c r="L20" i="2"/>
  <c r="L21" i="2" s="1"/>
  <c r="L22" i="2" s="1"/>
  <c r="L23" i="2" s="1"/>
  <c r="L24" i="2" s="1"/>
  <c r="C19" i="2"/>
  <c r="C20" i="2" s="1"/>
  <c r="C21" i="2" s="1"/>
  <c r="C22" i="2" s="1"/>
  <c r="C23" i="2" s="1"/>
  <c r="C24" i="2" s="1"/>
  <c r="C12" i="2"/>
  <c r="C13" i="2" s="1"/>
  <c r="C14" i="2" s="1"/>
  <c r="C15" i="2" s="1"/>
  <c r="L13" i="2"/>
  <c r="L14" i="2" s="1"/>
  <c r="L15" i="2" s="1"/>
  <c r="C51" i="2" l="1"/>
  <c r="C52" i="2" s="1"/>
  <c r="C53" i="2" s="1"/>
  <c r="C54" i="2" s="1"/>
  <c r="C55" i="2" s="1"/>
  <c r="C75" i="2"/>
  <c r="C76" i="2" s="1"/>
  <c r="C77" i="2" s="1"/>
  <c r="C78" i="2" s="1"/>
  <c r="C79" i="2" s="1"/>
  <c r="C80" i="2" s="1"/>
  <c r="C81" i="2" s="1"/>
  <c r="C82" i="2" s="1"/>
  <c r="C38" i="2"/>
  <c r="C39" i="2" s="1"/>
  <c r="C40" i="2" s="1"/>
  <c r="C41" i="2" s="1"/>
  <c r="C42" i="2" s="1"/>
  <c r="C43" i="2" s="1"/>
  <c r="C44" i="2" s="1"/>
  <c r="C45" i="2" s="1"/>
  <c r="C88" i="2"/>
  <c r="C89" i="2" s="1"/>
  <c r="C90" i="2" s="1"/>
  <c r="C91" i="2" s="1"/>
  <c r="C92" i="2" s="1"/>
  <c r="C93" i="2" s="1"/>
  <c r="C94" i="2" s="1"/>
  <c r="C95" i="2" s="1"/>
  <c r="C61" i="2"/>
  <c r="C62" i="2" s="1"/>
  <c r="C63" i="2" s="1"/>
  <c r="C64" i="2" s="1"/>
  <c r="C65" i="2" s="1"/>
  <c r="C66" i="2" s="1"/>
  <c r="C67" i="2" s="1"/>
  <c r="C68" i="2" s="1"/>
  <c r="C69" i="2" s="1"/>
  <c r="C30" i="2"/>
  <c r="C31" i="2" s="1"/>
  <c r="C32" i="2" s="1"/>
  <c r="C56" i="2"/>
  <c r="C57" i="2" s="1"/>
  <c r="E57" i="2" s="1"/>
  <c r="C33" i="2"/>
  <c r="C34" i="2" s="1"/>
  <c r="E34" i="2" s="1"/>
  <c r="C83" i="2"/>
  <c r="C84" i="2" s="1"/>
  <c r="E84" i="2" s="1"/>
  <c r="C25" i="2"/>
  <c r="C26" i="2" s="1"/>
  <c r="E26" i="2" s="1"/>
  <c r="C46" i="2"/>
  <c r="C47" i="2" s="1"/>
  <c r="E47" i="2" s="1"/>
  <c r="C96" i="2"/>
  <c r="C97" i="2" s="1"/>
  <c r="E97" i="2" s="1"/>
  <c r="C16" i="2"/>
  <c r="C17" i="2" s="1"/>
  <c r="E17" i="2" s="1"/>
  <c r="D6" i="1"/>
  <c r="K97" i="2" l="1"/>
  <c r="J97" i="2"/>
  <c r="K100" i="2" l="1"/>
  <c r="J100" i="2"/>
</calcChain>
</file>

<file path=xl/sharedStrings.xml><?xml version="1.0" encoding="utf-8"?>
<sst xmlns="http://schemas.openxmlformats.org/spreadsheetml/2006/main" count="971" uniqueCount="619">
  <si>
    <t>&lt;&gt;''</t>
  </si>
  <si>
    <t>Lookup</t>
  </si>
  <si>
    <t>Value</t>
  </si>
  <si>
    <t>Title</t>
  </si>
  <si>
    <t>Option</t>
  </si>
  <si>
    <t>Fit</t>
  </si>
  <si>
    <t>Hide</t>
  </si>
  <si>
    <t>Grand Total</t>
  </si>
  <si>
    <t>Salesperson</t>
  </si>
  <si>
    <t>Customer Number</t>
  </si>
  <si>
    <t>Doc Date</t>
  </si>
  <si>
    <t>Doc Number</t>
  </si>
  <si>
    <t xml:space="preserve">Commission </t>
  </si>
  <si>
    <t>Sales Amount</t>
  </si>
  <si>
    <t>Commission Report</t>
  </si>
  <si>
    <t>Run Date:</t>
  </si>
  <si>
    <t>Salesperson:</t>
  </si>
  <si>
    <t>Document Date:</t>
  </si>
  <si>
    <t>Document Date</t>
  </si>
  <si>
    <t>Document Number</t>
  </si>
  <si>
    <t>Commission Amount</t>
  </si>
  <si>
    <t>Document Amount</t>
  </si>
  <si>
    <t xml:space="preserve">Report Readme </t>
  </si>
  <si>
    <t>About the report</t>
  </si>
  <si>
    <t>Modifying your report</t>
  </si>
  <si>
    <t>Version of Jet</t>
  </si>
  <si>
    <t>Services</t>
  </si>
  <si>
    <t>Training</t>
  </si>
  <si>
    <t>Sales</t>
  </si>
  <si>
    <t>DISCLAIMER</t>
  </si>
  <si>
    <t>Copyrights</t>
  </si>
  <si>
    <t>=NL("Lookup","Jet Sales Header","Salesperson ID")</t>
  </si>
  <si>
    <t>=NL("Lookup","Jet Sales Header","Document Date")</t>
  </si>
  <si>
    <t>=NP("Eval","=Salesperson_Filter")</t>
  </si>
  <si>
    <t>=NP("Eval","=DocDate_Filter")</t>
  </si>
  <si>
    <t>=NP("Eval","=Today()")</t>
  </si>
  <si>
    <t>=E12</t>
  </si>
  <si>
    <t>=C12</t>
  </si>
  <si>
    <t>=NF($D13,F$2)</t>
  </si>
  <si>
    <t>=NF($D13,G$2)</t>
  </si>
  <si>
    <t>=NF($D13,H$2)</t>
  </si>
  <si>
    <t>=NF($D13,I$2)</t>
  </si>
  <si>
    <t>=NF($D13,J$2)</t>
  </si>
  <si>
    <t>=C13</t>
  </si>
  <si>
    <t>=C14</t>
  </si>
  <si>
    <t>="Total for " &amp; $C15</t>
  </si>
  <si>
    <t>=SUBTOTAL(9,J13:J14)</t>
  </si>
  <si>
    <t>=SUBTOTAL(9,J13:J16)</t>
  </si>
  <si>
    <t>Auto</t>
  </si>
  <si>
    <t>=C16</t>
  </si>
  <si>
    <t>=C19</t>
  </si>
  <si>
    <t>=C20</t>
  </si>
  <si>
    <t>=C21</t>
  </si>
  <si>
    <t>=C22</t>
  </si>
  <si>
    <t>=C28</t>
  </si>
  <si>
    <t>=C29</t>
  </si>
  <si>
    <t>=C31</t>
  </si>
  <si>
    <t>=C33</t>
  </si>
  <si>
    <t>=C36</t>
  </si>
  <si>
    <t>=C37</t>
  </si>
  <si>
    <t>=C38</t>
  </si>
  <si>
    <t>=C39</t>
  </si>
  <si>
    <t>=C40</t>
  </si>
  <si>
    <t>=C41</t>
  </si>
  <si>
    <t>=C42</t>
  </si>
  <si>
    <t>=C44</t>
  </si>
  <si>
    <t>=C50</t>
  </si>
  <si>
    <t>=C51</t>
  </si>
  <si>
    <t>=C52</t>
  </si>
  <si>
    <t>=C54</t>
  </si>
  <si>
    <t>=C61</t>
  </si>
  <si>
    <t>=C62</t>
  </si>
  <si>
    <t>=C63</t>
  </si>
  <si>
    <t>=C64</t>
  </si>
  <si>
    <t>=C65</t>
  </si>
  <si>
    <t>=C67</t>
  </si>
  <si>
    <t>=C70</t>
  </si>
  <si>
    <t>=C75</t>
  </si>
  <si>
    <t>=C76</t>
  </si>
  <si>
    <t>=C77</t>
  </si>
  <si>
    <t>=C78</t>
  </si>
  <si>
    <t>=C80</t>
  </si>
  <si>
    <t>=C83</t>
  </si>
  <si>
    <t>=C86</t>
  </si>
  <si>
    <t>=C89</t>
  </si>
  <si>
    <t>=C90</t>
  </si>
  <si>
    <t>=C91</t>
  </si>
  <si>
    <t>=C93</t>
  </si>
  <si>
    <t>="5/4/2014..5/30/2014"</t>
  </si>
  <si>
    <t>="Total for " &amp; $C17</t>
  </si>
  <si>
    <t>="FRANCINE B."</t>
  </si>
  <si>
    <t>="GARY W."</t>
  </si>
  <si>
    <t>="GREG E."</t>
  </si>
  <si>
    <t>="IAN M."</t>
  </si>
  <si>
    <t>="NANCY B."</t>
  </si>
  <si>
    <t>=C56</t>
  </si>
  <si>
    <t>="PAUL W."</t>
  </si>
  <si>
    <t>="SANDRA M."</t>
  </si>
  <si>
    <t>Report Options</t>
  </si>
  <si>
    <t>=NL("Rows=5","Jet Sales Header","Salesperson ID","Salesperson ID",$F$8,"Document Date",$F$9)</t>
  </si>
  <si>
    <t>=E19</t>
  </si>
  <si>
    <t>=C23</t>
  </si>
  <si>
    <t>=C25</t>
  </si>
  <si>
    <t>="Total for " &amp; $C26</t>
  </si>
  <si>
    <t>=SUBTOTAL(9,J20:J25)</t>
  </si>
  <si>
    <t>=E28</t>
  </si>
  <si>
    <t>=C30</t>
  </si>
  <si>
    <t>="Total for " &amp; $C34</t>
  </si>
  <si>
    <t>=SUBTOTAL(9,J29:J33)</t>
  </si>
  <si>
    <t>=E36</t>
  </si>
  <si>
    <t>=C43</t>
  </si>
  <si>
    <t>=C53</t>
  </si>
  <si>
    <t>=C66</t>
  </si>
  <si>
    <t>=C68</t>
  </si>
  <si>
    <t>=C79</t>
  </si>
  <si>
    <t>=C81</t>
  </si>
  <si>
    <t>=C92</t>
  </si>
  <si>
    <t>=C94</t>
  </si>
  <si>
    <t>=C96</t>
  </si>
  <si>
    <t>hide</t>
  </si>
  <si>
    <t>hide+Auto</t>
  </si>
  <si>
    <t>Auto+Hide</t>
  </si>
  <si>
    <t>This report can be modified by entering into design mode from the Jet tab.</t>
  </si>
  <si>
    <t>Reports are updated to the latest released version of Jet as possible.  If you have an older version of Jet some report features may not work properly and require an upgrade to the latest version of Jet Reports.  The latest version of Jet Reports is available on our download site at www.jetglobal.com.</t>
  </si>
  <si>
    <t>Click here for downloads</t>
  </si>
  <si>
    <t>Questions About This Report</t>
  </si>
  <si>
    <t>If you have questions about this or any other sample report, please email samplereports@jetglobal.com</t>
  </si>
  <si>
    <t>Click here to contact sample reports</t>
  </si>
  <si>
    <t>Getting Help</t>
  </si>
  <si>
    <r>
      <t xml:space="preserve">The Jet Reports Help Center is the launch pad for all support destinations.  Search our </t>
    </r>
    <r>
      <rPr>
        <b/>
        <sz val="10"/>
        <color theme="1"/>
        <rFont val="Segoe UI"/>
        <family val="2"/>
      </rPr>
      <t>knowledgebase</t>
    </r>
    <r>
      <rPr>
        <sz val="10"/>
        <color theme="1"/>
        <rFont val="Segoe UI"/>
        <family val="2"/>
      </rPr>
      <t xml:space="preserve"> for product documentation and installation, troubleshooting, and how-to articles; post questions and join discussions with the Jet Reports </t>
    </r>
    <r>
      <rPr>
        <b/>
        <sz val="10"/>
        <color theme="1"/>
        <rFont val="Segoe UI"/>
        <family val="2"/>
      </rPr>
      <t>community</t>
    </r>
    <r>
      <rPr>
        <sz val="10"/>
        <color theme="1"/>
        <rFont val="Segoe UI"/>
        <family val="2"/>
      </rPr>
      <t xml:space="preserve">; or submit a request to our awesome </t>
    </r>
    <r>
      <rPr>
        <b/>
        <sz val="10"/>
        <color theme="1"/>
        <rFont val="Segoe UI"/>
        <family val="2"/>
      </rPr>
      <t>support</t>
    </r>
    <r>
      <rPr>
        <sz val="10"/>
        <color theme="1"/>
        <rFont val="Segoe UI"/>
        <family val="2"/>
      </rPr>
      <t xml:space="preserve"> team who will get back to you swiftly.</t>
    </r>
  </si>
  <si>
    <t>Click here for the Jet Help Center</t>
  </si>
  <si>
    <t>For additional reports or customizations for your reports please contact Jet services at services@jetglobal.com.</t>
  </si>
  <si>
    <t>Click here to email Jet Global Services</t>
  </si>
  <si>
    <t>For training, see our website for more information.</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</si>
  <si>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</si>
  <si>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</si>
  <si>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</si>
  <si>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the Dynamics GP 2016 using the Fabrikam, Inc. company database.  Reports will display different results depending on your configuration.</t>
  </si>
  <si>
    <t xml:space="preserve">2018 Jet Global Data Technologies, Inc. </t>
  </si>
  <si>
    <r>
      <t xml:space="preserve">This report is intended to show a list of Salespeople and their Sales Invoices over a given time period.  It uses database views created by Jet Global, specifically the </t>
    </r>
    <r>
      <rPr>
        <b/>
        <sz val="10"/>
        <color theme="1"/>
        <rFont val="Segoe UI"/>
        <family val="2"/>
      </rPr>
      <t>Jet Sales Header View</t>
    </r>
    <r>
      <rPr>
        <sz val="10"/>
        <color theme="1"/>
        <rFont val="Segoe UI"/>
        <family val="2"/>
      </rPr>
      <t>.  You will need to install these views prior to running this report.
For more information on installing Jet views for GP go to the Jet Help Center and search for "GP Update Utility."</t>
    </r>
  </si>
  <si>
    <t>=NF($D14,F$2)</t>
  </si>
  <si>
    <t>=NF($D15,F$2)</t>
  </si>
  <si>
    <t>=NF($D14,G$2)</t>
  </si>
  <si>
    <t>=NF($D15,G$2)</t>
  </si>
  <si>
    <t>=NF($D14,H$2)</t>
  </si>
  <si>
    <t>=NF($D15,H$2)</t>
  </si>
  <si>
    <t>=NF($D14,I$2)</t>
  </si>
  <si>
    <t>=NF($D15,I$2)</t>
  </si>
  <si>
    <t>=NF($D14,J$2)</t>
  </si>
  <si>
    <t>=NF($D15,J$2)</t>
  </si>
  <si>
    <t>=NF($D90,F$2)</t>
  </si>
  <si>
    <t>=NF($D91,F$2)</t>
  </si>
  <si>
    <t>=NF($D92,F$2)</t>
  </si>
  <si>
    <t>=NF($D93,F$2)</t>
  </si>
  <si>
    <t>=NF($D94,F$2)</t>
  </si>
  <si>
    <t>=NF($D95,F$2)</t>
  </si>
  <si>
    <t>=NF($D90,G$2)</t>
  </si>
  <si>
    <t>=NF($D91,G$2)</t>
  </si>
  <si>
    <t>=NF($D92,G$2)</t>
  </si>
  <si>
    <t>=NF($D93,G$2)</t>
  </si>
  <si>
    <t>=NF($D94,G$2)</t>
  </si>
  <si>
    <t>=NF($D95,G$2)</t>
  </si>
  <si>
    <t>=NF($D90,H$2)</t>
  </si>
  <si>
    <t>=NF($D91,H$2)</t>
  </si>
  <si>
    <t>=NF($D92,H$2)</t>
  </si>
  <si>
    <t>=NF($D93,H$2)</t>
  </si>
  <si>
    <t>=NF($D94,H$2)</t>
  </si>
  <si>
    <t>=NF($D95,H$2)</t>
  </si>
  <si>
    <t>=NF($D90,I$2)</t>
  </si>
  <si>
    <t>=NF($D91,I$2)</t>
  </si>
  <si>
    <t>=NF($D92,I$2)</t>
  </si>
  <si>
    <t>=NF($D93,I$2)</t>
  </si>
  <si>
    <t>=NF($D94,I$2)</t>
  </si>
  <si>
    <t>=NF($D95,I$2)</t>
  </si>
  <si>
    <t>=NF($D90,J$2)</t>
  </si>
  <si>
    <t>=NF($D91,J$2)</t>
  </si>
  <si>
    <t>=NF($D92,J$2)</t>
  </si>
  <si>
    <t>=NF($D93,J$2)</t>
  </si>
  <si>
    <t>=NF($D94,J$2)</t>
  </si>
  <si>
    <t>=NF($D95,J$2)</t>
  </si>
  <si>
    <t>=NF($D76,F$2)</t>
  </si>
  <si>
    <t>=NF($D77,F$2)</t>
  </si>
  <si>
    <t>=NF($D78,F$2)</t>
  </si>
  <si>
    <t>=NF($D79,F$2)</t>
  </si>
  <si>
    <t>=NF($D80,F$2)</t>
  </si>
  <si>
    <t>=NF($D81,F$2)</t>
  </si>
  <si>
    <t>=NF($D82,F$2)</t>
  </si>
  <si>
    <t>=NF($D76,G$2)</t>
  </si>
  <si>
    <t>=NF($D77,G$2)</t>
  </si>
  <si>
    <t>=NF($D78,G$2)</t>
  </si>
  <si>
    <t>=NF($D79,G$2)</t>
  </si>
  <si>
    <t>=NF($D80,G$2)</t>
  </si>
  <si>
    <t>=NF($D81,G$2)</t>
  </si>
  <si>
    <t>=NF($D82,G$2)</t>
  </si>
  <si>
    <t>=NF($D76,H$2)</t>
  </si>
  <si>
    <t>=NF($D77,H$2)</t>
  </si>
  <si>
    <t>=NF($D78,H$2)</t>
  </si>
  <si>
    <t>=NF($D79,H$2)</t>
  </si>
  <si>
    <t>=NF($D80,H$2)</t>
  </si>
  <si>
    <t>=NF($D81,H$2)</t>
  </si>
  <si>
    <t>=NF($D82,H$2)</t>
  </si>
  <si>
    <t>=NF($D76,I$2)</t>
  </si>
  <si>
    <t>=NF($D77,I$2)</t>
  </si>
  <si>
    <t>=NF($D78,I$2)</t>
  </si>
  <si>
    <t>=NF($D79,I$2)</t>
  </si>
  <si>
    <t>=NF($D80,I$2)</t>
  </si>
  <si>
    <t>=NF($D81,I$2)</t>
  </si>
  <si>
    <t>=NF($D82,I$2)</t>
  </si>
  <si>
    <t>=NF($D76,J$2)</t>
  </si>
  <si>
    <t>=NF($D77,J$2)</t>
  </si>
  <si>
    <t>=NF($D78,J$2)</t>
  </si>
  <si>
    <t>=NF($D79,J$2)</t>
  </si>
  <si>
    <t>=NF($D80,J$2)</t>
  </si>
  <si>
    <t>=NF($D81,J$2)</t>
  </si>
  <si>
    <t>=NF($D82,J$2)</t>
  </si>
  <si>
    <t>=NF($D62,F$2)</t>
  </si>
  <si>
    <t>=NF($D63,F$2)</t>
  </si>
  <si>
    <t>=NF($D64,F$2)</t>
  </si>
  <si>
    <t>=NF($D65,F$2)</t>
  </si>
  <si>
    <t>=NF($D66,F$2)</t>
  </si>
  <si>
    <t>=NF($D67,F$2)</t>
  </si>
  <si>
    <t>=NF($D68,F$2)</t>
  </si>
  <si>
    <t>=NF($D69,F$2)</t>
  </si>
  <si>
    <t>=NF($D62,G$2)</t>
  </si>
  <si>
    <t>=NF($D63,G$2)</t>
  </si>
  <si>
    <t>=NF($D64,G$2)</t>
  </si>
  <si>
    <t>=NF($D65,G$2)</t>
  </si>
  <si>
    <t>=NF($D66,G$2)</t>
  </si>
  <si>
    <t>=NF($D67,G$2)</t>
  </si>
  <si>
    <t>=NF($D68,G$2)</t>
  </si>
  <si>
    <t>=NF($D69,G$2)</t>
  </si>
  <si>
    <t>=NF($D62,H$2)</t>
  </si>
  <si>
    <t>=NF($D63,H$2)</t>
  </si>
  <si>
    <t>=NF($D64,H$2)</t>
  </si>
  <si>
    <t>=NF($D65,H$2)</t>
  </si>
  <si>
    <t>=NF($D66,H$2)</t>
  </si>
  <si>
    <t>=NF($D67,H$2)</t>
  </si>
  <si>
    <t>=NF($D68,H$2)</t>
  </si>
  <si>
    <t>=NF($D69,H$2)</t>
  </si>
  <si>
    <t>=NF($D62,I$2)</t>
  </si>
  <si>
    <t>=NF($D63,I$2)</t>
  </si>
  <si>
    <t>=NF($D64,I$2)</t>
  </si>
  <si>
    <t>=NF($D65,I$2)</t>
  </si>
  <si>
    <t>=NF($D66,I$2)</t>
  </si>
  <si>
    <t>=NF($D67,I$2)</t>
  </si>
  <si>
    <t>=NF($D68,I$2)</t>
  </si>
  <si>
    <t>=NF($D69,I$2)</t>
  </si>
  <si>
    <t>=NF($D62,J$2)</t>
  </si>
  <si>
    <t>=NF($D63,J$2)</t>
  </si>
  <si>
    <t>=NF($D64,J$2)</t>
  </si>
  <si>
    <t>=NF($D65,J$2)</t>
  </si>
  <si>
    <t>=NF($D66,J$2)</t>
  </si>
  <si>
    <t>=NF($D67,J$2)</t>
  </si>
  <si>
    <t>=NF($D68,J$2)</t>
  </si>
  <si>
    <t>=NF($D69,J$2)</t>
  </si>
  <si>
    <t>=NF($D51,F$2)</t>
  </si>
  <si>
    <t>=NF($D52,F$2)</t>
  </si>
  <si>
    <t>=NF($D53,F$2)</t>
  </si>
  <si>
    <t>=NF($D54,F$2)</t>
  </si>
  <si>
    <t>=NF($D55,F$2)</t>
  </si>
  <si>
    <t>=NF($D51,G$2)</t>
  </si>
  <si>
    <t>=NF($D52,G$2)</t>
  </si>
  <si>
    <t>=NF($D53,G$2)</t>
  </si>
  <si>
    <t>=NF($D54,G$2)</t>
  </si>
  <si>
    <t>=NF($D55,G$2)</t>
  </si>
  <si>
    <t>=NF($D51,H$2)</t>
  </si>
  <si>
    <t>=NF($D52,H$2)</t>
  </si>
  <si>
    <t>=NF($D53,H$2)</t>
  </si>
  <si>
    <t>=NF($D54,H$2)</t>
  </si>
  <si>
    <t>=NF($D55,H$2)</t>
  </si>
  <si>
    <t>=NF($D51,I$2)</t>
  </si>
  <si>
    <t>=NF($D52,I$2)</t>
  </si>
  <si>
    <t>=NF($D53,I$2)</t>
  </si>
  <si>
    <t>=NF($D54,I$2)</t>
  </si>
  <si>
    <t>=NF($D55,I$2)</t>
  </si>
  <si>
    <t>=NF($D51,J$2)</t>
  </si>
  <si>
    <t>=NF($D52,J$2)</t>
  </si>
  <si>
    <t>=NF($D53,J$2)</t>
  </si>
  <si>
    <t>=NF($D54,J$2)</t>
  </si>
  <si>
    <t>=NF($D55,J$2)</t>
  </si>
  <si>
    <t>=NF($D37,F$2)</t>
  </si>
  <si>
    <t>=NF($D38,F$2)</t>
  </si>
  <si>
    <t>=NF($D39,F$2)</t>
  </si>
  <si>
    <t>=NF($D40,F$2)</t>
  </si>
  <si>
    <t>=NF($D41,F$2)</t>
  </si>
  <si>
    <t>=NF($D42,F$2)</t>
  </si>
  <si>
    <t>=NF($D43,F$2)</t>
  </si>
  <si>
    <t>=NF($D44,F$2)</t>
  </si>
  <si>
    <t>=NF($D45,F$2)</t>
  </si>
  <si>
    <t>=NF($D37,G$2)</t>
  </si>
  <si>
    <t>=NF($D38,G$2)</t>
  </si>
  <si>
    <t>=NF($D39,G$2)</t>
  </si>
  <si>
    <t>=NF($D40,G$2)</t>
  </si>
  <si>
    <t>=NF($D41,G$2)</t>
  </si>
  <si>
    <t>=NF($D42,G$2)</t>
  </si>
  <si>
    <t>=NF($D43,G$2)</t>
  </si>
  <si>
    <t>=NF($D44,G$2)</t>
  </si>
  <si>
    <t>=NF($D45,G$2)</t>
  </si>
  <si>
    <t>=NF($D37,H$2)</t>
  </si>
  <si>
    <t>=NF($D38,H$2)</t>
  </si>
  <si>
    <t>=NF($D39,H$2)</t>
  </si>
  <si>
    <t>=NF($D40,H$2)</t>
  </si>
  <si>
    <t>=NF($D41,H$2)</t>
  </si>
  <si>
    <t>=NF($D42,H$2)</t>
  </si>
  <si>
    <t>=NF($D43,H$2)</t>
  </si>
  <si>
    <t>=NF($D44,H$2)</t>
  </si>
  <si>
    <t>=NF($D45,H$2)</t>
  </si>
  <si>
    <t>=NF($D37,I$2)</t>
  </si>
  <si>
    <t>=NF($D38,I$2)</t>
  </si>
  <si>
    <t>=NF($D39,I$2)</t>
  </si>
  <si>
    <t>=NF($D40,I$2)</t>
  </si>
  <si>
    <t>=NF($D41,I$2)</t>
  </si>
  <si>
    <t>=NF($D42,I$2)</t>
  </si>
  <si>
    <t>=NF($D43,I$2)</t>
  </si>
  <si>
    <t>=NF($D44,I$2)</t>
  </si>
  <si>
    <t>=NF($D45,I$2)</t>
  </si>
  <si>
    <t>=NF($D37,J$2)</t>
  </si>
  <si>
    <t>=NF($D38,J$2)</t>
  </si>
  <si>
    <t>=NF($D39,J$2)</t>
  </si>
  <si>
    <t>=NF($D40,J$2)</t>
  </si>
  <si>
    <t>=NF($D41,J$2)</t>
  </si>
  <si>
    <t>=NF($D42,J$2)</t>
  </si>
  <si>
    <t>=NF($D43,J$2)</t>
  </si>
  <si>
    <t>=NF($D44,J$2)</t>
  </si>
  <si>
    <t>=NF($D45,J$2)</t>
  </si>
  <si>
    <t>=NF($D29,F$2)</t>
  </si>
  <si>
    <t>=NF($D30,F$2)</t>
  </si>
  <si>
    <t>=NF($D31,F$2)</t>
  </si>
  <si>
    <t>=NF($D32,F$2)</t>
  </si>
  <si>
    <t>=NF($D29,G$2)</t>
  </si>
  <si>
    <t>=NF($D30,G$2)</t>
  </si>
  <si>
    <t>=NF($D31,G$2)</t>
  </si>
  <si>
    <t>=NF($D32,G$2)</t>
  </si>
  <si>
    <t>=NF($D29,H$2)</t>
  </si>
  <si>
    <t>=NF($D30,H$2)</t>
  </si>
  <si>
    <t>=NF($D31,H$2)</t>
  </si>
  <si>
    <t>=NF($D32,H$2)</t>
  </si>
  <si>
    <t>=NF($D29,I$2)</t>
  </si>
  <si>
    <t>=NF($D30,I$2)</t>
  </si>
  <si>
    <t>=NF($D31,I$2)</t>
  </si>
  <si>
    <t>=NF($D32,I$2)</t>
  </si>
  <si>
    <t>=NF($D29,J$2)</t>
  </si>
  <si>
    <t>=NF($D30,J$2)</t>
  </si>
  <si>
    <t>=NF($D31,J$2)</t>
  </si>
  <si>
    <t>=NF($D32,J$2)</t>
  </si>
  <si>
    <t>=NF($D20,F$2)</t>
  </si>
  <si>
    <t>=NF($D21,F$2)</t>
  </si>
  <si>
    <t>=NF($D22,F$2)</t>
  </si>
  <si>
    <t>=NF($D23,F$2)</t>
  </si>
  <si>
    <t>=NF($D24,F$2)</t>
  </si>
  <si>
    <t>=NF($D20,G$2)</t>
  </si>
  <si>
    <t>=NF($D21,G$2)</t>
  </si>
  <si>
    <t>=NF($D22,G$2)</t>
  </si>
  <si>
    <t>=NF($D23,G$2)</t>
  </si>
  <si>
    <t>=NF($D24,G$2)</t>
  </si>
  <si>
    <t>=NF($D20,H$2)</t>
  </si>
  <si>
    <t>=NF($D21,H$2)</t>
  </si>
  <si>
    <t>=NF($D22,H$2)</t>
  </si>
  <si>
    <t>=NF($D23,H$2)</t>
  </si>
  <si>
    <t>=NF($D24,H$2)</t>
  </si>
  <si>
    <t>=NF($D20,I$2)</t>
  </si>
  <si>
    <t>=NF($D21,I$2)</t>
  </si>
  <si>
    <t>=NF($D22,I$2)</t>
  </si>
  <si>
    <t>=NF($D23,I$2)</t>
  </si>
  <si>
    <t>=NF($D24,I$2)</t>
  </si>
  <si>
    <t>=NF($D20,J$2)</t>
  </si>
  <si>
    <t>=NF($D21,J$2)</t>
  </si>
  <si>
    <t>=NF($D22,J$2)</t>
  </si>
  <si>
    <t>=NF($D23,J$2)</t>
  </si>
  <si>
    <t>=NF($D24,J$2)</t>
  </si>
  <si>
    <t>=C46</t>
  </si>
  <si>
    <t>="Total for " &amp; $C47</t>
  </si>
  <si>
    <t>=SUBTOTAL(9,J37:J46)</t>
  </si>
  <si>
    <t>=E49</t>
  </si>
  <si>
    <t>=C49</t>
  </si>
  <si>
    <t>="Total for " &amp; $C57</t>
  </si>
  <si>
    <t>=SUBTOTAL(9,J50:J56)</t>
  </si>
  <si>
    <t>=E59</t>
  </si>
  <si>
    <t>=C59</t>
  </si>
  <si>
    <t>=C60</t>
  </si>
  <si>
    <t>="Total for " &amp; $C71</t>
  </si>
  <si>
    <t>=SUBTOTAL(9,J60:J70)</t>
  </si>
  <si>
    <t>=E73</t>
  </si>
  <si>
    <t>=C73</t>
  </si>
  <si>
    <t>=C74</t>
  </si>
  <si>
    <t>="Total for " &amp; $C84</t>
  </si>
  <si>
    <t>=SUBTOTAL(9,J74:J83)</t>
  </si>
  <si>
    <t>=E86</t>
  </si>
  <si>
    <t>=C87</t>
  </si>
  <si>
    <t>=C88</t>
  </si>
  <si>
    <t>="Total for " &amp; $C97</t>
  </si>
  <si>
    <t>=SUBTOTAL(9,J87:J96)</t>
  </si>
  <si>
    <t>=NF($D87,F$2)</t>
  </si>
  <si>
    <t>=NF($D88,F$2)</t>
  </si>
  <si>
    <t>=NF($D89,F$2)</t>
  </si>
  <si>
    <t>=NF($D87,G$2)</t>
  </si>
  <si>
    <t>=NF($D88,G$2)</t>
  </si>
  <si>
    <t>=NF($D89,G$2)</t>
  </si>
  <si>
    <t>=NF($D87,H$2)</t>
  </si>
  <si>
    <t>=NF($D88,H$2)</t>
  </si>
  <si>
    <t>=NF($D89,H$2)</t>
  </si>
  <si>
    <t>=NF($D87,I$2)</t>
  </si>
  <si>
    <t>=NF($D88,I$2)</t>
  </si>
  <si>
    <t>=NF($D89,I$2)</t>
  </si>
  <si>
    <t>=NF($D87,J$2)</t>
  </si>
  <si>
    <t>=NF($D88,J$2)</t>
  </si>
  <si>
    <t>=NF($D89,J$2)</t>
  </si>
  <si>
    <t>=NF($D74,F$2)</t>
  </si>
  <si>
    <t>=NF($D75,F$2)</t>
  </si>
  <si>
    <t>=NF($D74,G$2)</t>
  </si>
  <si>
    <t>=NF($D75,G$2)</t>
  </si>
  <si>
    <t>=NF($D74,H$2)</t>
  </si>
  <si>
    <t>=NF($D75,H$2)</t>
  </si>
  <si>
    <t>=NF($D74,I$2)</t>
  </si>
  <si>
    <t>=NF($D75,I$2)</t>
  </si>
  <si>
    <t>=NF($D74,J$2)</t>
  </si>
  <si>
    <t>=NF($D75,J$2)</t>
  </si>
  <si>
    <t>=NF($D60,F$2)</t>
  </si>
  <si>
    <t>=NF($D61,F$2)</t>
  </si>
  <si>
    <t>=NF($D60,G$2)</t>
  </si>
  <si>
    <t>=NF($D61,G$2)</t>
  </si>
  <si>
    <t>=NF($D60,H$2)</t>
  </si>
  <si>
    <t>=NF($D61,H$2)</t>
  </si>
  <si>
    <t>=NF($D60,I$2)</t>
  </si>
  <si>
    <t>=NF($D61,I$2)</t>
  </si>
  <si>
    <t>=NF($D60,J$2)</t>
  </si>
  <si>
    <t>=NF($D61,J$2)</t>
  </si>
  <si>
    <t>=NF($D50,F$2)</t>
  </si>
  <si>
    <t>=NF($D50,G$2)</t>
  </si>
  <si>
    <t>=NF($D50,H$2)</t>
  </si>
  <si>
    <t>=NF($D50,I$2)</t>
  </si>
  <si>
    <t>=NF($D50,J$2)</t>
  </si>
  <si>
    <t>=SUBTOTAL(9,J12:J17)</t>
  </si>
  <si>
    <t>=SUBTOTAL(9,J12:J99)</t>
  </si>
  <si>
    <t>Doc Type</t>
  </si>
  <si>
    <t>column database field names &gt;&gt;</t>
  </si>
  <si>
    <t>Document Type Full Description</t>
  </si>
  <si>
    <t>Auto+Hide+HideSheet+Values+Formulas=Sheet13,Sheet14+FormulasOnly</t>
  </si>
  <si>
    <t>=NL("Rows","Jet Sales Header",$F$2:$K$2,"+Customer Number","*","+Document Date",$F$9,"Salesperson ID",$C13)</t>
  </si>
  <si>
    <t>=NF($D13,K$2)</t>
  </si>
  <si>
    <t>=L12+1</t>
  </si>
  <si>
    <t>=SUBTOTAL(9,K13:K14)</t>
  </si>
  <si>
    <t>=SUBTOTAL(9,K12:K17)</t>
  </si>
  <si>
    <t>Auto+Hide+Values+Formulas=Sheet15,Sheet16+FormulasOnly</t>
  </si>
  <si>
    <t>Auto+Hide+HideSheet+Values+Formulas=Sheet17,Sheet13,Sheet14</t>
  </si>
  <si>
    <t>Auto+Hide+HideSheet+Values+Formulas=Sheet17,Sheet13,Sheet14+FormulasOnly</t>
  </si>
  <si>
    <t>Auto+Hide+Values+Formulas=Sheet18,Sheet15,Sheet16</t>
  </si>
  <si>
    <t>="""GP Direct"",""Fabrikam, Inc."",""Jet Sales Header"",""Customer Number"",""OFFICEDE0001"",""Document Date"",""5/7/2014"",""Document Number"",""ORD1003"",""Document Type Full Description"",""Order"",""Commission Amount"",""2100.30000"",""Document Amount"",""74910.65000"""</t>
  </si>
  <si>
    <t>=L13+1</t>
  </si>
  <si>
    <t>="""GP Direct"",""Fabrikam, Inc."",""Jet Sales Header"",""Customer Number"",""VANCOUVE0001"",""Document Date"",""5/30/2014"",""Document Number"",""INV1023"",""Document Type Full Description"",""Invoice"",""Commission Amount"",""719.99000"",""Document Amount"",""25679.47000"""</t>
  </si>
  <si>
    <t>=L14+1</t>
  </si>
  <si>
    <t>=SUBTOTAL(9,K13:K16)</t>
  </si>
  <si>
    <t>=NL("Rows","Jet Sales Header",$F$2:$K$2,"+Customer Number","*","+Document Date",$F$9,"Salesperson ID",$C20)</t>
  </si>
  <si>
    <t>=L19+1</t>
  </si>
  <si>
    <t>="""GP Direct"",""Fabrikam, Inc."",""Jet Sales Header"",""Customer Number"",""BREAKTHR0001"",""Document Date"",""5/11/2014"",""Document Number"",""QTEST1008"",""Document Type Full Description"",""Quote"",""Commission Amount"",""1.19000"",""Document Amount"",""42.59000"""</t>
  </si>
  <si>
    <t>=L20+1</t>
  </si>
  <si>
    <t>="""GP Direct"",""Fabrikam, Inc."",""Jet Sales Header"",""Customer Number"",""LECLERC0001"",""Document Date"",""5/6/2014"",""Document Number"",""QTEST1005"",""Document Type Full Description"",""Quote"",""Commission Amount"",""11.40000"",""Document Amount"",""406.50000"""</t>
  </si>
  <si>
    <t>=L21+1</t>
  </si>
  <si>
    <t>="""GP Direct"",""Fabrikam, Inc."",""Jet Sales Header"",""Customer Number"",""LECLERC0001"",""Document Date"",""5/10/2014"",""Document Number"",""INVPS1004"",""Document Type Full Description"",""Invoice"",""Commission Amount"",""37.04000"",""Document Amount"",""1320.82000"""</t>
  </si>
  <si>
    <t>=L22+1</t>
  </si>
  <si>
    <t>="""GP Direct"",""Fabrikam, Inc."",""Jet Sales Header"",""Customer Number"",""LECLERC0001"",""Document Date"",""5/10/2014"",""Document Number"",""ORDPH1005"",""Document Type Full Description"",""Order"",""Commission Amount"",""11.40000"",""Document Amount"",""406.50000"""</t>
  </si>
  <si>
    <t>=L23+1</t>
  </si>
  <si>
    <t>=SUBTOTAL(9,K20:K25)</t>
  </si>
  <si>
    <t>=NL("Rows","Jet Sales Header",$F$2:$K$2,"+Customer Number","*","+Document Date",$F$9,"Salesperson ID",$C29)</t>
  </si>
  <si>
    <t>=L28+1</t>
  </si>
  <si>
    <t>="""GP Direct"",""Fabrikam, Inc."",""Jet Sales Header"",""Customer Number"",""COMMUNIC0001"",""Document Date"",""5/19/2014"",""Document Number"",""ORDST1013"",""Document Type Full Description"",""Order"",""Commission Amount"",""5.99000"",""Document Amount"",""213.47000"""</t>
  </si>
  <si>
    <t>=L29+1</t>
  </si>
  <si>
    <t>="""GP Direct"",""Fabrikam, Inc."",""Jet Sales Header"",""Customer Number"",""MAGNIFIC0001"",""Document Date"",""5/8/2014"",""Document Number"",""ORD1000"",""Document Type Full Description"",""Order"",""Commission Amount"",""10.80000"",""Document Amount"",""385.15000"""</t>
  </si>
  <si>
    <t>=L30+1</t>
  </si>
  <si>
    <t>="""GP Direct"",""Fabrikam, Inc."",""Jet Sales Header"",""Customer Number"",""MAGNIFIC0001"",""Document Date"",""5/10/2014"",""Document Number"",""INV1015"",""Document Type Full Description"",""Invoice"",""Commission Amount"",""10.80000"",""Document Amount"",""385.15000"""</t>
  </si>
  <si>
    <t>=L31+1</t>
  </si>
  <si>
    <t>=SUBTOTAL(9,K29:K33)</t>
  </si>
  <si>
    <t>=NL("Rows","Jet Sales Header",$F$2:$K$2,"+Customer Number","*","+Document Date",$F$9,"Salesperson ID",$C37)</t>
  </si>
  <si>
    <t>=L36+1</t>
  </si>
  <si>
    <t>="""GP Direct"",""Fabrikam, Inc."",""Jet Sales Header"",""Customer Number"",""ASTORSUI0001"",""Document Date"",""5/10/2014"",""Document Number"",""INV1020"",""Document Type Full Description"",""Invoice"",""Commission Amount"",""0.90000"",""Document Amount"",""31.95000"""</t>
  </si>
  <si>
    <t>=L37+1</t>
  </si>
  <si>
    <t>="""GP Direct"",""Fabrikam, Inc."",""Jet Sales Header"",""Customer Number"",""ASTORSUI0001"",""Document Date"",""5/10/2014"",""Document Number"",""ORD1007"",""Document Type Full Description"",""Order"",""Commission Amount"",""0.90000"",""Document Amount"",""31.95000"""</t>
  </si>
  <si>
    <t>=L38+1</t>
  </si>
  <si>
    <t>="""GP Direct"",""Fabrikam, Inc."",""Jet Sales Header"",""Customer Number"",""BAKERSEM0001"",""Document Date"",""5/10/2014"",""Document Number"",""ORDST1016"",""Document Type Full Description"",""Order"",""Commission Amount"",""10.49000"",""Document Amount"",""349.50000"""</t>
  </si>
  <si>
    <t>=L39+1</t>
  </si>
  <si>
    <t>="""GP Direct"",""Fabrikam, Inc."",""Jet Sales Header"",""Customer Number"",""BAKERSEM0001"",""Document Date"",""5/14/2014"",""Document Number"",""QTERP1000"",""Document Type Full Description"",""Quote"",""Commission Amount"",""10.49000"",""Document Amount"",""349.50000"""</t>
  </si>
  <si>
    <t>=L40+1</t>
  </si>
  <si>
    <t>="""GP Direct"",""Fabrikam, Inc."",""Jet Sales Header"",""Customer Number"",""MENDOTAU0001"",""Document Date"",""5/19/2014"",""Document Number"",""INV1011"",""Document Type Full Description"",""Return"",""Commission Amount"",""-5.70000"",""Document Amount"",""-189.95000"""</t>
  </si>
  <si>
    <t>=L41+1</t>
  </si>
  <si>
    <t>="""GP Direct"",""Fabrikam, Inc."",""Jet Sales Header"",""Customer Number"",""MIDLANDC0001"",""Document Date"",""5/22/2014"",""Document Number"",""ORDPH1004"",""Document Type Full Description"",""Order"",""Commission Amount"",""1.20000"",""Document Amount"",""42.75000"""</t>
  </si>
  <si>
    <t>=L42+1</t>
  </si>
  <si>
    <t>="""GP Direct"",""Fabrikam, Inc."",""Jet Sales Header"",""Customer Number"",""VISIONIN0001"",""Document Date"",""5/18/2014"",""Document Number"",""ORD1004"",""Document Type Full Description"",""Order"",""Commission Amount"",""2073.30000"",""Document Amount"",""73947.65000"""</t>
  </si>
  <si>
    <t>=L43+1</t>
  </si>
  <si>
    <t>="""GP Direct"",""Fabrikam, Inc."",""Jet Sales Header"",""Customer Number"",""WESTSIDE0001"",""Document Date"",""5/27/2014"",""Document Number"",""ORDST1012"",""Document Type Full Description"",""Order"",""Commission Amount"",""10.80000"",""Document Amount"",""385.10000"""</t>
  </si>
  <si>
    <t>=L44+1</t>
  </si>
  <si>
    <t>=SUBTOTAL(9,K37:K46)</t>
  </si>
  <si>
    <t>=NL("Rows","Jet Sales Header",$F$2:$K$2,"+Customer Number","*","+Document Date",$F$9,"Salesperson ID",$C50)</t>
  </si>
  <si>
    <t>=L49+1</t>
  </si>
  <si>
    <t>="""GP Direct"",""Fabrikam, Inc."",""Jet Sales Header"",""Customer Number"",""BOYLESCO0001"",""Document Date"",""5/10/2014"",""Document Number"",""INVPS1005"",""Document Type Full Description"",""Invoice"",""Commission Amount"",""18.30000"",""Document Amount"",""731.94000"""</t>
  </si>
  <si>
    <t>=L50+1</t>
  </si>
  <si>
    <t>="""GP Direct"",""Fabrikam, Inc."",""Jet Sales Header"",""Customer Number"",""BOYLESCO0001"",""Document Date"",""5/10/2014"",""Document Number"",""ORDPH1006"",""Document Type Full Description"",""Order"",""Commission Amount"",""18.30000"",""Document Amount"",""731.94000"""</t>
  </si>
  <si>
    <t>=L51+1</t>
  </si>
  <si>
    <t>="""GP Direct"",""Fabrikam, Inc."",""Jet Sales Header"",""Customer Number"",""COUNTRYV0001"",""Document Date"",""5/19/2014"",""Document Number"",""ORDSPEC1001"",""Document Type Full Description"",""Order"",""Commission Amount"",""2.40000"",""Document Amount"",""89.89000"""</t>
  </si>
  <si>
    <t>=L52+1</t>
  </si>
  <si>
    <t>="""GP Direct"",""Fabrikam, Inc."",""Jet Sales Header"",""Customer Number"",""KELLYCON0001"",""Document Date"",""5/27/2014"",""Document Number"",""INV1012"",""Document Type Full Description"",""Return"",""Commission Amount"",""-18.30000"",""Document Amount"",""-731.94000"""</t>
  </si>
  <si>
    <t>=L53+1</t>
  </si>
  <si>
    <t>="""GP Direct"",""Fabrikam, Inc."",""Jet Sales Header"",""Customer Number"",""LEISURET0001"",""Document Date"",""5/22/2014"",""Document Number"",""ORDST1017"",""Document Type Full Description"",""Order"",""Commission Amount"",""284.93000"",""Document Amount"",""11397.00000"""</t>
  </si>
  <si>
    <t>=L54+1</t>
  </si>
  <si>
    <t>=SUBTOTAL(9,K50:K56)</t>
  </si>
  <si>
    <t>=NL("Rows","Jet Sales Header",$F$2:$K$2,"+Customer Number","*","+Document Date",$F$9,"Salesperson ID",$C60)</t>
  </si>
  <si>
    <t>=L59+1</t>
  </si>
  <si>
    <t>="""GP Direct"",""Fabrikam, Inc."",""Jet Sales Header"",""Customer Number"",""BLUEYOND0001"",""Document Date"",""5/13/2014"",""Document Number"",""ORDST1010"",""Document Type Full Description"",""Order"",""Commission Amount"",""40.50000"",""Document Amount"",""1349.95000"""</t>
  </si>
  <si>
    <t>=L60+1</t>
  </si>
  <si>
    <t>="""GP Direct"",""Fabrikam, Inc."",""Jet Sales Header"",""Customer Number"",""CONTOSOL0001"",""Document Date"",""5/4/2014"",""Document Number"",""ORDPH1001"",""Document Type Full Description"",""Order"",""Commission Amount"",""2073.30000"",""Document Amount"",""73947.65000"""</t>
  </si>
  <si>
    <t>=L61+1</t>
  </si>
  <si>
    <t>="""GP Direct"",""Fabrikam, Inc."",""Jet Sales Header"",""Customer Number"",""CONTOSOL0001"",""Document Date"",""5/10/2014"",""Document Number"",""BKO1001"",""Document Type Full Description"",""Back Order"",""Commission Amount"",""2073.30000"",""Document Amount"",""73947.65000"""</t>
  </si>
  <si>
    <t>=L62+1</t>
  </si>
  <si>
    <t>="""GP Direct"",""Fabrikam, Inc."",""Jet Sales Header"",""Customer Number"",""CONTOSOL0001"",""Document Date"",""5/10/2014"",""Document Number"",""INVPS1006"",""Document Type Full Description"",""Invoice"",""Commission Amount"",""3.30000"",""Document Amount"",""117.65000"""</t>
  </si>
  <si>
    <t>=L63+1</t>
  </si>
  <si>
    <t>="""GP Direct"",""Fabrikam, Inc."",""Jet Sales Header"",""Customer Number"",""CONTOSOL0001"",""Document Date"",""5/10/2014"",""Document Number"",""ORDPH1007"",""Document Type Full Description"",""Order"",""Commission Amount"",""3.30000"",""Document Amount"",""117.65000"""</t>
  </si>
  <si>
    <t>=L64+1</t>
  </si>
  <si>
    <t>="""GP Direct"",""Fabrikam, Inc."",""Jet Sales Header"",""Customer Number"",""CONTOSOL0001"",""Document Date"",""5/15/2014"",""Document Number"",""QTEST1009"",""Document Type Full Description"",""Quote"",""Commission Amount"",""3.30000"",""Document Amount"",""117.65000"""</t>
  </si>
  <si>
    <t>=L65+1</t>
  </si>
  <si>
    <t>="""GP Direct"",""Fabrikam, Inc."",""Jet Sales Header"",""Customer Number"",""LAWRENCE0001"",""Document Date"",""5/10/2014"",""Document Number"",""INV1018"",""Document Type Full Description"",""Invoice"",""Commission Amount"",""0.26000"",""Document Amount"",""9.37000"""</t>
  </si>
  <si>
    <t>=L66+1</t>
  </si>
  <si>
    <t>="""GP Direct"",""Fabrikam, Inc."",""Jet Sales Header"",""Customer Number"",""LAWRENCE0001"",""Document Date"",""5/11/2014"",""Document Number"",""ORDST1009"",""Document Type Full Description"",""Order"",""Commission Amount"",""0.26000"",""Document Amount"",""9.37000"""</t>
  </si>
  <si>
    <t>=L67+1</t>
  </si>
  <si>
    <t>="""GP Direct"",""Fabrikam, Inc."",""Jet Sales Header"",""Customer Number"",""LAWRENCE0001"",""Document Date"",""5/20/2014"",""Document Number"",""ORDST1011"",""Document Type Full Description"",""Order"",""Commission Amount"",""14.40000"",""Document Amount"",""513.50000"""</t>
  </si>
  <si>
    <t>=L68+1</t>
  </si>
  <si>
    <t>=SUBTOTAL(9,K60:K70)</t>
  </si>
  <si>
    <t>=NL("Rows","Jet Sales Header",$F$2:$K$2,"+Customer Number","*","+Document Date",$F$9,"Salesperson ID",$C74)</t>
  </si>
  <si>
    <t>=L73+1</t>
  </si>
  <si>
    <t>="""GP Direct"",""Fabrikam, Inc."",""Jet Sales Header"",""Customer Number"",""CENTRALC0001"",""Document Date"",""5/10/2014"",""Document Number"",""INV1014"",""Document Type Full Description"",""Invoice"",""Commission Amount"",""0.90000"",""Document Amount"",""31.95000"""</t>
  </si>
  <si>
    <t>=L74+1</t>
  </si>
  <si>
    <t>="""GP Direct"",""Fabrikam, Inc."",""Jet Sales Header"",""Customer Number"",""CENTRALC0001"",""Document Date"",""5/11/2014"",""Document Number"",""QTEST1007"",""Document Type Full Description"",""Quote"",""Commission Amount"",""0.90000"",""Document Amount"",""31.95000"""</t>
  </si>
  <si>
    <t>=L75+1</t>
  </si>
  <si>
    <t>="""GP Direct"",""Fabrikam, Inc."",""Jet Sales Header"",""Customer Number"",""CENTRALI0001"",""Document Date"",""5/16/2014"",""Document Number"",""ORDPH1003"",""Document Type Full Description"",""Order"",""Commission Amount"",""306.90000"",""Document Amount"",""10946.00000"""</t>
  </si>
  <si>
    <t>=L76+1</t>
  </si>
  <si>
    <t>="""GP Direct"",""Fabrikam, Inc."",""Jet Sales Header"",""Customer Number"",""HOLLINGC0001"",""Document Date"",""5/10/2014"",""Document Number"",""INVPS1003"",""Document Type Full Description"",""Invoice"",""Commission Amount"",""3.60000"",""Document Amount"",""128.30000"""</t>
  </si>
  <si>
    <t>=L77+1</t>
  </si>
  <si>
    <t>="""GP Direct"",""Fabrikam, Inc."",""Jet Sales Header"",""Customer Number"",""HOLLINGC0001"",""Document Date"",""5/10/2014"",""Document Number"",""ORD1001"",""Document Type Full Description"",""Order"",""Commission Amount"",""3.60000"",""Document Amount"",""128.30000"""</t>
  </si>
  <si>
    <t>=L78+1</t>
  </si>
  <si>
    <t>="""GP Direct"",""Fabrikam, Inc."",""Jet Sales Header"",""Customer Number"",""HOLLINGC0001"",""Document Date"",""5/25/2014"",""Document Number"",""INVPS1001"",""Document Type Full Description"",""Invoice"",""Commission Amount"",""5.70000"",""Document Amount"",""203.25000"""</t>
  </si>
  <si>
    <t>=L79+1</t>
  </si>
  <si>
    <t>="""GP Direct"",""Fabrikam, Inc."",""Jet Sales Header"",""Customer Number"",""ISNINDUS0001"",""Document Date"",""5/17/2014"",""Document Number"",""INV1010"",""Document Type Full Description"",""Invoice"",""Commission Amount"",""40.50000"",""Document Amount"",""1444.45000"""</t>
  </si>
  <si>
    <t>=L80+1</t>
  </si>
  <si>
    <t>="""GP Direct"",""Fabrikam, Inc."",""Jet Sales Header"",""Customer Number"",""WESTCENT0001"",""Document Date"",""5/17/2014"",""Document Number"",""ORDPH1002"",""Document Type Full Description"",""Order"",""Commission Amount"",""2.99000"",""Document Amount"",""99.75000"""</t>
  </si>
  <si>
    <t>=L81+1</t>
  </si>
  <si>
    <t>=SUBTOTAL(9,K74:K83)</t>
  </si>
  <si>
    <t>=NL("Rows","Jet Sales Header",$F$2:$K$2,"+Customer Number","*","+Document Date",$F$9,"Salesperson ID",$C87)</t>
  </si>
  <si>
    <t>=L86+1</t>
  </si>
  <si>
    <t>="""GP Direct"",""Fabrikam, Inc."",""Jet Sales Header"",""Customer Number"",""KENSINGT0001"",""Document Date"",""5/16/2014"",""Document Number"",""ORD1006"",""Document Type Full Description"",""Order"",""Commission Amount"",""197.70000"",""Document Amount"",""7051.25000"""</t>
  </si>
  <si>
    <t>=L87+1</t>
  </si>
  <si>
    <t>="""GP Direct"",""Fabrikam, Inc."",""Jet Sales Header"",""Customer Number"",""LASERMES0001"",""Document Date"",""5/19/2014"",""Document Number"",""ORDST1014"",""Document Type Full Description"",""Order"",""Commission Amount"",""14.57000"",""Document Amount"",""519.60000"""</t>
  </si>
  <si>
    <t>=L88+1</t>
  </si>
  <si>
    <t>="""GP Direct"",""Fabrikam, Inc."",""Jet Sales Header"",""Customer Number"",""MAHLERST0001"",""Document Date"",""5/10/2014"",""Document Number"",""INV1017"",""Document Type Full Description"",""Invoice"",""Commission Amount"",""180.00000"",""Document Amount"",""5999.95000"""</t>
  </si>
  <si>
    <t>=L89+1</t>
  </si>
  <si>
    <t>="""GP Direct"",""Fabrikam, Inc."",""Jet Sales Header"",""Customer Number"",""MAHLERST0001"",""Document Date"",""5/10/2014"",""Document Number"",""ORDST1008"",""Document Type Full Description"",""Order"",""Commission Amount"",""180.00000"",""Document Amount"",""5999.95000"""</t>
  </si>
  <si>
    <t>=L90+1</t>
  </si>
  <si>
    <t>="""GP Direct"",""Fabrikam, Inc."",""Jet Sales Header"",""Customer Number"",""METROPOL0001"",""Document Date"",""5/7/2014"",""Document Number"",""ORD1002"",""Document Type Full Description"",""Order"",""Commission Amount"",""0.30000"",""Document Amount"",""10.65000"""</t>
  </si>
  <si>
    <t>=L91+1</t>
  </si>
  <si>
    <t>="""GP Direct"",""Fabrikam, Inc."",""Jet Sales Header"",""Customer Number"",""METROPOL0001"",""Document Date"",""5/10/2014"",""Document Number"",""INV1016"",""Document Type Full Description"",""Invoice"",""Commission Amount"",""0.30000"",""Document Amount"",""10.65000"""</t>
  </si>
  <si>
    <t>=L92+1</t>
  </si>
  <si>
    <t>="""GP Direct"",""Fabrikam, Inc."",""Jet Sales Header"",""Customer Number"",""METROPOL0001"",""Document Date"",""5/28/2014"",""Document Number"",""ORDST1015"",""Document Type Full Description"",""Order"",""Commission Amount"",""197.70000"",""Document Amount"",""7051.25000"""</t>
  </si>
  <si>
    <t>=L93+1</t>
  </si>
  <si>
    <t>="""GP Direct"",""Fabrikam, Inc."",""Jet Sales Header"",""Customer Number"",""PLAZAONE0001"",""Document Date"",""5/20/2014"",""Document Number"",""INV1022"",""Document Type Full Description"",""Invoice"",""Commission Amount"",""22.79000"",""Document Amount"",""812.99000"""</t>
  </si>
  <si>
    <t>=L94+1</t>
  </si>
  <si>
    <t>=SUBTOTAL(9,K87:K96)</t>
  </si>
  <si>
    <t>=SUBTOTAL(9,K12:K99)</t>
  </si>
  <si>
    <t>=NF($D14,K$2)</t>
  </si>
  <si>
    <t>=NF($D15,K$2)</t>
  </si>
  <si>
    <t>=NF($D87,K$2)</t>
  </si>
  <si>
    <t>=NF($D88,K$2)</t>
  </si>
  <si>
    <t>=NF($D89,K$2)</t>
  </si>
  <si>
    <t>=NF($D90,K$2)</t>
  </si>
  <si>
    <t>=NF($D91,K$2)</t>
  </si>
  <si>
    <t>=NF($D92,K$2)</t>
  </si>
  <si>
    <t>=NF($D93,K$2)</t>
  </si>
  <si>
    <t>=NF($D94,K$2)</t>
  </si>
  <si>
    <t>=NF($D95,K$2)</t>
  </si>
  <si>
    <t>=NF($D74,K$2)</t>
  </si>
  <si>
    <t>=NF($D75,K$2)</t>
  </si>
  <si>
    <t>=NF($D76,K$2)</t>
  </si>
  <si>
    <t>=NF($D77,K$2)</t>
  </si>
  <si>
    <t>=NF($D78,K$2)</t>
  </si>
  <si>
    <t>=NF($D79,K$2)</t>
  </si>
  <si>
    <t>=NF($D80,K$2)</t>
  </si>
  <si>
    <t>=NF($D81,K$2)</t>
  </si>
  <si>
    <t>=NF($D82,K$2)</t>
  </si>
  <si>
    <t>=NF($D60,K$2)</t>
  </si>
  <si>
    <t>=NF($D61,K$2)</t>
  </si>
  <si>
    <t>=NF($D62,K$2)</t>
  </si>
  <si>
    <t>=NF($D63,K$2)</t>
  </si>
  <si>
    <t>=NF($D64,K$2)</t>
  </si>
  <si>
    <t>=NF($D65,K$2)</t>
  </si>
  <si>
    <t>=NF($D66,K$2)</t>
  </si>
  <si>
    <t>=NF($D67,K$2)</t>
  </si>
  <si>
    <t>=NF($D68,K$2)</t>
  </si>
  <si>
    <t>=NF($D69,K$2)</t>
  </si>
  <si>
    <t>=NF($D50,K$2)</t>
  </si>
  <si>
    <t>=NF($D51,K$2)</t>
  </si>
  <si>
    <t>=NF($D52,K$2)</t>
  </si>
  <si>
    <t>=NF($D53,K$2)</t>
  </si>
  <si>
    <t>=NF($D54,K$2)</t>
  </si>
  <si>
    <t>=NF($D55,K$2)</t>
  </si>
  <si>
    <t>=NF($D37,K$2)</t>
  </si>
  <si>
    <t>=NF($D38,K$2)</t>
  </si>
  <si>
    <t>=NF($D39,K$2)</t>
  </si>
  <si>
    <t>=NF($D40,K$2)</t>
  </si>
  <si>
    <t>=NF($D41,K$2)</t>
  </si>
  <si>
    <t>=NF($D42,K$2)</t>
  </si>
  <si>
    <t>=NF($D43,K$2)</t>
  </si>
  <si>
    <t>=NF($D44,K$2)</t>
  </si>
  <si>
    <t>=NF($D45,K$2)</t>
  </si>
  <si>
    <t>=NF($D29,K$2)</t>
  </si>
  <si>
    <t>=NF($D30,K$2)</t>
  </si>
  <si>
    <t>=NF($D31,K$2)</t>
  </si>
  <si>
    <t>=NF($D32,K$2)</t>
  </si>
  <si>
    <t>=NF($D20,K$2)</t>
  </si>
  <si>
    <t>=NF($D21,K$2)</t>
  </si>
  <si>
    <t>=NF($D22,K$2)</t>
  </si>
  <si>
    <t>=NF($D23,K$2)</t>
  </si>
  <si>
    <t>=NF($D24,K$2)</t>
  </si>
  <si>
    <t>Auto+Hide+Values+Formulas=Sheet18,Sheet15,Sheet16+FormulasOnly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</si>
</sst>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_(&quot;$&quot;* \(#,##0.00\);_(&quot;$&quot;* &quot;-&quot;??_);_(@_)"/>
    <numFmt numFmtId="43" formatCode="_(* #,##0.00_);_(* \(#,##0.00\);_(* &quot;-&quot;??_);_(@_)"/>
  </numFmts>
  <fonts count="28" x14ac:knownFonts="1">
    <font>
      <sz val="10"/>
      <name val="Arial"/>
    </font>
    <font>
      <sz val="11"/>
      <color theme="1"/>
      <name val="Calibri"/>
      <family val="2"/>
      <scheme val="minor"/>
    </font>
    <font>
      <sz val="10"/>
      <name val="Arial"/>
      <family val="2"/>
    </font>
    <font>
      <sz val="8"/>
      <name val="Arial"/>
      <family val="2"/>
    </font>
    <font>
      <sz val="10"/>
      <name val="Arial"/>
      <family val="2"/>
    </font>
    <font>
      <sz val="10"/>
      <name val="Arial"/>
      <family val="2"/>
    </font>
    <font>
      <u/>
      <sz val="10"/>
      <color indexed="12"/>
      <name val="Arial"/>
      <family val="2"/>
    </font>
    <font>
      <sz val="10"/>
      <name val="Arial"/>
      <family val="2"/>
    </font>
    <font>
      <sz val="9"/>
      <color indexed="55"/>
      <name val="Rockwell"/>
      <family val="1"/>
    </font>
    <font>
      <sz val="9"/>
      <name val="Rockwell"/>
      <family val="1"/>
    </font>
    <font>
      <sz val="2"/>
      <color indexed="55"/>
      <name val="Rockwell"/>
      <family val="1"/>
    </font>
    <font>
      <sz val="9"/>
      <color indexed="22"/>
      <name val="Rockwell"/>
      <family val="1"/>
    </font>
    <font>
      <b/>
      <sz val="14"/>
      <color theme="0"/>
      <name val="Rockwell"/>
      <family val="1"/>
    </font>
    <font>
      <b/>
      <sz val="9"/>
      <name val="Rockwell"/>
      <family val="1"/>
    </font>
    <font>
      <b/>
      <sz val="9"/>
      <color indexed="22"/>
      <name val="Rockwell"/>
      <family val="1"/>
    </font>
    <font>
      <b/>
      <sz val="10"/>
      <color indexed="9"/>
      <name val="Rockwell"/>
      <family val="1"/>
    </font>
    <font>
      <b/>
      <sz val="9"/>
      <color indexed="55"/>
      <name val="Rockwell"/>
      <family val="1"/>
    </font>
    <font>
      <sz val="10"/>
      <name val="Calibri"/>
      <family val="2"/>
      <scheme val="minor"/>
    </font>
    <font>
      <b/>
      <sz val="11"/>
      <color theme="0"/>
      <name val="Calibri"/>
      <family val="2"/>
      <scheme val="minor"/>
    </font>
    <font>
      <b/>
      <sz val="10"/>
      <color theme="0"/>
      <name val="Rockwell"/>
      <family val="1"/>
    </font>
    <font>
      <b/>
      <sz val="9"/>
      <color theme="1" tint="4.9989318521683403E-2"/>
      <name val="Rockwell"/>
      <family val="1"/>
    </font>
    <font>
      <b/>
      <sz val="9"/>
      <color theme="0" tint="-0.499984740745262"/>
      <name val="Rockwell"/>
      <family val="1"/>
    </font>
    <font>
      <sz val="10"/>
      <color theme="0" tint="-0.499984740745262"/>
      <name val="Calibri"/>
      <family val="2"/>
      <scheme val="minor"/>
    </font>
    <font>
      <b/>
      <sz val="9"/>
      <name val="Calibri"/>
      <family val="2"/>
      <scheme val="minor"/>
    </font>
    <font>
      <sz val="10"/>
      <color theme="1"/>
      <name val="Segoe UI"/>
      <family val="2"/>
    </font>
    <font>
      <b/>
      <sz val="20"/>
      <color rgb="FFDA4848"/>
      <name val="Segoe UI"/>
      <family val="2"/>
    </font>
    <font>
      <sz val="10"/>
      <color rgb="FFDA4848"/>
      <name val="Segoe UI"/>
      <family val="2"/>
    </font>
    <font>
      <b/>
      <sz val="10"/>
      <color theme="1"/>
      <name val="Segoe UI"/>
      <family val="2"/>
    </font>
  </fonts>
  <fills count="6">
    <fill>
      <patternFill patternType="none"/>
    </fill>
    <fill>
      <patternFill patternType="gray125"/>
    </fill>
    <fill>
      <patternFill patternType="solid">
        <fgColor indexed="22"/>
        <bgColor indexed="64"/>
      </patternFill>
    </fill>
    <fill>
      <patternFill patternType="solid">
        <fgColor theme="5" tint="-0.499984740745262"/>
        <bgColor indexed="64"/>
      </patternFill>
    </fill>
    <fill>
      <patternFill patternType="solid">
        <fgColor theme="0" tint="-4.9989318521683403E-2"/>
        <bgColor indexed="64"/>
      </patternFill>
    </fill>
    <fill>
      <patternFill patternType="solid">
        <fgColor theme="9" tint="0.59999389629810485"/>
        <bgColor indexed="64"/>
      </patternFill>
    </fill>
  </fills>
  <borders count="3">
    <border>
      <left/>
      <right/>
      <top/>
      <bottom/>
      <diagonal/>
    </border>
    <border>
      <left/>
      <right/>
      <top style="thin">
        <color indexed="64"/>
      </top>
      <bottom style="thin">
        <color indexed="64"/>
      </bottom>
      <diagonal/>
    </border>
    <border>
      <left/>
      <right/>
      <top style="double">
        <color indexed="64"/>
      </top>
      <bottom style="thin">
        <color indexed="64"/>
      </bottom>
      <diagonal/>
    </border>
  </borders>
  <cellStyleXfs count="7">
    <xf numFmtId="0" fontId="0" fillId="0" borderId="0"/>
    <xf numFmtId="44" fontId="2" fillId="0" borderId="0" applyFont="0" applyFill="0" applyBorder="0" applyAlignment="0" applyProtection="0"/>
    <xf numFmtId="0" fontId="5" fillId="0" borderId="0"/>
    <xf numFmtId="0" fontId="7" fillId="0" borderId="0"/>
    <xf numFmtId="0" fontId="4" fillId="0" borderId="0"/>
    <xf numFmtId="0" fontId="1" fillId="0" borderId="0"/>
    <xf numFmtId="0" fontId="6" fillId="0" borderId="0" applyNumberFormat="0" applyFill="0" applyBorder="0" applyAlignment="0" applyProtection="0">
      <alignment vertical="top"/>
      <protection locked="0"/>
    </xf>
  </cellStyleXfs>
  <cellXfs count="43">
    <xf numFmtId="0" fontId="0" fillId="0" borderId="0" xfId="0"/>
    <xf numFmtId="0" fontId="0" fillId="0" borderId="0" xfId="0" quotePrefix="1"/>
    <xf numFmtId="0" fontId="8" fillId="0" borderId="0" xfId="0" applyFont="1"/>
    <xf numFmtId="0" fontId="9" fillId="0" borderId="0" xfId="0" applyFont="1"/>
    <xf numFmtId="0" fontId="10" fillId="0" borderId="0" xfId="0" applyFont="1"/>
    <xf numFmtId="0" fontId="11" fillId="0" borderId="0" xfId="0" applyFont="1"/>
    <xf numFmtId="0" fontId="13" fillId="0" borderId="0" xfId="0" applyFont="1"/>
    <xf numFmtId="0" fontId="13" fillId="0" borderId="0" xfId="0" applyFont="1" applyAlignment="1">
      <alignment horizontal="right"/>
    </xf>
    <xf numFmtId="14" fontId="9" fillId="0" borderId="0" xfId="0" applyNumberFormat="1" applyFont="1"/>
    <xf numFmtId="0" fontId="14" fillId="0" borderId="0" xfId="0" applyFont="1"/>
    <xf numFmtId="0" fontId="16" fillId="0" borderId="0" xfId="0" applyFont="1"/>
    <xf numFmtId="0" fontId="8" fillId="2" borderId="0" xfId="0" applyFont="1" applyFill="1"/>
    <xf numFmtId="0" fontId="8" fillId="0" borderId="0" xfId="0" applyFont="1" applyFill="1"/>
    <xf numFmtId="0" fontId="9" fillId="0" borderId="0" xfId="0" applyFont="1" applyFill="1"/>
    <xf numFmtId="43" fontId="9" fillId="0" borderId="0" xfId="0" applyNumberFormat="1" applyFont="1"/>
    <xf numFmtId="43" fontId="9" fillId="0" borderId="0" xfId="1" applyNumberFormat="1" applyFont="1"/>
    <xf numFmtId="0" fontId="14" fillId="0" borderId="1" xfId="0" applyFont="1" applyBorder="1"/>
    <xf numFmtId="0" fontId="17" fillId="0" borderId="0" xfId="0" applyFont="1"/>
    <xf numFmtId="0" fontId="12" fillId="3" borderId="0" xfId="0" applyFont="1" applyFill="1"/>
    <xf numFmtId="0" fontId="15" fillId="3" borderId="0" xfId="0" applyFont="1" applyFill="1"/>
    <xf numFmtId="0" fontId="19" fillId="3" borderId="2" xfId="0" applyFont="1" applyFill="1" applyBorder="1"/>
    <xf numFmtId="43" fontId="19" fillId="3" borderId="2" xfId="0" applyNumberFormat="1" applyFont="1" applyFill="1" applyBorder="1"/>
    <xf numFmtId="0" fontId="20" fillId="0" borderId="0" xfId="0" applyFont="1" applyFill="1"/>
    <xf numFmtId="0" fontId="21" fillId="0" borderId="1" xfId="0" applyFont="1" applyBorder="1"/>
    <xf numFmtId="43" fontId="21" fillId="0" borderId="1" xfId="1" applyNumberFormat="1" applyFont="1" applyBorder="1"/>
    <xf numFmtId="0" fontId="22" fillId="0" borderId="0" xfId="0" applyFont="1"/>
    <xf numFmtId="0" fontId="18" fillId="3" borderId="0" xfId="0" applyFont="1" applyFill="1"/>
    <xf numFmtId="0" fontId="23" fillId="0" borderId="0" xfId="0" applyFont="1"/>
    <xf numFmtId="0" fontId="8" fillId="4" borderId="0" xfId="0" applyFont="1" applyFill="1"/>
    <xf numFmtId="0" fontId="9" fillId="4" borderId="0" xfId="0" applyFont="1" applyFill="1"/>
    <xf numFmtId="0" fontId="13" fillId="4" borderId="0" xfId="0" applyFont="1" applyFill="1"/>
    <xf numFmtId="0" fontId="24" fillId="0" borderId="0" xfId="5" applyFont="1"/>
    <xf numFmtId="0" fontId="24" fillId="0" borderId="0" xfId="5" applyFont="1" applyAlignment="1">
      <alignment vertical="top"/>
    </xf>
    <xf numFmtId="0" fontId="24" fillId="0" borderId="0" xfId="5" applyFont="1" applyAlignment="1">
      <alignment vertical="top" wrapText="1"/>
    </xf>
    <xf numFmtId="0" fontId="25" fillId="0" borderId="0" xfId="5" applyFont="1" applyAlignment="1">
      <alignment vertical="top"/>
    </xf>
    <xf numFmtId="0" fontId="26" fillId="0" borderId="0" xfId="5" applyFont="1" applyAlignment="1">
      <alignment vertical="top"/>
    </xf>
    <xf numFmtId="0" fontId="27" fillId="0" borderId="0" xfId="5" applyFont="1" applyAlignment="1">
      <alignment vertical="top"/>
    </xf>
    <xf numFmtId="0" fontId="6" fillId="0" borderId="0" xfId="6" applyAlignment="1" applyProtection="1">
      <alignment vertical="top"/>
    </xf>
    <xf numFmtId="0" fontId="14" fillId="0" borderId="0" xfId="0" applyFont="1" applyBorder="1"/>
    <xf numFmtId="0" fontId="21" fillId="0" borderId="0" xfId="0" applyFont="1" applyBorder="1"/>
    <xf numFmtId="43" fontId="21" fillId="0" borderId="0" xfId="1" applyNumberFormat="1" applyFont="1" applyBorder="1"/>
    <xf numFmtId="0" fontId="8" fillId="5" borderId="0" xfId="0" applyFont="1" applyFill="1"/>
    <xf numFmtId="0" fontId="10" fillId="5" borderId="0" xfId="0" applyFont="1" applyFill="1"/>
  </cellXfs>
  <cellStyles count="7">
    <cellStyle name="Currency" xfId="1" builtinId="4"/>
    <cellStyle name="Hyperlink 3" xfId="6"/>
    <cellStyle name="Normal" xfId="0" builtinId="0"/>
    <cellStyle name="Normal 2" xfId="2"/>
    <cellStyle name="Normal 2 2" xfId="3"/>
    <cellStyle name="Normal 2 4" xfId="4"/>
    <cellStyle name="Normal 3" xfId="5"/>
  </cellStyles>
  <dxfs count="10">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E3EAF1"/>
      <rgbColor rgb="00CCFFFF"/>
      <rgbColor rgb="00CCFFCC"/>
      <rgbColor rgb="00E1E1D1"/>
      <rgbColor rgb="0099CCFF"/>
      <rgbColor rgb="00FF99CC"/>
      <rgbColor rgb="00CC99FF"/>
      <rgbColor rgb="00FFCC99"/>
      <rgbColor rgb="000074AB"/>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4756150</xdr:colOff>
      <xdr:row>3</xdr:row>
      <xdr:rowOff>92075</xdr:rowOff>
    </xdr:from>
    <xdr:ext cx="2743200" cy="483211"/>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jetreports.com/downloads/" TargetMode="External"/><Relationship Id="rId7" Type="http://schemas.openxmlformats.org/officeDocument/2006/relationships/printerSettings" Target="../printerSettings/printerSettings1.bin"/><Relationship Id="rId2" Type="http://schemas.openxmlformats.org/officeDocument/2006/relationships/hyperlink" Target="mailto:samplereports@jetreports.com" TargetMode="External"/><Relationship Id="rId1" Type="http://schemas.openxmlformats.org/officeDocument/2006/relationships/hyperlink" Target="mailto:services@jetreports.com" TargetMode="External"/><Relationship Id="rId6" Type="http://schemas.openxmlformats.org/officeDocument/2006/relationships/hyperlink" Target="https://go.jetreports.com/web" TargetMode="External"/><Relationship Id="rId5" Type="http://schemas.openxmlformats.org/officeDocument/2006/relationships/hyperlink" Target="https://jetsupport.jetreports.com/" TargetMode="External"/><Relationship Id="rId4" Type="http://schemas.openxmlformats.org/officeDocument/2006/relationships/hyperlink" Target="mailto:sales.us@jetreports.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E28"/>
  <sheetViews>
    <sheetView showGridLines="0" tabSelected="1" topLeftCell="B2" workbookViewId="0"/>
  </sheetViews>
  <sheetFormatPr defaultColWidth="9.140625" defaultRowHeight="14.25" x14ac:dyDescent="0.25"/>
  <cols>
    <col min="1" max="1" width="3.42578125" style="31" hidden="1" customWidth="1"/>
    <col min="2" max="2" width="10.28515625" style="31" customWidth="1"/>
    <col min="3" max="3" width="27.140625" style="32" customWidth="1"/>
    <col min="4" max="4" width="77.28515625" style="33" customWidth="1"/>
    <col min="5" max="5" width="36.42578125" style="31" customWidth="1"/>
    <col min="6" max="16384" width="9.140625" style="31"/>
  </cols>
  <sheetData>
    <row r="1" spans="1:5" hidden="1" x14ac:dyDescent="0.25">
      <c r="A1" s="31" t="s">
        <v>121</v>
      </c>
    </row>
    <row r="7" spans="1:5" ht="30.75" x14ac:dyDescent="0.25">
      <c r="C7" s="34" t="s">
        <v>22</v>
      </c>
    </row>
    <row r="9" spans="1:5" x14ac:dyDescent="0.25">
      <c r="C9" s="35"/>
    </row>
    <row r="10" spans="1:5" ht="85.5" x14ac:dyDescent="0.25">
      <c r="C10" s="36" t="s">
        <v>23</v>
      </c>
      <c r="D10" s="33" t="s">
        <v>139</v>
      </c>
    </row>
    <row r="11" spans="1:5" x14ac:dyDescent="0.25">
      <c r="C11" s="36"/>
    </row>
    <row r="12" spans="1:5" x14ac:dyDescent="0.25">
      <c r="C12" s="36" t="s">
        <v>24</v>
      </c>
      <c r="D12" s="33" t="s">
        <v>122</v>
      </c>
    </row>
    <row r="13" spans="1:5" x14ac:dyDescent="0.25">
      <c r="C13" s="36"/>
    </row>
    <row r="14" spans="1:5" ht="57" x14ac:dyDescent="0.25">
      <c r="C14" s="36" t="s">
        <v>25</v>
      </c>
      <c r="D14" s="33" t="s">
        <v>123</v>
      </c>
      <c r="E14" s="37" t="s">
        <v>124</v>
      </c>
    </row>
    <row r="15" spans="1:5" x14ac:dyDescent="0.25">
      <c r="C15" s="36"/>
      <c r="E15" s="32"/>
    </row>
    <row r="16" spans="1:5" ht="28.5" x14ac:dyDescent="0.25">
      <c r="C16" s="36" t="s">
        <v>125</v>
      </c>
      <c r="D16" s="33" t="s">
        <v>126</v>
      </c>
      <c r="E16" s="37" t="s">
        <v>127</v>
      </c>
    </row>
    <row r="17" spans="3:5" x14ac:dyDescent="0.25">
      <c r="C17" s="36"/>
      <c r="E17" s="32"/>
    </row>
    <row r="18" spans="3:5" ht="57" x14ac:dyDescent="0.25">
      <c r="C18" s="36" t="s">
        <v>128</v>
      </c>
      <c r="D18" s="33" t="s">
        <v>129</v>
      </c>
      <c r="E18" s="37" t="s">
        <v>130</v>
      </c>
    </row>
    <row r="19" spans="3:5" x14ac:dyDescent="0.25">
      <c r="C19" s="36"/>
      <c r="E19" s="32"/>
    </row>
    <row r="20" spans="3:5" ht="30.75" customHeight="1" x14ac:dyDescent="0.25">
      <c r="C20" s="36" t="s">
        <v>26</v>
      </c>
      <c r="D20" s="33" t="s">
        <v>131</v>
      </c>
      <c r="E20" s="37" t="s">
        <v>132</v>
      </c>
    </row>
    <row r="21" spans="3:5" x14ac:dyDescent="0.25">
      <c r="C21" s="36"/>
      <c r="E21" s="32"/>
    </row>
    <row r="22" spans="3:5" ht="14.25" customHeight="1" x14ac:dyDescent="0.25">
      <c r="C22" s="36" t="s">
        <v>27</v>
      </c>
      <c r="D22" s="33" t="s">
        <v>133</v>
      </c>
      <c r="E22" s="37" t="s">
        <v>134</v>
      </c>
    </row>
    <row r="23" spans="3:5" x14ac:dyDescent="0.25">
      <c r="C23" s="36"/>
      <c r="E23" s="32"/>
    </row>
    <row r="24" spans="3:5" ht="15" customHeight="1" x14ac:dyDescent="0.25">
      <c r="C24" s="36" t="s">
        <v>28</v>
      </c>
      <c r="D24" s="33" t="s">
        <v>135</v>
      </c>
      <c r="E24" s="37" t="s">
        <v>136</v>
      </c>
    </row>
    <row r="25" spans="3:5" x14ac:dyDescent="0.25">
      <c r="C25" s="36"/>
    </row>
    <row r="26" spans="3:5" ht="71.25" x14ac:dyDescent="0.25">
      <c r="C26" s="36" t="s">
        <v>29</v>
      </c>
      <c r="D26" s="33" t="s">
        <v>137</v>
      </c>
    </row>
    <row r="27" spans="3:5" x14ac:dyDescent="0.25">
      <c r="C27" s="36"/>
    </row>
    <row r="28" spans="3:5" ht="17.25" customHeight="1" x14ac:dyDescent="0.25">
      <c r="C28" s="36" t="s">
        <v>30</v>
      </c>
      <c r="D28" s="33" t="s">
        <v>138</v>
      </c>
    </row>
  </sheetData>
  <hyperlinks>
    <hyperlink ref="E20" r:id="rId1"/>
    <hyperlink ref="E16" r:id="rId2"/>
    <hyperlink ref="E14" r:id="rId3"/>
    <hyperlink ref="E24" r:id="rId4"/>
    <hyperlink ref="E18" r:id="rId5"/>
    <hyperlink ref="E22" r:id="rId6"/>
  </hyperlinks>
  <pageMargins left="0.7" right="0.7" top="0.75" bottom="0.75" header="0.3" footer="0.3"/>
  <pageSetup scale="71" orientation="landscape" r:id="rId7"/>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showGridLines="0" workbookViewId="0">
      <selection activeCell="E6" sqref="E6"/>
    </sheetView>
  </sheetViews>
  <sheetFormatPr defaultColWidth="9.140625" defaultRowHeight="12.75" x14ac:dyDescent="0.2"/>
  <cols>
    <col min="1" max="1" width="9.140625" style="17" hidden="1" customWidth="1"/>
    <col min="2" max="2" width="9.140625" style="17"/>
    <col min="3" max="3" width="16.7109375" style="17" bestFit="1" customWidth="1"/>
    <col min="4" max="4" width="17.7109375" style="17" bestFit="1" customWidth="1"/>
    <col min="5" max="16384" width="9.140625" style="17"/>
  </cols>
  <sheetData>
    <row r="1" spans="1:6" hidden="1" x14ac:dyDescent="0.2">
      <c r="A1" s="25" t="s">
        <v>444</v>
      </c>
      <c r="B1" s="25"/>
      <c r="C1" s="25" t="s">
        <v>3</v>
      </c>
      <c r="D1" s="25" t="s">
        <v>2</v>
      </c>
      <c r="E1" s="25" t="s">
        <v>1</v>
      </c>
      <c r="F1" s="25"/>
    </row>
    <row r="2" spans="1:6" x14ac:dyDescent="0.2">
      <c r="A2" s="25"/>
    </row>
    <row r="3" spans="1:6" x14ac:dyDescent="0.2">
      <c r="A3" s="25"/>
    </row>
    <row r="4" spans="1:6" ht="15" x14ac:dyDescent="0.25">
      <c r="A4" s="25"/>
      <c r="C4" s="26" t="s">
        <v>98</v>
      </c>
    </row>
    <row r="5" spans="1:6" x14ac:dyDescent="0.2">
      <c r="A5" s="25" t="s">
        <v>4</v>
      </c>
      <c r="C5" s="27" t="s">
        <v>16</v>
      </c>
      <c r="D5" s="17" t="s">
        <v>0</v>
      </c>
      <c r="E5" s="17" t="str">
        <f>"Lookup"</f>
        <v>Lookup</v>
      </c>
    </row>
    <row r="6" spans="1:6" x14ac:dyDescent="0.2">
      <c r="A6" s="25" t="s">
        <v>4</v>
      </c>
      <c r="C6" s="27" t="s">
        <v>17</v>
      </c>
      <c r="D6" s="17" t="str">
        <f>"5/4/2014..5/30/2014"</f>
        <v>5/4/2014..5/30/2014</v>
      </c>
      <c r="E6" s="17" t="str">
        <f>"Lookup"</f>
        <v>Lookup</v>
      </c>
    </row>
  </sheetData>
  <phoneticPr fontId="3"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02"/>
  <sheetViews>
    <sheetView showGridLines="0" workbookViewId="0">
      <pane xSplit="3" ySplit="11" topLeftCell="D12" activePane="bottomRight" state="frozen"/>
      <selection pane="topRight" activeCell="E1" sqref="E1"/>
      <selection pane="bottomLeft" activeCell="A5" sqref="A5"/>
      <selection pane="bottomRight"/>
    </sheetView>
  </sheetViews>
  <sheetFormatPr defaultColWidth="9.140625" defaultRowHeight="12" outlineLevelRow="1" x14ac:dyDescent="0.2"/>
  <cols>
    <col min="1" max="1" width="9.140625" style="3" hidden="1" customWidth="1"/>
    <col min="2" max="2" width="5.28515625" style="3" customWidth="1"/>
    <col min="3" max="3" width="9.140625" style="5" hidden="1" customWidth="1"/>
    <col min="4" max="4" width="8.7109375" style="5" hidden="1" customWidth="1"/>
    <col min="5" max="5" width="29" style="3" bestFit="1" customWidth="1"/>
    <col min="6" max="6" width="18.28515625" style="3" bestFit="1" customWidth="1"/>
    <col min="7" max="7" width="9.42578125" style="3" bestFit="1" customWidth="1"/>
    <col min="8" max="8" width="13.140625" style="3" bestFit="1" customWidth="1"/>
    <col min="9" max="9" width="10.140625" style="3" bestFit="1" customWidth="1"/>
    <col min="10" max="10" width="13.28515625" style="3" bestFit="1" customWidth="1"/>
    <col min="11" max="11" width="13.5703125" style="3" bestFit="1" customWidth="1"/>
    <col min="12" max="12" width="9.140625" style="2" hidden="1" customWidth="1"/>
    <col min="13" max="16384" width="9.140625" style="3"/>
  </cols>
  <sheetData>
    <row r="1" spans="1:13" hidden="1" x14ac:dyDescent="0.2">
      <c r="A1" s="28" t="s">
        <v>446</v>
      </c>
      <c r="B1" s="28"/>
      <c r="C1" s="28" t="s">
        <v>6</v>
      </c>
      <c r="D1" s="28" t="s">
        <v>6</v>
      </c>
      <c r="E1" s="28" t="s">
        <v>5</v>
      </c>
      <c r="F1" s="28" t="s">
        <v>5</v>
      </c>
      <c r="G1" s="28" t="s">
        <v>5</v>
      </c>
      <c r="H1" s="28" t="s">
        <v>5</v>
      </c>
      <c r="I1" s="28" t="s">
        <v>5</v>
      </c>
      <c r="J1" s="28" t="s">
        <v>5</v>
      </c>
      <c r="K1" s="28" t="s">
        <v>5</v>
      </c>
      <c r="L1" s="28" t="s">
        <v>6</v>
      </c>
      <c r="M1" s="29"/>
    </row>
    <row r="2" spans="1:13" s="2" customFormat="1" hidden="1" x14ac:dyDescent="0.2">
      <c r="A2" s="28" t="s">
        <v>6</v>
      </c>
      <c r="E2" s="41" t="s">
        <v>435</v>
      </c>
      <c r="F2" s="42" t="s">
        <v>9</v>
      </c>
      <c r="G2" s="42" t="s">
        <v>18</v>
      </c>
      <c r="H2" s="42" t="s">
        <v>19</v>
      </c>
      <c r="I2" s="42" t="s">
        <v>436</v>
      </c>
      <c r="J2" s="42" t="s">
        <v>20</v>
      </c>
      <c r="K2" s="42" t="s">
        <v>21</v>
      </c>
    </row>
    <row r="3" spans="1:13" s="2" customFormat="1" x14ac:dyDescent="0.2">
      <c r="A3" s="28"/>
      <c r="F3" s="4"/>
      <c r="G3" s="4"/>
      <c r="H3" s="4"/>
      <c r="I3" s="4"/>
      <c r="J3" s="4"/>
      <c r="K3" s="4"/>
    </row>
    <row r="4" spans="1:13" ht="18.75" x14ac:dyDescent="0.3">
      <c r="A4" s="29"/>
      <c r="E4" s="18" t="s">
        <v>14</v>
      </c>
    </row>
    <row r="5" spans="1:13" x14ac:dyDescent="0.2">
      <c r="A5" s="29"/>
    </row>
    <row r="6" spans="1:13" x14ac:dyDescent="0.2">
      <c r="A6" s="29"/>
    </row>
    <row r="7" spans="1:13" x14ac:dyDescent="0.2">
      <c r="A7" s="29"/>
    </row>
    <row r="8" spans="1:13" x14ac:dyDescent="0.2">
      <c r="A8" s="29"/>
      <c r="E8" s="6" t="s">
        <v>16</v>
      </c>
      <c r="F8" s="3" t="str">
        <f>"&lt;&gt;''"</f>
        <v>&lt;&gt;''</v>
      </c>
    </row>
    <row r="9" spans="1:13" x14ac:dyDescent="0.2">
      <c r="A9" s="29"/>
      <c r="E9" s="6" t="s">
        <v>17</v>
      </c>
      <c r="F9" s="3" t="str">
        <f>"5/4/2014..5/30/2014"</f>
        <v>5/4/2014..5/30/2014</v>
      </c>
      <c r="J9" s="7" t="s">
        <v>15</v>
      </c>
      <c r="K9" s="8">
        <v>43371</v>
      </c>
    </row>
    <row r="10" spans="1:13" x14ac:dyDescent="0.2">
      <c r="A10" s="29"/>
    </row>
    <row r="11" spans="1:13" s="6" customFormat="1" ht="12.75" x14ac:dyDescent="0.2">
      <c r="A11" s="30"/>
      <c r="C11" s="9"/>
      <c r="D11" s="19"/>
      <c r="E11" s="19" t="s">
        <v>8</v>
      </c>
      <c r="F11" s="19" t="s">
        <v>9</v>
      </c>
      <c r="G11" s="19" t="s">
        <v>10</v>
      </c>
      <c r="H11" s="19" t="s">
        <v>11</v>
      </c>
      <c r="I11" s="19" t="s">
        <v>434</v>
      </c>
      <c r="J11" s="19" t="s">
        <v>12</v>
      </c>
      <c r="K11" s="19" t="s">
        <v>13</v>
      </c>
      <c r="L11" s="10"/>
    </row>
    <row r="12" spans="1:13" hidden="1" outlineLevel="1" x14ac:dyDescent="0.2">
      <c r="A12" s="29"/>
      <c r="C12" s="11" t="str">
        <f>E12</f>
        <v>ERIN J.</v>
      </c>
      <c r="D12" s="12"/>
      <c r="E12" s="22" t="str">
        <f>"ERIN J."</f>
        <v>ERIN J.</v>
      </c>
      <c r="F12" s="13"/>
      <c r="G12" s="13"/>
      <c r="H12" s="13"/>
      <c r="I12" s="13"/>
      <c r="J12" s="13"/>
      <c r="K12" s="13"/>
    </row>
    <row r="13" spans="1:13" hidden="1" outlineLevel="1" x14ac:dyDescent="0.2">
      <c r="A13" s="29"/>
      <c r="C13" s="11" t="str">
        <f>C12</f>
        <v>ERIN J.</v>
      </c>
      <c r="D13" s="11" t="str">
        <f>"""GP Direct"",""Fabrikam, Inc."",""Jet Sales Header"",""Customer Number"",""COMMUNIC0002"",""Document Date"",""5/29/2014"",""Document Number"",""ORD1005"",""Document Type Full Description"",""Order"",""Commission Amount"",""19.79000"",""Document Amount"",""705.89000"""</f>
        <v>"GP Direct","Fabrikam, Inc.","Jet Sales Header","Customer Number","COMMUNIC0002","Document Date","5/29/2014","Document Number","ORD1005","Document Type Full Description","Order","Commission Amount","19.79000","Document Amount","705.89000"</v>
      </c>
      <c r="F13" s="3" t="str">
        <f>"COMMUNIC0002"</f>
        <v>COMMUNIC0002</v>
      </c>
      <c r="G13" s="8">
        <v>41788</v>
      </c>
      <c r="H13" s="3" t="str">
        <f>"ORD1005"</f>
        <v>ORD1005</v>
      </c>
      <c r="I13" s="3" t="str">
        <f>"Order"</f>
        <v>Order</v>
      </c>
      <c r="J13" s="14">
        <v>19.79</v>
      </c>
      <c r="K13" s="14">
        <v>705.89</v>
      </c>
      <c r="L13" s="2">
        <f>L12+1</f>
        <v>1</v>
      </c>
    </row>
    <row r="14" spans="1:13" hidden="1" outlineLevel="1" x14ac:dyDescent="0.2">
      <c r="A14" s="29" t="s">
        <v>48</v>
      </c>
      <c r="C14" s="11" t="str">
        <f t="shared" ref="C14:C15" si="0">C13</f>
        <v>ERIN J.</v>
      </c>
      <c r="D14" s="11" t="str">
        <f>"""GP Direct"",""Fabrikam, Inc."",""Jet Sales Header"",""Customer Number"",""OFFICEDE0001"",""Document Date"",""5/7/2014"",""Document Number"",""ORD1003"",""Document Type Full Description"",""Order"",""Commission Amount"",""2100.30000"",""Document Amount"",""74910.65000"""</f>
        <v>"GP Direct","Fabrikam, Inc.","Jet Sales Header","Customer Number","OFFICEDE0001","Document Date","5/7/2014","Document Number","ORD1003","Document Type Full Description","Order","Commission Amount","2100.30000","Document Amount","74910.65000"</v>
      </c>
      <c r="F14" s="3" t="str">
        <f>"OFFICEDE0001"</f>
        <v>OFFICEDE0001</v>
      </c>
      <c r="G14" s="8">
        <v>41766</v>
      </c>
      <c r="H14" s="3" t="str">
        <f>"ORD1003"</f>
        <v>ORD1003</v>
      </c>
      <c r="I14" s="3" t="str">
        <f>"Order"</f>
        <v>Order</v>
      </c>
      <c r="J14" s="14">
        <v>2100.3000000000002</v>
      </c>
      <c r="K14" s="14">
        <v>74910.649999999994</v>
      </c>
      <c r="L14" s="2">
        <f t="shared" ref="L14:L15" si="1">L13+1</f>
        <v>2</v>
      </c>
    </row>
    <row r="15" spans="1:13" hidden="1" outlineLevel="1" x14ac:dyDescent="0.2">
      <c r="A15" s="29" t="s">
        <v>48</v>
      </c>
      <c r="C15" s="11" t="str">
        <f t="shared" si="0"/>
        <v>ERIN J.</v>
      </c>
      <c r="D15" s="11" t="str">
        <f>"""GP Direct"",""Fabrikam, Inc."",""Jet Sales Header"",""Customer Number"",""VANCOUVE0001"",""Document Date"",""5/30/2014"",""Document Number"",""INV1023"",""Document Type Full Description"",""Invoice"",""Commission Amount"",""719.99000"",""Document Amount"",""25679.47000"""</f>
        <v>"GP Direct","Fabrikam, Inc.","Jet Sales Header","Customer Number","VANCOUVE0001","Document Date","5/30/2014","Document Number","INV1023","Document Type Full Description","Invoice","Commission Amount","719.99000","Document Amount","25679.47000"</v>
      </c>
      <c r="F15" s="3" t="str">
        <f>"VANCOUVE0001"</f>
        <v>VANCOUVE0001</v>
      </c>
      <c r="G15" s="8">
        <v>41789</v>
      </c>
      <c r="H15" s="3" t="str">
        <f>"INV1023"</f>
        <v>INV1023</v>
      </c>
      <c r="I15" s="3" t="str">
        <f>"Invoice"</f>
        <v>Invoice</v>
      </c>
      <c r="J15" s="14">
        <v>719.99</v>
      </c>
      <c r="K15" s="14">
        <v>25679.47</v>
      </c>
      <c r="L15" s="2">
        <f t="shared" si="1"/>
        <v>3</v>
      </c>
    </row>
    <row r="16" spans="1:13" hidden="1" outlineLevel="1" x14ac:dyDescent="0.2">
      <c r="A16" s="28" t="s">
        <v>119</v>
      </c>
      <c r="C16" s="11" t="str">
        <f>C13</f>
        <v>ERIN J.</v>
      </c>
      <c r="J16" s="15"/>
      <c r="K16" s="15"/>
    </row>
    <row r="17" spans="1:12" collapsed="1" x14ac:dyDescent="0.2">
      <c r="A17" s="29"/>
      <c r="C17" s="11" t="str">
        <f>C16</f>
        <v>ERIN J.</v>
      </c>
      <c r="D17" s="16"/>
      <c r="E17" s="23" t="str">
        <f>"Total for " &amp; $C17</f>
        <v>Total for ERIN J.</v>
      </c>
      <c r="F17" s="23"/>
      <c r="G17" s="23"/>
      <c r="H17" s="23"/>
      <c r="I17" s="23"/>
      <c r="J17" s="24">
        <f>SUBTOTAL(9,J13:J16)</f>
        <v>2840.08</v>
      </c>
      <c r="K17" s="24">
        <f>SUBTOTAL(9,K13:K16)</f>
        <v>101296.01</v>
      </c>
    </row>
    <row r="18" spans="1:12" hidden="1" x14ac:dyDescent="0.2">
      <c r="A18" s="28" t="s">
        <v>119</v>
      </c>
      <c r="C18" s="11"/>
      <c r="D18" s="38"/>
      <c r="E18" s="39"/>
      <c r="F18" s="39"/>
      <c r="G18" s="39"/>
      <c r="H18" s="39"/>
      <c r="I18" s="39"/>
      <c r="J18" s="40"/>
      <c r="K18" s="40"/>
    </row>
    <row r="19" spans="1:12" hidden="1" outlineLevel="1" x14ac:dyDescent="0.2">
      <c r="A19" s="29" t="s">
        <v>48</v>
      </c>
      <c r="C19" s="11" t="str">
        <f t="shared" ref="C19" si="2">E19</f>
        <v>FRANCINE B.</v>
      </c>
      <c r="D19" s="12"/>
      <c r="E19" s="22" t="str">
        <f>"FRANCINE B."</f>
        <v>FRANCINE B.</v>
      </c>
      <c r="F19" s="13"/>
      <c r="G19" s="13"/>
      <c r="H19" s="13"/>
      <c r="I19" s="13"/>
      <c r="J19" s="13"/>
      <c r="K19" s="13"/>
    </row>
    <row r="20" spans="1:12" hidden="1" outlineLevel="1" x14ac:dyDescent="0.2">
      <c r="A20" s="29" t="s">
        <v>48</v>
      </c>
      <c r="C20" s="11" t="str">
        <f t="shared" ref="C20:C26" si="3">C19</f>
        <v>FRANCINE B.</v>
      </c>
      <c r="D20" s="11" t="str">
        <f>"""GP Direct"",""Fabrikam, Inc."",""Jet Sales Header"",""Customer Number"",""BREAKTHR0001"",""Document Date"",""5/10/2014"",""Document Number"",""INVPS1002"",""Document Type Full Description"",""Invoice"",""Commission Amount"",""1.19000"",""Document Amount"",""42.59000"""</f>
        <v>"GP Direct","Fabrikam, Inc.","Jet Sales Header","Customer Number","BREAKTHR0001","Document Date","5/10/2014","Document Number","INVPS1002","Document Type Full Description","Invoice","Commission Amount","1.19000","Document Amount","42.59000"</v>
      </c>
      <c r="F20" s="3" t="str">
        <f>"BREAKTHR0001"</f>
        <v>BREAKTHR0001</v>
      </c>
      <c r="G20" s="8">
        <v>41769</v>
      </c>
      <c r="H20" s="3" t="str">
        <f>"INVPS1002"</f>
        <v>INVPS1002</v>
      </c>
      <c r="I20" s="3" t="str">
        <f>"Invoice"</f>
        <v>Invoice</v>
      </c>
      <c r="J20" s="14">
        <v>1.19</v>
      </c>
      <c r="K20" s="14">
        <v>42.59</v>
      </c>
      <c r="L20" s="2">
        <f t="shared" ref="L20" si="4">L19+1</f>
        <v>1</v>
      </c>
    </row>
    <row r="21" spans="1:12" hidden="1" outlineLevel="1" x14ac:dyDescent="0.2">
      <c r="A21" s="29" t="s">
        <v>48</v>
      </c>
      <c r="C21" s="11" t="str">
        <f t="shared" ref="C21:C24" si="5">C20</f>
        <v>FRANCINE B.</v>
      </c>
      <c r="D21" s="11" t="str">
        <f>"""GP Direct"",""Fabrikam, Inc."",""Jet Sales Header"",""Customer Number"",""BREAKTHR0001"",""Document Date"",""5/11/2014"",""Document Number"",""QTEST1008"",""Document Type Full Description"",""Quote"",""Commission Amount"",""1.19000"",""Document Amount"",""42.59000"""</f>
        <v>"GP Direct","Fabrikam, Inc.","Jet Sales Header","Customer Number","BREAKTHR0001","Document Date","5/11/2014","Document Number","QTEST1008","Document Type Full Description","Quote","Commission Amount","1.19000","Document Amount","42.59000"</v>
      </c>
      <c r="F21" s="3" t="str">
        <f>"BREAKTHR0001"</f>
        <v>BREAKTHR0001</v>
      </c>
      <c r="G21" s="8">
        <v>41770</v>
      </c>
      <c r="H21" s="3" t="str">
        <f>"QTEST1008"</f>
        <v>QTEST1008</v>
      </c>
      <c r="I21" s="3" t="str">
        <f>"Quote"</f>
        <v>Quote</v>
      </c>
      <c r="J21" s="14">
        <v>1.19</v>
      </c>
      <c r="K21" s="14">
        <v>42.59</v>
      </c>
      <c r="L21" s="2">
        <f t="shared" ref="L21:L24" si="6">L20+1</f>
        <v>2</v>
      </c>
    </row>
    <row r="22" spans="1:12" hidden="1" outlineLevel="1" x14ac:dyDescent="0.2">
      <c r="A22" s="29" t="s">
        <v>48</v>
      </c>
      <c r="C22" s="11" t="str">
        <f t="shared" si="5"/>
        <v>FRANCINE B.</v>
      </c>
      <c r="D22" s="11" t="str">
        <f>"""GP Direct"",""Fabrikam, Inc."",""Jet Sales Header"",""Customer Number"",""LECLERC0001"",""Document Date"",""5/6/2014"",""Document Number"",""QTEST1005"",""Document Type Full Description"",""Quote"",""Commission Amount"",""11.40000"",""Document Amount"",""406.50000"""</f>
        <v>"GP Direct","Fabrikam, Inc.","Jet Sales Header","Customer Number","LECLERC0001","Document Date","5/6/2014","Document Number","QTEST1005","Document Type Full Description","Quote","Commission Amount","11.40000","Document Amount","406.50000"</v>
      </c>
      <c r="F22" s="3" t="str">
        <f>"LECLERC0001"</f>
        <v>LECLERC0001</v>
      </c>
      <c r="G22" s="8">
        <v>41765</v>
      </c>
      <c r="H22" s="3" t="str">
        <f>"QTEST1005"</f>
        <v>QTEST1005</v>
      </c>
      <c r="I22" s="3" t="str">
        <f>"Quote"</f>
        <v>Quote</v>
      </c>
      <c r="J22" s="14">
        <v>11.4</v>
      </c>
      <c r="K22" s="14">
        <v>406.5</v>
      </c>
      <c r="L22" s="2">
        <f t="shared" si="6"/>
        <v>3</v>
      </c>
    </row>
    <row r="23" spans="1:12" hidden="1" outlineLevel="1" x14ac:dyDescent="0.2">
      <c r="A23" s="29" t="s">
        <v>48</v>
      </c>
      <c r="C23" s="11" t="str">
        <f t="shared" si="5"/>
        <v>FRANCINE B.</v>
      </c>
      <c r="D23" s="11" t="str">
        <f>"""GP Direct"",""Fabrikam, Inc."",""Jet Sales Header"",""Customer Number"",""LECLERC0001"",""Document Date"",""5/10/2014"",""Document Number"",""INVPS1004"",""Document Type Full Description"",""Invoice"",""Commission Amount"",""37.04000"",""Document Amount"",""1320.82000"""</f>
        <v>"GP Direct","Fabrikam, Inc.","Jet Sales Header","Customer Number","LECLERC0001","Document Date","5/10/2014","Document Number","INVPS1004","Document Type Full Description","Invoice","Commission Amount","37.04000","Document Amount","1320.82000"</v>
      </c>
      <c r="F23" s="3" t="str">
        <f>"LECLERC0001"</f>
        <v>LECLERC0001</v>
      </c>
      <c r="G23" s="8">
        <v>41769</v>
      </c>
      <c r="H23" s="3" t="str">
        <f>"INVPS1004"</f>
        <v>INVPS1004</v>
      </c>
      <c r="I23" s="3" t="str">
        <f>"Invoice"</f>
        <v>Invoice</v>
      </c>
      <c r="J23" s="14">
        <v>37.04</v>
      </c>
      <c r="K23" s="14">
        <v>1320.82</v>
      </c>
      <c r="L23" s="2">
        <f t="shared" si="6"/>
        <v>4</v>
      </c>
    </row>
    <row r="24" spans="1:12" hidden="1" outlineLevel="1" x14ac:dyDescent="0.2">
      <c r="A24" s="29" t="s">
        <v>48</v>
      </c>
      <c r="C24" s="11" t="str">
        <f t="shared" si="5"/>
        <v>FRANCINE B.</v>
      </c>
      <c r="D24" s="11" t="str">
        <f>"""GP Direct"",""Fabrikam, Inc."",""Jet Sales Header"",""Customer Number"",""LECLERC0001"",""Document Date"",""5/10/2014"",""Document Number"",""ORDPH1005"",""Document Type Full Description"",""Order"",""Commission Amount"",""11.40000"",""Document Amount"",""406.50000"""</f>
        <v>"GP Direct","Fabrikam, Inc.","Jet Sales Header","Customer Number","LECLERC0001","Document Date","5/10/2014","Document Number","ORDPH1005","Document Type Full Description","Order","Commission Amount","11.40000","Document Amount","406.50000"</v>
      </c>
      <c r="F24" s="3" t="str">
        <f>"LECLERC0001"</f>
        <v>LECLERC0001</v>
      </c>
      <c r="G24" s="8">
        <v>41769</v>
      </c>
      <c r="H24" s="3" t="str">
        <f>"ORDPH1005"</f>
        <v>ORDPH1005</v>
      </c>
      <c r="I24" s="3" t="str">
        <f>"Order"</f>
        <v>Order</v>
      </c>
      <c r="J24" s="14">
        <v>11.4</v>
      </c>
      <c r="K24" s="14">
        <v>406.5</v>
      </c>
      <c r="L24" s="2">
        <f t="shared" si="6"/>
        <v>5</v>
      </c>
    </row>
    <row r="25" spans="1:12" hidden="1" outlineLevel="1" x14ac:dyDescent="0.2">
      <c r="A25" s="28" t="s">
        <v>120</v>
      </c>
      <c r="C25" s="11" t="str">
        <f>C20</f>
        <v>FRANCINE B.</v>
      </c>
      <c r="J25" s="15"/>
      <c r="K25" s="15"/>
    </row>
    <row r="26" spans="1:12" collapsed="1" x14ac:dyDescent="0.2">
      <c r="A26" s="29" t="s">
        <v>48</v>
      </c>
      <c r="C26" s="11" t="str">
        <f t="shared" si="3"/>
        <v>FRANCINE B.</v>
      </c>
      <c r="D26" s="16"/>
      <c r="E26" s="23" t="str">
        <f>"Total for " &amp; $C26</f>
        <v>Total for FRANCINE B.</v>
      </c>
      <c r="F26" s="23"/>
      <c r="G26" s="23"/>
      <c r="H26" s="23"/>
      <c r="I26" s="23"/>
      <c r="J26" s="24">
        <f>SUBTOTAL(9,J20:J25)</f>
        <v>62.22</v>
      </c>
      <c r="K26" s="24">
        <f>SUBTOTAL(9,K20:K25)</f>
        <v>2219</v>
      </c>
    </row>
    <row r="27" spans="1:12" hidden="1" x14ac:dyDescent="0.2">
      <c r="A27" s="28" t="s">
        <v>120</v>
      </c>
      <c r="C27" s="11"/>
      <c r="D27" s="38"/>
      <c r="E27" s="39"/>
      <c r="F27" s="39"/>
      <c r="G27" s="39"/>
      <c r="H27" s="39"/>
      <c r="I27" s="39"/>
      <c r="J27" s="40"/>
      <c r="K27" s="40"/>
    </row>
    <row r="28" spans="1:12" hidden="1" outlineLevel="1" x14ac:dyDescent="0.2">
      <c r="A28" s="29" t="s">
        <v>48</v>
      </c>
      <c r="C28" s="11" t="str">
        <f t="shared" ref="C28" si="7">E28</f>
        <v>GARY W.</v>
      </c>
      <c r="D28" s="12"/>
      <c r="E28" s="22" t="str">
        <f>"GARY W."</f>
        <v>GARY W.</v>
      </c>
      <c r="F28" s="13"/>
      <c r="G28" s="13"/>
      <c r="H28" s="13"/>
      <c r="I28" s="13"/>
      <c r="J28" s="13"/>
      <c r="K28" s="13"/>
    </row>
    <row r="29" spans="1:12" hidden="1" outlineLevel="1" x14ac:dyDescent="0.2">
      <c r="A29" s="29" t="s">
        <v>48</v>
      </c>
      <c r="C29" s="11" t="str">
        <f t="shared" ref="C29:C34" si="8">C28</f>
        <v>GARY W.</v>
      </c>
      <c r="D29" s="11" t="str">
        <f>"""GP Direct"",""Fabrikam, Inc."",""Jet Sales Header"",""Customer Number"",""ADVANCED0002"",""Document Date"",""5/27/2014"",""Document Number"",""INV1013"",""Document Type Full Description"",""Return"",""Commission Amount"",""-28.49000"",""Document Amount"",""-1016.24000"""</f>
        <v>"GP Direct","Fabrikam, Inc.","Jet Sales Header","Customer Number","ADVANCED0002","Document Date","5/27/2014","Document Number","INV1013","Document Type Full Description","Return","Commission Amount","-28.49000","Document Amount","-1016.24000"</v>
      </c>
      <c r="F29" s="3" t="str">
        <f>"ADVANCED0002"</f>
        <v>ADVANCED0002</v>
      </c>
      <c r="G29" s="8">
        <v>41786</v>
      </c>
      <c r="H29" s="3" t="str">
        <f>"INV1013"</f>
        <v>INV1013</v>
      </c>
      <c r="I29" s="3" t="str">
        <f>"Return"</f>
        <v>Return</v>
      </c>
      <c r="J29" s="14">
        <v>-28.49</v>
      </c>
      <c r="K29" s="14">
        <v>-1016.24</v>
      </c>
      <c r="L29" s="2">
        <f t="shared" ref="L29" si="9">L28+1</f>
        <v>1</v>
      </c>
    </row>
    <row r="30" spans="1:12" hidden="1" outlineLevel="1" x14ac:dyDescent="0.2">
      <c r="A30" s="29" t="s">
        <v>48</v>
      </c>
      <c r="C30" s="11" t="str">
        <f t="shared" ref="C30:C32" si="10">C29</f>
        <v>GARY W.</v>
      </c>
      <c r="D30" s="11" t="str">
        <f>"""GP Direct"",""Fabrikam, Inc."",""Jet Sales Header"",""Customer Number"",""COMMUNIC0001"",""Document Date"",""5/19/2014"",""Document Number"",""ORDST1013"",""Document Type Full Description"",""Order"",""Commission Amount"",""5.99000"",""Document Amount"",""213.47000"""</f>
        <v>"GP Direct","Fabrikam, Inc.","Jet Sales Header","Customer Number","COMMUNIC0001","Document Date","5/19/2014","Document Number","ORDST1013","Document Type Full Description","Order","Commission Amount","5.99000","Document Amount","213.47000"</v>
      </c>
      <c r="F30" s="3" t="str">
        <f>"COMMUNIC0001"</f>
        <v>COMMUNIC0001</v>
      </c>
      <c r="G30" s="8">
        <v>41778</v>
      </c>
      <c r="H30" s="3" t="str">
        <f>"ORDST1013"</f>
        <v>ORDST1013</v>
      </c>
      <c r="I30" s="3" t="str">
        <f>"Order"</f>
        <v>Order</v>
      </c>
      <c r="J30" s="14">
        <v>5.99</v>
      </c>
      <c r="K30" s="14">
        <v>213.47</v>
      </c>
      <c r="L30" s="2">
        <f t="shared" ref="L30:L32" si="11">L29+1</f>
        <v>2</v>
      </c>
    </row>
    <row r="31" spans="1:12" hidden="1" outlineLevel="1" x14ac:dyDescent="0.2">
      <c r="A31" s="29" t="s">
        <v>48</v>
      </c>
      <c r="C31" s="11" t="str">
        <f t="shared" si="10"/>
        <v>GARY W.</v>
      </c>
      <c r="D31" s="11" t="str">
        <f>"""GP Direct"",""Fabrikam, Inc."",""Jet Sales Header"",""Customer Number"",""MAGNIFIC0001"",""Document Date"",""5/8/2014"",""Document Number"",""ORD1000"",""Document Type Full Description"",""Order"",""Commission Amount"",""10.80000"",""Document Amount"",""385.15000"""</f>
        <v>"GP Direct","Fabrikam, Inc.","Jet Sales Header","Customer Number","MAGNIFIC0001","Document Date","5/8/2014","Document Number","ORD1000","Document Type Full Description","Order","Commission Amount","10.80000","Document Amount","385.15000"</v>
      </c>
      <c r="F31" s="3" t="str">
        <f>"MAGNIFIC0001"</f>
        <v>MAGNIFIC0001</v>
      </c>
      <c r="G31" s="8">
        <v>41767</v>
      </c>
      <c r="H31" s="3" t="str">
        <f>"ORD1000"</f>
        <v>ORD1000</v>
      </c>
      <c r="I31" s="3" t="str">
        <f>"Order"</f>
        <v>Order</v>
      </c>
      <c r="J31" s="14">
        <v>10.8</v>
      </c>
      <c r="K31" s="14">
        <v>385.15</v>
      </c>
      <c r="L31" s="2">
        <f t="shared" si="11"/>
        <v>3</v>
      </c>
    </row>
    <row r="32" spans="1:12" hidden="1" outlineLevel="1" x14ac:dyDescent="0.2">
      <c r="A32" s="29" t="s">
        <v>48</v>
      </c>
      <c r="C32" s="11" t="str">
        <f t="shared" si="10"/>
        <v>GARY W.</v>
      </c>
      <c r="D32" s="11" t="str">
        <f>"""GP Direct"",""Fabrikam, Inc."",""Jet Sales Header"",""Customer Number"",""MAGNIFIC0001"",""Document Date"",""5/10/2014"",""Document Number"",""INV1015"",""Document Type Full Description"",""Invoice"",""Commission Amount"",""10.80000"",""Document Amount"",""385.15000"""</f>
        <v>"GP Direct","Fabrikam, Inc.","Jet Sales Header","Customer Number","MAGNIFIC0001","Document Date","5/10/2014","Document Number","INV1015","Document Type Full Description","Invoice","Commission Amount","10.80000","Document Amount","385.15000"</v>
      </c>
      <c r="F32" s="3" t="str">
        <f>"MAGNIFIC0001"</f>
        <v>MAGNIFIC0001</v>
      </c>
      <c r="G32" s="8">
        <v>41769</v>
      </c>
      <c r="H32" s="3" t="str">
        <f>"INV1015"</f>
        <v>INV1015</v>
      </c>
      <c r="I32" s="3" t="str">
        <f>"Invoice"</f>
        <v>Invoice</v>
      </c>
      <c r="J32" s="14">
        <v>10.8</v>
      </c>
      <c r="K32" s="14">
        <v>385.15</v>
      </c>
      <c r="L32" s="2">
        <f t="shared" si="11"/>
        <v>4</v>
      </c>
    </row>
    <row r="33" spans="1:12" hidden="1" outlineLevel="1" x14ac:dyDescent="0.2">
      <c r="A33" s="28" t="s">
        <v>120</v>
      </c>
      <c r="C33" s="11" t="str">
        <f>C29</f>
        <v>GARY W.</v>
      </c>
      <c r="J33" s="15"/>
      <c r="K33" s="15"/>
    </row>
    <row r="34" spans="1:12" collapsed="1" x14ac:dyDescent="0.2">
      <c r="A34" s="29" t="s">
        <v>48</v>
      </c>
      <c r="C34" s="11" t="str">
        <f t="shared" si="8"/>
        <v>GARY W.</v>
      </c>
      <c r="D34" s="16"/>
      <c r="E34" s="23" t="str">
        <f>"Total for " &amp; $C34</f>
        <v>Total for GARY W.</v>
      </c>
      <c r="F34" s="23"/>
      <c r="G34" s="23"/>
      <c r="H34" s="23"/>
      <c r="I34" s="23"/>
      <c r="J34" s="24">
        <f>SUBTOTAL(9,J29:J33)</f>
        <v>-0.89999999999999858</v>
      </c>
      <c r="K34" s="24">
        <f>SUBTOTAL(9,K29:K33)</f>
        <v>-32.470000000000027</v>
      </c>
    </row>
    <row r="35" spans="1:12" hidden="1" x14ac:dyDescent="0.2">
      <c r="A35" s="28" t="s">
        <v>120</v>
      </c>
      <c r="C35" s="11"/>
      <c r="D35" s="38"/>
      <c r="E35" s="39"/>
      <c r="F35" s="39"/>
      <c r="G35" s="39"/>
      <c r="H35" s="39"/>
      <c r="I35" s="39"/>
      <c r="J35" s="40"/>
      <c r="K35" s="40"/>
    </row>
    <row r="36" spans="1:12" hidden="1" outlineLevel="1" x14ac:dyDescent="0.2">
      <c r="A36" s="29" t="s">
        <v>48</v>
      </c>
      <c r="C36" s="11" t="str">
        <f t="shared" ref="C36" si="12">E36</f>
        <v>GREG E.</v>
      </c>
      <c r="D36" s="12"/>
      <c r="E36" s="22" t="str">
        <f>"GREG E."</f>
        <v>GREG E.</v>
      </c>
      <c r="F36" s="13"/>
      <c r="G36" s="13"/>
      <c r="H36" s="13"/>
      <c r="I36" s="13"/>
      <c r="J36" s="13"/>
      <c r="K36" s="13"/>
    </row>
    <row r="37" spans="1:12" hidden="1" outlineLevel="1" x14ac:dyDescent="0.2">
      <c r="A37" s="29" t="s">
        <v>48</v>
      </c>
      <c r="C37" s="11" t="str">
        <f t="shared" ref="C37:C47" si="13">C36</f>
        <v>GREG E.</v>
      </c>
      <c r="D37" s="11" t="str">
        <f>"""GP Direct"",""Fabrikam, Inc."",""Jet Sales Header"",""Customer Number"",""ASTORSUI0001"",""Document Date"",""5/6/2014"",""Document Number"",""QTE1002"",""Document Type Full Description"",""Quote"",""Commission Amount"",""0.90000"",""Document Amount"",""31.95000"""</f>
        <v>"GP Direct","Fabrikam, Inc.","Jet Sales Header","Customer Number","ASTORSUI0001","Document Date","5/6/2014","Document Number","QTE1002","Document Type Full Description","Quote","Commission Amount","0.90000","Document Amount","31.95000"</v>
      </c>
      <c r="F37" s="3" t="str">
        <f>"ASTORSUI0001"</f>
        <v>ASTORSUI0001</v>
      </c>
      <c r="G37" s="8">
        <v>41765</v>
      </c>
      <c r="H37" s="3" t="str">
        <f>"QTE1002"</f>
        <v>QTE1002</v>
      </c>
      <c r="I37" s="3" t="str">
        <f>"Quote"</f>
        <v>Quote</v>
      </c>
      <c r="J37" s="14">
        <v>0.9</v>
      </c>
      <c r="K37" s="14">
        <v>31.95</v>
      </c>
      <c r="L37" s="2">
        <f t="shared" ref="L37" si="14">L36+1</f>
        <v>1</v>
      </c>
    </row>
    <row r="38" spans="1:12" hidden="1" outlineLevel="1" x14ac:dyDescent="0.2">
      <c r="A38" s="29" t="s">
        <v>48</v>
      </c>
      <c r="C38" s="11" t="str">
        <f t="shared" ref="C38:C45" si="15">C37</f>
        <v>GREG E.</v>
      </c>
      <c r="D38" s="11" t="str">
        <f>"""GP Direct"",""Fabrikam, Inc."",""Jet Sales Header"",""Customer Number"",""ASTORSUI0001"",""Document Date"",""5/10/2014"",""Document Number"",""INV1020"",""Document Type Full Description"",""Invoice"",""Commission Amount"",""0.90000"",""Document Amount"",""31.95000"""</f>
        <v>"GP Direct","Fabrikam, Inc.","Jet Sales Header","Customer Number","ASTORSUI0001","Document Date","5/10/2014","Document Number","INV1020","Document Type Full Description","Invoice","Commission Amount","0.90000","Document Amount","31.95000"</v>
      </c>
      <c r="F38" s="3" t="str">
        <f>"ASTORSUI0001"</f>
        <v>ASTORSUI0001</v>
      </c>
      <c r="G38" s="8">
        <v>41769</v>
      </c>
      <c r="H38" s="3" t="str">
        <f>"INV1020"</f>
        <v>INV1020</v>
      </c>
      <c r="I38" s="3" t="str">
        <f>"Invoice"</f>
        <v>Invoice</v>
      </c>
      <c r="J38" s="14">
        <v>0.9</v>
      </c>
      <c r="K38" s="14">
        <v>31.95</v>
      </c>
      <c r="L38" s="2">
        <f t="shared" ref="L38:L45" si="16">L37+1</f>
        <v>2</v>
      </c>
    </row>
    <row r="39" spans="1:12" hidden="1" outlineLevel="1" x14ac:dyDescent="0.2">
      <c r="A39" s="29" t="s">
        <v>48</v>
      </c>
      <c r="C39" s="11" t="str">
        <f t="shared" si="15"/>
        <v>GREG E.</v>
      </c>
      <c r="D39" s="11" t="str">
        <f>"""GP Direct"",""Fabrikam, Inc."",""Jet Sales Header"",""Customer Number"",""ASTORSUI0001"",""Document Date"",""5/10/2014"",""Document Number"",""ORD1007"",""Document Type Full Description"",""Order"",""Commission Amount"",""0.90000"",""Document Amount"",""31.95000"""</f>
        <v>"GP Direct","Fabrikam, Inc.","Jet Sales Header","Customer Number","ASTORSUI0001","Document Date","5/10/2014","Document Number","ORD1007","Document Type Full Description","Order","Commission Amount","0.90000","Document Amount","31.95000"</v>
      </c>
      <c r="F39" s="3" t="str">
        <f>"ASTORSUI0001"</f>
        <v>ASTORSUI0001</v>
      </c>
      <c r="G39" s="8">
        <v>41769</v>
      </c>
      <c r="H39" s="3" t="str">
        <f>"ORD1007"</f>
        <v>ORD1007</v>
      </c>
      <c r="I39" s="3" t="str">
        <f>"Order"</f>
        <v>Order</v>
      </c>
      <c r="J39" s="14">
        <v>0.9</v>
      </c>
      <c r="K39" s="14">
        <v>31.95</v>
      </c>
      <c r="L39" s="2">
        <f t="shared" si="16"/>
        <v>3</v>
      </c>
    </row>
    <row r="40" spans="1:12" hidden="1" outlineLevel="1" x14ac:dyDescent="0.2">
      <c r="A40" s="29" t="s">
        <v>48</v>
      </c>
      <c r="C40" s="11" t="str">
        <f t="shared" si="15"/>
        <v>GREG E.</v>
      </c>
      <c r="D40" s="11" t="str">
        <f>"""GP Direct"",""Fabrikam, Inc."",""Jet Sales Header"",""Customer Number"",""BAKERSEM0001"",""Document Date"",""5/10/2014"",""Document Number"",""ORDST1016"",""Document Type Full Description"",""Order"",""Commission Amount"",""10.49000"",""Document Amount"",""349.50000"""</f>
        <v>"GP Direct","Fabrikam, Inc.","Jet Sales Header","Customer Number","BAKERSEM0001","Document Date","5/10/2014","Document Number","ORDST1016","Document Type Full Description","Order","Commission Amount","10.49000","Document Amount","349.50000"</v>
      </c>
      <c r="F40" s="3" t="str">
        <f>"BAKERSEM0001"</f>
        <v>BAKERSEM0001</v>
      </c>
      <c r="G40" s="8">
        <v>41769</v>
      </c>
      <c r="H40" s="3" t="str">
        <f>"ORDST1016"</f>
        <v>ORDST1016</v>
      </c>
      <c r="I40" s="3" t="str">
        <f>"Order"</f>
        <v>Order</v>
      </c>
      <c r="J40" s="14">
        <v>10.49</v>
      </c>
      <c r="K40" s="14">
        <v>349.5</v>
      </c>
      <c r="L40" s="2">
        <f t="shared" si="16"/>
        <v>4</v>
      </c>
    </row>
    <row r="41" spans="1:12" hidden="1" outlineLevel="1" x14ac:dyDescent="0.2">
      <c r="A41" s="29" t="s">
        <v>48</v>
      </c>
      <c r="C41" s="11" t="str">
        <f t="shared" si="15"/>
        <v>GREG E.</v>
      </c>
      <c r="D41" s="11" t="str">
        <f>"""GP Direct"",""Fabrikam, Inc."",""Jet Sales Header"",""Customer Number"",""BAKERSEM0001"",""Document Date"",""5/14/2014"",""Document Number"",""QTERP1000"",""Document Type Full Description"",""Quote"",""Commission Amount"",""10.49000"",""Document Amount"",""349.50000"""</f>
        <v>"GP Direct","Fabrikam, Inc.","Jet Sales Header","Customer Number","BAKERSEM0001","Document Date","5/14/2014","Document Number","QTERP1000","Document Type Full Description","Quote","Commission Amount","10.49000","Document Amount","349.50000"</v>
      </c>
      <c r="F41" s="3" t="str">
        <f>"BAKERSEM0001"</f>
        <v>BAKERSEM0001</v>
      </c>
      <c r="G41" s="8">
        <v>41773</v>
      </c>
      <c r="H41" s="3" t="str">
        <f>"QTERP1000"</f>
        <v>QTERP1000</v>
      </c>
      <c r="I41" s="3" t="str">
        <f>"Quote"</f>
        <v>Quote</v>
      </c>
      <c r="J41" s="14">
        <v>10.49</v>
      </c>
      <c r="K41" s="14">
        <v>349.5</v>
      </c>
      <c r="L41" s="2">
        <f t="shared" si="16"/>
        <v>5</v>
      </c>
    </row>
    <row r="42" spans="1:12" hidden="1" outlineLevel="1" x14ac:dyDescent="0.2">
      <c r="A42" s="29" t="s">
        <v>48</v>
      </c>
      <c r="C42" s="11" t="str">
        <f t="shared" si="15"/>
        <v>GREG E.</v>
      </c>
      <c r="D42" s="11" t="str">
        <f>"""GP Direct"",""Fabrikam, Inc."",""Jet Sales Header"",""Customer Number"",""MENDOTAU0001"",""Document Date"",""5/19/2014"",""Document Number"",""INV1011"",""Document Type Full Description"",""Return"",""Commission Amount"",""-5.70000"",""Document Amount"",""-189.95000"""</f>
        <v>"GP Direct","Fabrikam, Inc.","Jet Sales Header","Customer Number","MENDOTAU0001","Document Date","5/19/2014","Document Number","INV1011","Document Type Full Description","Return","Commission Amount","-5.70000","Document Amount","-189.95000"</v>
      </c>
      <c r="F42" s="3" t="str">
        <f>"MENDOTAU0001"</f>
        <v>MENDOTAU0001</v>
      </c>
      <c r="G42" s="8">
        <v>41778</v>
      </c>
      <c r="H42" s="3" t="str">
        <f>"INV1011"</f>
        <v>INV1011</v>
      </c>
      <c r="I42" s="3" t="str">
        <f>"Return"</f>
        <v>Return</v>
      </c>
      <c r="J42" s="14">
        <v>-5.7</v>
      </c>
      <c r="K42" s="14">
        <v>-189.95</v>
      </c>
      <c r="L42" s="2">
        <f t="shared" si="16"/>
        <v>6</v>
      </c>
    </row>
    <row r="43" spans="1:12" hidden="1" outlineLevel="1" x14ac:dyDescent="0.2">
      <c r="A43" s="29" t="s">
        <v>48</v>
      </c>
      <c r="C43" s="11" t="str">
        <f t="shared" si="15"/>
        <v>GREG E.</v>
      </c>
      <c r="D43" s="11" t="str">
        <f>"""GP Direct"",""Fabrikam, Inc."",""Jet Sales Header"",""Customer Number"",""MIDLANDC0001"",""Document Date"",""5/22/2014"",""Document Number"",""ORDPH1004"",""Document Type Full Description"",""Order"",""Commission Amount"",""1.20000"",""Document Amount"",""42.75000"""</f>
        <v>"GP Direct","Fabrikam, Inc.","Jet Sales Header","Customer Number","MIDLANDC0001","Document Date","5/22/2014","Document Number","ORDPH1004","Document Type Full Description","Order","Commission Amount","1.20000","Document Amount","42.75000"</v>
      </c>
      <c r="F43" s="3" t="str">
        <f>"MIDLANDC0001"</f>
        <v>MIDLANDC0001</v>
      </c>
      <c r="G43" s="8">
        <v>41781</v>
      </c>
      <c r="H43" s="3" t="str">
        <f>"ORDPH1004"</f>
        <v>ORDPH1004</v>
      </c>
      <c r="I43" s="3" t="str">
        <f>"Order"</f>
        <v>Order</v>
      </c>
      <c r="J43" s="14">
        <v>1.2</v>
      </c>
      <c r="K43" s="14">
        <v>42.75</v>
      </c>
      <c r="L43" s="2">
        <f t="shared" si="16"/>
        <v>7</v>
      </c>
    </row>
    <row r="44" spans="1:12" hidden="1" outlineLevel="1" x14ac:dyDescent="0.2">
      <c r="A44" s="29" t="s">
        <v>48</v>
      </c>
      <c r="C44" s="11" t="str">
        <f t="shared" si="15"/>
        <v>GREG E.</v>
      </c>
      <c r="D44" s="11" t="str">
        <f>"""GP Direct"",""Fabrikam, Inc."",""Jet Sales Header"",""Customer Number"",""VISIONIN0001"",""Document Date"",""5/18/2014"",""Document Number"",""ORD1004"",""Document Type Full Description"",""Order"",""Commission Amount"",""2073.30000"",""Document Amount"",""73947.65000"""</f>
        <v>"GP Direct","Fabrikam, Inc.","Jet Sales Header","Customer Number","VISIONIN0001","Document Date","5/18/2014","Document Number","ORD1004","Document Type Full Description","Order","Commission Amount","2073.30000","Document Amount","73947.65000"</v>
      </c>
      <c r="F44" s="3" t="str">
        <f>"VISIONIN0001"</f>
        <v>VISIONIN0001</v>
      </c>
      <c r="G44" s="8">
        <v>41777</v>
      </c>
      <c r="H44" s="3" t="str">
        <f>"ORD1004"</f>
        <v>ORD1004</v>
      </c>
      <c r="I44" s="3" t="str">
        <f>"Order"</f>
        <v>Order</v>
      </c>
      <c r="J44" s="14">
        <v>2073.3000000000002</v>
      </c>
      <c r="K44" s="14">
        <v>73947.649999999994</v>
      </c>
      <c r="L44" s="2">
        <f t="shared" si="16"/>
        <v>8</v>
      </c>
    </row>
    <row r="45" spans="1:12" hidden="1" outlineLevel="1" x14ac:dyDescent="0.2">
      <c r="A45" s="29" t="s">
        <v>48</v>
      </c>
      <c r="C45" s="11" t="str">
        <f t="shared" si="15"/>
        <v>GREG E.</v>
      </c>
      <c r="D45" s="11" t="str">
        <f>"""GP Direct"",""Fabrikam, Inc."",""Jet Sales Header"",""Customer Number"",""WESTSIDE0001"",""Document Date"",""5/27/2014"",""Document Number"",""ORDST1012"",""Document Type Full Description"",""Order"",""Commission Amount"",""10.80000"",""Document Amount"",""385.10000"""</f>
        <v>"GP Direct","Fabrikam, Inc.","Jet Sales Header","Customer Number","WESTSIDE0001","Document Date","5/27/2014","Document Number","ORDST1012","Document Type Full Description","Order","Commission Amount","10.80000","Document Amount","385.10000"</v>
      </c>
      <c r="F45" s="3" t="str">
        <f>"WESTSIDE0001"</f>
        <v>WESTSIDE0001</v>
      </c>
      <c r="G45" s="8">
        <v>41786</v>
      </c>
      <c r="H45" s="3" t="str">
        <f>"ORDST1012"</f>
        <v>ORDST1012</v>
      </c>
      <c r="I45" s="3" t="str">
        <f>"Order"</f>
        <v>Order</v>
      </c>
      <c r="J45" s="14">
        <v>10.8</v>
      </c>
      <c r="K45" s="14">
        <v>385.1</v>
      </c>
      <c r="L45" s="2">
        <f t="shared" si="16"/>
        <v>9</v>
      </c>
    </row>
    <row r="46" spans="1:12" hidden="1" outlineLevel="1" x14ac:dyDescent="0.2">
      <c r="A46" s="28" t="s">
        <v>120</v>
      </c>
      <c r="C46" s="11" t="str">
        <f>C37</f>
        <v>GREG E.</v>
      </c>
      <c r="J46" s="15"/>
      <c r="K46" s="15"/>
    </row>
    <row r="47" spans="1:12" collapsed="1" x14ac:dyDescent="0.2">
      <c r="A47" s="29" t="s">
        <v>48</v>
      </c>
      <c r="C47" s="11" t="str">
        <f t="shared" si="13"/>
        <v>GREG E.</v>
      </c>
      <c r="D47" s="16"/>
      <c r="E47" s="23" t="str">
        <f>"Total for " &amp; $C47</f>
        <v>Total for GREG E.</v>
      </c>
      <c r="F47" s="23"/>
      <c r="G47" s="23"/>
      <c r="H47" s="23"/>
      <c r="I47" s="23"/>
      <c r="J47" s="24">
        <f>SUBTOTAL(9,J37:J46)</f>
        <v>2103.2800000000002</v>
      </c>
      <c r="K47" s="24">
        <f>SUBTOTAL(9,K37:K46)</f>
        <v>74980.399999999994</v>
      </c>
    </row>
    <row r="48" spans="1:12" hidden="1" x14ac:dyDescent="0.2">
      <c r="A48" s="28" t="s">
        <v>120</v>
      </c>
      <c r="C48" s="11"/>
      <c r="D48" s="38"/>
      <c r="E48" s="39"/>
      <c r="F48" s="39"/>
      <c r="G48" s="39"/>
      <c r="H48" s="39"/>
      <c r="I48" s="39"/>
      <c r="J48" s="40"/>
      <c r="K48" s="40"/>
    </row>
    <row r="49" spans="1:12" hidden="1" outlineLevel="1" x14ac:dyDescent="0.2">
      <c r="A49" s="29" t="s">
        <v>48</v>
      </c>
      <c r="C49" s="11" t="str">
        <f t="shared" ref="C49" si="17">E49</f>
        <v>IAN M.</v>
      </c>
      <c r="D49" s="12"/>
      <c r="E49" s="22" t="str">
        <f>"IAN M."</f>
        <v>IAN M.</v>
      </c>
      <c r="F49" s="13"/>
      <c r="G49" s="13"/>
      <c r="H49" s="13"/>
      <c r="I49" s="13"/>
      <c r="J49" s="13"/>
      <c r="K49" s="13"/>
    </row>
    <row r="50" spans="1:12" hidden="1" outlineLevel="1" x14ac:dyDescent="0.2">
      <c r="A50" s="29" t="s">
        <v>48</v>
      </c>
      <c r="C50" s="11" t="str">
        <f t="shared" ref="C50:C57" si="18">C49</f>
        <v>IAN M.</v>
      </c>
      <c r="D50" s="11" t="str">
        <f>"""GP Direct"",""Fabrikam, Inc."",""Jet Sales Header"",""Customer Number"",""BOYLESCO0001"",""Document Date"",""5/9/2014"",""Document Number"",""QTEST1006"",""Document Type Full Description"",""Quote"",""Commission Amount"",""18.30000"",""Document Amount"",""731.94000"""</f>
        <v>"GP Direct","Fabrikam, Inc.","Jet Sales Header","Customer Number","BOYLESCO0001","Document Date","5/9/2014","Document Number","QTEST1006","Document Type Full Description","Quote","Commission Amount","18.30000","Document Amount","731.94000"</v>
      </c>
      <c r="F50" s="3" t="str">
        <f>"BOYLESCO0001"</f>
        <v>BOYLESCO0001</v>
      </c>
      <c r="G50" s="8">
        <v>41768</v>
      </c>
      <c r="H50" s="3" t="str">
        <f>"QTEST1006"</f>
        <v>QTEST1006</v>
      </c>
      <c r="I50" s="3" t="str">
        <f>"Quote"</f>
        <v>Quote</v>
      </c>
      <c r="J50" s="14">
        <v>18.3</v>
      </c>
      <c r="K50" s="14">
        <v>731.94</v>
      </c>
      <c r="L50" s="2">
        <f t="shared" ref="L50" si="19">L49+1</f>
        <v>1</v>
      </c>
    </row>
    <row r="51" spans="1:12" hidden="1" outlineLevel="1" x14ac:dyDescent="0.2">
      <c r="A51" s="29" t="s">
        <v>48</v>
      </c>
      <c r="C51" s="11" t="str">
        <f t="shared" ref="C51:C55" si="20">C50</f>
        <v>IAN M.</v>
      </c>
      <c r="D51" s="11" t="str">
        <f>"""GP Direct"",""Fabrikam, Inc."",""Jet Sales Header"",""Customer Number"",""BOYLESCO0001"",""Document Date"",""5/10/2014"",""Document Number"",""INVPS1005"",""Document Type Full Description"",""Invoice"",""Commission Amount"",""18.30000"",""Document Amount"",""731.94000"""</f>
        <v>"GP Direct","Fabrikam, Inc.","Jet Sales Header","Customer Number","BOYLESCO0001","Document Date","5/10/2014","Document Number","INVPS1005","Document Type Full Description","Invoice","Commission Amount","18.30000","Document Amount","731.94000"</v>
      </c>
      <c r="F51" s="3" t="str">
        <f>"BOYLESCO0001"</f>
        <v>BOYLESCO0001</v>
      </c>
      <c r="G51" s="8">
        <v>41769</v>
      </c>
      <c r="H51" s="3" t="str">
        <f>"INVPS1005"</f>
        <v>INVPS1005</v>
      </c>
      <c r="I51" s="3" t="str">
        <f>"Invoice"</f>
        <v>Invoice</v>
      </c>
      <c r="J51" s="14">
        <v>18.3</v>
      </c>
      <c r="K51" s="14">
        <v>731.94</v>
      </c>
      <c r="L51" s="2">
        <f t="shared" ref="L51:L55" si="21">L50+1</f>
        <v>2</v>
      </c>
    </row>
    <row r="52" spans="1:12" hidden="1" outlineLevel="1" x14ac:dyDescent="0.2">
      <c r="A52" s="29" t="s">
        <v>48</v>
      </c>
      <c r="C52" s="11" t="str">
        <f t="shared" si="20"/>
        <v>IAN M.</v>
      </c>
      <c r="D52" s="11" t="str">
        <f>"""GP Direct"",""Fabrikam, Inc."",""Jet Sales Header"",""Customer Number"",""BOYLESCO0001"",""Document Date"",""5/10/2014"",""Document Number"",""ORDPH1006"",""Document Type Full Description"",""Order"",""Commission Amount"",""18.30000"",""Document Amount"",""731.94000"""</f>
        <v>"GP Direct","Fabrikam, Inc.","Jet Sales Header","Customer Number","BOYLESCO0001","Document Date","5/10/2014","Document Number","ORDPH1006","Document Type Full Description","Order","Commission Amount","18.30000","Document Amount","731.94000"</v>
      </c>
      <c r="F52" s="3" t="str">
        <f>"BOYLESCO0001"</f>
        <v>BOYLESCO0001</v>
      </c>
      <c r="G52" s="8">
        <v>41769</v>
      </c>
      <c r="H52" s="3" t="str">
        <f>"ORDPH1006"</f>
        <v>ORDPH1006</v>
      </c>
      <c r="I52" s="3" t="str">
        <f>"Order"</f>
        <v>Order</v>
      </c>
      <c r="J52" s="14">
        <v>18.3</v>
      </c>
      <c r="K52" s="14">
        <v>731.94</v>
      </c>
      <c r="L52" s="2">
        <f t="shared" si="21"/>
        <v>3</v>
      </c>
    </row>
    <row r="53" spans="1:12" hidden="1" outlineLevel="1" x14ac:dyDescent="0.2">
      <c r="A53" s="29" t="s">
        <v>48</v>
      </c>
      <c r="C53" s="11" t="str">
        <f t="shared" si="20"/>
        <v>IAN M.</v>
      </c>
      <c r="D53" s="11" t="str">
        <f>"""GP Direct"",""Fabrikam, Inc."",""Jet Sales Header"",""Customer Number"",""COUNTRYV0001"",""Document Date"",""5/19/2014"",""Document Number"",""ORDSPEC1001"",""Document Type Full Description"",""Order"",""Commission Amount"",""2.40000"",""Document Amount"",""89.89000"""</f>
        <v>"GP Direct","Fabrikam, Inc.","Jet Sales Header","Customer Number","COUNTRYV0001","Document Date","5/19/2014","Document Number","ORDSPEC1001","Document Type Full Description","Order","Commission Amount","2.40000","Document Amount","89.89000"</v>
      </c>
      <c r="F53" s="3" t="str">
        <f>"COUNTRYV0001"</f>
        <v>COUNTRYV0001</v>
      </c>
      <c r="G53" s="8">
        <v>41778</v>
      </c>
      <c r="H53" s="3" t="str">
        <f>"ORDSPEC1001"</f>
        <v>ORDSPEC1001</v>
      </c>
      <c r="I53" s="3" t="str">
        <f>"Order"</f>
        <v>Order</v>
      </c>
      <c r="J53" s="14">
        <v>2.4</v>
      </c>
      <c r="K53" s="14">
        <v>89.89</v>
      </c>
      <c r="L53" s="2">
        <f t="shared" si="21"/>
        <v>4</v>
      </c>
    </row>
    <row r="54" spans="1:12" hidden="1" outlineLevel="1" x14ac:dyDescent="0.2">
      <c r="A54" s="29" t="s">
        <v>48</v>
      </c>
      <c r="C54" s="11" t="str">
        <f t="shared" si="20"/>
        <v>IAN M.</v>
      </c>
      <c r="D54" s="11" t="str">
        <f>"""GP Direct"",""Fabrikam, Inc."",""Jet Sales Header"",""Customer Number"",""KELLYCON0001"",""Document Date"",""5/27/2014"",""Document Number"",""INV1012"",""Document Type Full Description"",""Return"",""Commission Amount"",""-18.30000"",""Document Amount"",""-731.94000"""</f>
        <v>"GP Direct","Fabrikam, Inc.","Jet Sales Header","Customer Number","KELLYCON0001","Document Date","5/27/2014","Document Number","INV1012","Document Type Full Description","Return","Commission Amount","-18.30000","Document Amount","-731.94000"</v>
      </c>
      <c r="F54" s="3" t="str">
        <f>"KELLYCON0001"</f>
        <v>KELLYCON0001</v>
      </c>
      <c r="G54" s="8">
        <v>41786</v>
      </c>
      <c r="H54" s="3" t="str">
        <f>"INV1012"</f>
        <v>INV1012</v>
      </c>
      <c r="I54" s="3" t="str">
        <f>"Return"</f>
        <v>Return</v>
      </c>
      <c r="J54" s="14">
        <v>-18.3</v>
      </c>
      <c r="K54" s="14">
        <v>-731.94</v>
      </c>
      <c r="L54" s="2">
        <f t="shared" si="21"/>
        <v>5</v>
      </c>
    </row>
    <row r="55" spans="1:12" hidden="1" outlineLevel="1" x14ac:dyDescent="0.2">
      <c r="A55" s="29" t="s">
        <v>48</v>
      </c>
      <c r="C55" s="11" t="str">
        <f t="shared" si="20"/>
        <v>IAN M.</v>
      </c>
      <c r="D55" s="11" t="str">
        <f>"""GP Direct"",""Fabrikam, Inc."",""Jet Sales Header"",""Customer Number"",""LEISURET0001"",""Document Date"",""5/22/2014"",""Document Number"",""ORDST1017"",""Document Type Full Description"",""Order"",""Commission Amount"",""284.93000"",""Document Amount"",""11397.00000"""</f>
        <v>"GP Direct","Fabrikam, Inc.","Jet Sales Header","Customer Number","LEISURET0001","Document Date","5/22/2014","Document Number","ORDST1017","Document Type Full Description","Order","Commission Amount","284.93000","Document Amount","11397.00000"</v>
      </c>
      <c r="F55" s="3" t="str">
        <f>"LEISURET0001"</f>
        <v>LEISURET0001</v>
      </c>
      <c r="G55" s="8">
        <v>41781</v>
      </c>
      <c r="H55" s="3" t="str">
        <f>"ORDST1017"</f>
        <v>ORDST1017</v>
      </c>
      <c r="I55" s="3" t="str">
        <f>"Order"</f>
        <v>Order</v>
      </c>
      <c r="J55" s="14">
        <v>284.93</v>
      </c>
      <c r="K55" s="14">
        <v>11397</v>
      </c>
      <c r="L55" s="2">
        <f t="shared" si="21"/>
        <v>6</v>
      </c>
    </row>
    <row r="56" spans="1:12" hidden="1" outlineLevel="1" x14ac:dyDescent="0.2">
      <c r="A56" s="28" t="s">
        <v>120</v>
      </c>
      <c r="C56" s="11" t="str">
        <f>C50</f>
        <v>IAN M.</v>
      </c>
      <c r="J56" s="15"/>
      <c r="K56" s="15"/>
    </row>
    <row r="57" spans="1:12" collapsed="1" x14ac:dyDescent="0.2">
      <c r="A57" s="29" t="s">
        <v>48</v>
      </c>
      <c r="C57" s="11" t="str">
        <f t="shared" si="18"/>
        <v>IAN M.</v>
      </c>
      <c r="D57" s="16"/>
      <c r="E57" s="23" t="str">
        <f>"Total for " &amp; $C57</f>
        <v>Total for IAN M.</v>
      </c>
      <c r="F57" s="23"/>
      <c r="G57" s="23"/>
      <c r="H57" s="23"/>
      <c r="I57" s="23"/>
      <c r="J57" s="24">
        <f>SUBTOTAL(9,J50:J56)</f>
        <v>323.93</v>
      </c>
      <c r="K57" s="24">
        <f>SUBTOTAL(9,K50:K56)</f>
        <v>12950.77</v>
      </c>
    </row>
    <row r="58" spans="1:12" hidden="1" x14ac:dyDescent="0.2">
      <c r="A58" s="28" t="s">
        <v>120</v>
      </c>
      <c r="C58" s="11"/>
      <c r="D58" s="38"/>
      <c r="E58" s="39"/>
      <c r="F58" s="39"/>
      <c r="G58" s="39"/>
      <c r="H58" s="39"/>
      <c r="I58" s="39"/>
      <c r="J58" s="40"/>
      <c r="K58" s="40"/>
    </row>
    <row r="59" spans="1:12" hidden="1" outlineLevel="1" x14ac:dyDescent="0.2">
      <c r="A59" s="29" t="s">
        <v>48</v>
      </c>
      <c r="C59" s="11" t="str">
        <f t="shared" ref="C59" si="22">E59</f>
        <v>NANCY B.</v>
      </c>
      <c r="D59" s="12"/>
      <c r="E59" s="22" t="str">
        <f>"NANCY B."</f>
        <v>NANCY B.</v>
      </c>
      <c r="F59" s="13"/>
      <c r="G59" s="13"/>
      <c r="H59" s="13"/>
      <c r="I59" s="13"/>
      <c r="J59" s="13"/>
      <c r="K59" s="13"/>
    </row>
    <row r="60" spans="1:12" hidden="1" outlineLevel="1" x14ac:dyDescent="0.2">
      <c r="A60" s="29" t="s">
        <v>48</v>
      </c>
      <c r="C60" s="11" t="str">
        <f t="shared" ref="C60:C71" si="23">C59</f>
        <v>NANCY B.</v>
      </c>
      <c r="D60" s="11" t="str">
        <f>"""GP Direct"",""Fabrikam, Inc."",""Jet Sales Header"",""Customer Number"",""BLUEYOND0001"",""Document Date"",""5/10/2014"",""Document Number"",""INV1019"",""Document Type Full Description"",""Invoice"",""Commission Amount"",""40.50000"",""Document Amount"",""1349.95000"""</f>
        <v>"GP Direct","Fabrikam, Inc.","Jet Sales Header","Customer Number","BLUEYOND0001","Document Date","5/10/2014","Document Number","INV1019","Document Type Full Description","Invoice","Commission Amount","40.50000","Document Amount","1349.95000"</v>
      </c>
      <c r="F60" s="3" t="str">
        <f>"BLUEYOND0001"</f>
        <v>BLUEYOND0001</v>
      </c>
      <c r="G60" s="8">
        <v>41769</v>
      </c>
      <c r="H60" s="3" t="str">
        <f>"INV1019"</f>
        <v>INV1019</v>
      </c>
      <c r="I60" s="3" t="str">
        <f>"Invoice"</f>
        <v>Invoice</v>
      </c>
      <c r="J60" s="14">
        <v>40.5</v>
      </c>
      <c r="K60" s="14">
        <v>1349.95</v>
      </c>
      <c r="L60" s="2">
        <f t="shared" ref="L60" si="24">L59+1</f>
        <v>1</v>
      </c>
    </row>
    <row r="61" spans="1:12" hidden="1" outlineLevel="1" x14ac:dyDescent="0.2">
      <c r="A61" s="29" t="s">
        <v>48</v>
      </c>
      <c r="C61" s="11" t="str">
        <f t="shared" ref="C61:C69" si="25">C60</f>
        <v>NANCY B.</v>
      </c>
      <c r="D61" s="11" t="str">
        <f>"""GP Direct"",""Fabrikam, Inc."",""Jet Sales Header"",""Customer Number"",""BLUEYOND0001"",""Document Date"",""5/13/2014"",""Document Number"",""ORDST1010"",""Document Type Full Description"",""Order"",""Commission Amount"",""40.50000"",""Document Amount"",""1349.95000"""</f>
        <v>"GP Direct","Fabrikam, Inc.","Jet Sales Header","Customer Number","BLUEYOND0001","Document Date","5/13/2014","Document Number","ORDST1010","Document Type Full Description","Order","Commission Amount","40.50000","Document Amount","1349.95000"</v>
      </c>
      <c r="F61" s="3" t="str">
        <f>"BLUEYOND0001"</f>
        <v>BLUEYOND0001</v>
      </c>
      <c r="G61" s="8">
        <v>41772</v>
      </c>
      <c r="H61" s="3" t="str">
        <f>"ORDST1010"</f>
        <v>ORDST1010</v>
      </c>
      <c r="I61" s="3" t="str">
        <f>"Order"</f>
        <v>Order</v>
      </c>
      <c r="J61" s="14">
        <v>40.5</v>
      </c>
      <c r="K61" s="14">
        <v>1349.95</v>
      </c>
      <c r="L61" s="2">
        <f t="shared" ref="L61:L69" si="26">L60+1</f>
        <v>2</v>
      </c>
    </row>
    <row r="62" spans="1:12" hidden="1" outlineLevel="1" x14ac:dyDescent="0.2">
      <c r="A62" s="29" t="s">
        <v>48</v>
      </c>
      <c r="C62" s="11" t="str">
        <f t="shared" si="25"/>
        <v>NANCY B.</v>
      </c>
      <c r="D62" s="11" t="str">
        <f>"""GP Direct"",""Fabrikam, Inc."",""Jet Sales Header"",""Customer Number"",""CONTOSOL0001"",""Document Date"",""5/4/2014"",""Document Number"",""ORDPH1001"",""Document Type Full Description"",""Order"",""Commission Amount"",""2073.30000"",""Document Amount"",""73947.65000"""</f>
        <v>"GP Direct","Fabrikam, Inc.","Jet Sales Header","Customer Number","CONTOSOL0001","Document Date","5/4/2014","Document Number","ORDPH1001","Document Type Full Description","Order","Commission Amount","2073.30000","Document Amount","73947.65000"</v>
      </c>
      <c r="F62" s="3" t="str">
        <f>"CONTOSOL0001"</f>
        <v>CONTOSOL0001</v>
      </c>
      <c r="G62" s="8">
        <v>41763</v>
      </c>
      <c r="H62" s="3" t="str">
        <f>"ORDPH1001"</f>
        <v>ORDPH1001</v>
      </c>
      <c r="I62" s="3" t="str">
        <f>"Order"</f>
        <v>Order</v>
      </c>
      <c r="J62" s="14">
        <v>2073.3000000000002</v>
      </c>
      <c r="K62" s="14">
        <v>73947.649999999994</v>
      </c>
      <c r="L62" s="2">
        <f t="shared" si="26"/>
        <v>3</v>
      </c>
    </row>
    <row r="63" spans="1:12" hidden="1" outlineLevel="1" x14ac:dyDescent="0.2">
      <c r="A63" s="29" t="s">
        <v>48</v>
      </c>
      <c r="C63" s="11" t="str">
        <f t="shared" si="25"/>
        <v>NANCY B.</v>
      </c>
      <c r="D63" s="11" t="str">
        <f>"""GP Direct"",""Fabrikam, Inc."",""Jet Sales Header"",""Customer Number"",""CONTOSOL0001"",""Document Date"",""5/10/2014"",""Document Number"",""BKO1001"",""Document Type Full Description"",""Back Order"",""Commission Amount"",""2073.30000"",""Document Amount"",""73947.65000"""</f>
        <v>"GP Direct","Fabrikam, Inc.","Jet Sales Header","Customer Number","CONTOSOL0001","Document Date","5/10/2014","Document Number","BKO1001","Document Type Full Description","Back Order","Commission Amount","2073.30000","Document Amount","73947.65000"</v>
      </c>
      <c r="F63" s="3" t="str">
        <f>"CONTOSOL0001"</f>
        <v>CONTOSOL0001</v>
      </c>
      <c r="G63" s="8">
        <v>41769</v>
      </c>
      <c r="H63" s="3" t="str">
        <f>"BKO1001"</f>
        <v>BKO1001</v>
      </c>
      <c r="I63" s="3" t="str">
        <f>"Back Order"</f>
        <v>Back Order</v>
      </c>
      <c r="J63" s="14">
        <v>2073.3000000000002</v>
      </c>
      <c r="K63" s="14">
        <v>73947.649999999994</v>
      </c>
      <c r="L63" s="2">
        <f t="shared" si="26"/>
        <v>4</v>
      </c>
    </row>
    <row r="64" spans="1:12" hidden="1" outlineLevel="1" x14ac:dyDescent="0.2">
      <c r="A64" s="29" t="s">
        <v>48</v>
      </c>
      <c r="C64" s="11" t="str">
        <f t="shared" si="25"/>
        <v>NANCY B.</v>
      </c>
      <c r="D64" s="11" t="str">
        <f>"""GP Direct"",""Fabrikam, Inc."",""Jet Sales Header"",""Customer Number"",""CONTOSOL0001"",""Document Date"",""5/10/2014"",""Document Number"",""INVPS1006"",""Document Type Full Description"",""Invoice"",""Commission Amount"",""3.30000"",""Document Amount"",""117.65000"""</f>
        <v>"GP Direct","Fabrikam, Inc.","Jet Sales Header","Customer Number","CONTOSOL0001","Document Date","5/10/2014","Document Number","INVPS1006","Document Type Full Description","Invoice","Commission Amount","3.30000","Document Amount","117.65000"</v>
      </c>
      <c r="F64" s="3" t="str">
        <f>"CONTOSOL0001"</f>
        <v>CONTOSOL0001</v>
      </c>
      <c r="G64" s="8">
        <v>41769</v>
      </c>
      <c r="H64" s="3" t="str">
        <f>"INVPS1006"</f>
        <v>INVPS1006</v>
      </c>
      <c r="I64" s="3" t="str">
        <f>"Invoice"</f>
        <v>Invoice</v>
      </c>
      <c r="J64" s="14">
        <v>3.3</v>
      </c>
      <c r="K64" s="14">
        <v>117.65</v>
      </c>
      <c r="L64" s="2">
        <f t="shared" si="26"/>
        <v>5</v>
      </c>
    </row>
    <row r="65" spans="1:12" hidden="1" outlineLevel="1" x14ac:dyDescent="0.2">
      <c r="A65" s="29" t="s">
        <v>48</v>
      </c>
      <c r="C65" s="11" t="str">
        <f t="shared" si="25"/>
        <v>NANCY B.</v>
      </c>
      <c r="D65" s="11" t="str">
        <f>"""GP Direct"",""Fabrikam, Inc."",""Jet Sales Header"",""Customer Number"",""CONTOSOL0001"",""Document Date"",""5/10/2014"",""Document Number"",""ORDPH1007"",""Document Type Full Description"",""Order"",""Commission Amount"",""3.30000"",""Document Amount"",""117.65000"""</f>
        <v>"GP Direct","Fabrikam, Inc.","Jet Sales Header","Customer Number","CONTOSOL0001","Document Date","5/10/2014","Document Number","ORDPH1007","Document Type Full Description","Order","Commission Amount","3.30000","Document Amount","117.65000"</v>
      </c>
      <c r="F65" s="3" t="str">
        <f>"CONTOSOL0001"</f>
        <v>CONTOSOL0001</v>
      </c>
      <c r="G65" s="8">
        <v>41769</v>
      </c>
      <c r="H65" s="3" t="str">
        <f>"ORDPH1007"</f>
        <v>ORDPH1007</v>
      </c>
      <c r="I65" s="3" t="str">
        <f>"Order"</f>
        <v>Order</v>
      </c>
      <c r="J65" s="14">
        <v>3.3</v>
      </c>
      <c r="K65" s="14">
        <v>117.65</v>
      </c>
      <c r="L65" s="2">
        <f t="shared" si="26"/>
        <v>6</v>
      </c>
    </row>
    <row r="66" spans="1:12" hidden="1" outlineLevel="1" x14ac:dyDescent="0.2">
      <c r="A66" s="29" t="s">
        <v>48</v>
      </c>
      <c r="C66" s="11" t="str">
        <f t="shared" si="25"/>
        <v>NANCY B.</v>
      </c>
      <c r="D66" s="11" t="str">
        <f>"""GP Direct"",""Fabrikam, Inc."",""Jet Sales Header"",""Customer Number"",""CONTOSOL0001"",""Document Date"",""5/15/2014"",""Document Number"",""QTEST1009"",""Document Type Full Description"",""Quote"",""Commission Amount"",""3.30000"",""Document Amount"",""117.65000"""</f>
        <v>"GP Direct","Fabrikam, Inc.","Jet Sales Header","Customer Number","CONTOSOL0001","Document Date","5/15/2014","Document Number","QTEST1009","Document Type Full Description","Quote","Commission Amount","3.30000","Document Amount","117.65000"</v>
      </c>
      <c r="F66" s="3" t="str">
        <f>"CONTOSOL0001"</f>
        <v>CONTOSOL0001</v>
      </c>
      <c r="G66" s="8">
        <v>41774</v>
      </c>
      <c r="H66" s="3" t="str">
        <f>"QTEST1009"</f>
        <v>QTEST1009</v>
      </c>
      <c r="I66" s="3" t="str">
        <f>"Quote"</f>
        <v>Quote</v>
      </c>
      <c r="J66" s="14">
        <v>3.3</v>
      </c>
      <c r="K66" s="14">
        <v>117.65</v>
      </c>
      <c r="L66" s="2">
        <f t="shared" si="26"/>
        <v>7</v>
      </c>
    </row>
    <row r="67" spans="1:12" hidden="1" outlineLevel="1" x14ac:dyDescent="0.2">
      <c r="A67" s="29" t="s">
        <v>48</v>
      </c>
      <c r="C67" s="11" t="str">
        <f t="shared" si="25"/>
        <v>NANCY B.</v>
      </c>
      <c r="D67" s="11" t="str">
        <f>"""GP Direct"",""Fabrikam, Inc."",""Jet Sales Header"",""Customer Number"",""LAWRENCE0001"",""Document Date"",""5/10/2014"",""Document Number"",""INV1018"",""Document Type Full Description"",""Invoice"",""Commission Amount"",""0.26000"",""Document Amount"",""9.37000"""</f>
        <v>"GP Direct","Fabrikam, Inc.","Jet Sales Header","Customer Number","LAWRENCE0001","Document Date","5/10/2014","Document Number","INV1018","Document Type Full Description","Invoice","Commission Amount","0.26000","Document Amount","9.37000"</v>
      </c>
      <c r="F67" s="3" t="str">
        <f>"LAWRENCE0001"</f>
        <v>LAWRENCE0001</v>
      </c>
      <c r="G67" s="8">
        <v>41769</v>
      </c>
      <c r="H67" s="3" t="str">
        <f>"INV1018"</f>
        <v>INV1018</v>
      </c>
      <c r="I67" s="3" t="str">
        <f>"Invoice"</f>
        <v>Invoice</v>
      </c>
      <c r="J67" s="14">
        <v>0.26</v>
      </c>
      <c r="K67" s="14">
        <v>9.3699999999999992</v>
      </c>
      <c r="L67" s="2">
        <f t="shared" si="26"/>
        <v>8</v>
      </c>
    </row>
    <row r="68" spans="1:12" hidden="1" outlineLevel="1" x14ac:dyDescent="0.2">
      <c r="A68" s="29" t="s">
        <v>48</v>
      </c>
      <c r="C68" s="11" t="str">
        <f t="shared" si="25"/>
        <v>NANCY B.</v>
      </c>
      <c r="D68" s="11" t="str">
        <f>"""GP Direct"",""Fabrikam, Inc."",""Jet Sales Header"",""Customer Number"",""LAWRENCE0001"",""Document Date"",""5/11/2014"",""Document Number"",""ORDST1009"",""Document Type Full Description"",""Order"",""Commission Amount"",""0.26000"",""Document Amount"",""9.37000"""</f>
        <v>"GP Direct","Fabrikam, Inc.","Jet Sales Header","Customer Number","LAWRENCE0001","Document Date","5/11/2014","Document Number","ORDST1009","Document Type Full Description","Order","Commission Amount","0.26000","Document Amount","9.37000"</v>
      </c>
      <c r="F68" s="3" t="str">
        <f>"LAWRENCE0001"</f>
        <v>LAWRENCE0001</v>
      </c>
      <c r="G68" s="8">
        <v>41770</v>
      </c>
      <c r="H68" s="3" t="str">
        <f>"ORDST1009"</f>
        <v>ORDST1009</v>
      </c>
      <c r="I68" s="3" t="str">
        <f>"Order"</f>
        <v>Order</v>
      </c>
      <c r="J68" s="14">
        <v>0.26</v>
      </c>
      <c r="K68" s="14">
        <v>9.3699999999999992</v>
      </c>
      <c r="L68" s="2">
        <f t="shared" si="26"/>
        <v>9</v>
      </c>
    </row>
    <row r="69" spans="1:12" hidden="1" outlineLevel="1" x14ac:dyDescent="0.2">
      <c r="A69" s="29" t="s">
        <v>48</v>
      </c>
      <c r="C69" s="11" t="str">
        <f t="shared" si="25"/>
        <v>NANCY B.</v>
      </c>
      <c r="D69" s="11" t="str">
        <f>"""GP Direct"",""Fabrikam, Inc."",""Jet Sales Header"",""Customer Number"",""LAWRENCE0001"",""Document Date"",""5/20/2014"",""Document Number"",""ORDST1011"",""Document Type Full Description"",""Order"",""Commission Amount"",""14.40000"",""Document Amount"",""513.50000"""</f>
        <v>"GP Direct","Fabrikam, Inc.","Jet Sales Header","Customer Number","LAWRENCE0001","Document Date","5/20/2014","Document Number","ORDST1011","Document Type Full Description","Order","Commission Amount","14.40000","Document Amount","513.50000"</v>
      </c>
      <c r="F69" s="3" t="str">
        <f>"LAWRENCE0001"</f>
        <v>LAWRENCE0001</v>
      </c>
      <c r="G69" s="8">
        <v>41779</v>
      </c>
      <c r="H69" s="3" t="str">
        <f>"ORDST1011"</f>
        <v>ORDST1011</v>
      </c>
      <c r="I69" s="3" t="str">
        <f>"Order"</f>
        <v>Order</v>
      </c>
      <c r="J69" s="14">
        <v>14.4</v>
      </c>
      <c r="K69" s="14">
        <v>513.5</v>
      </c>
      <c r="L69" s="2">
        <f t="shared" si="26"/>
        <v>10</v>
      </c>
    </row>
    <row r="70" spans="1:12" hidden="1" outlineLevel="1" x14ac:dyDescent="0.2">
      <c r="A70" s="28" t="s">
        <v>120</v>
      </c>
      <c r="C70" s="11" t="str">
        <f>C60</f>
        <v>NANCY B.</v>
      </c>
      <c r="J70" s="15"/>
      <c r="K70" s="15"/>
    </row>
    <row r="71" spans="1:12" collapsed="1" x14ac:dyDescent="0.2">
      <c r="A71" s="29" t="s">
        <v>48</v>
      </c>
      <c r="C71" s="11" t="str">
        <f t="shared" si="23"/>
        <v>NANCY B.</v>
      </c>
      <c r="D71" s="16"/>
      <c r="E71" s="23" t="str">
        <f>"Total for " &amp; $C71</f>
        <v>Total for NANCY B.</v>
      </c>
      <c r="F71" s="23"/>
      <c r="G71" s="23"/>
      <c r="H71" s="23"/>
      <c r="I71" s="23"/>
      <c r="J71" s="24">
        <f>SUBTOTAL(9,J60:J70)</f>
        <v>4252.420000000001</v>
      </c>
      <c r="K71" s="24">
        <f>SUBTOTAL(9,K60:K70)</f>
        <v>151480.38999999996</v>
      </c>
    </row>
    <row r="72" spans="1:12" hidden="1" x14ac:dyDescent="0.2">
      <c r="A72" s="28" t="s">
        <v>120</v>
      </c>
      <c r="C72" s="11"/>
      <c r="D72" s="38"/>
      <c r="E72" s="39"/>
      <c r="F72" s="39"/>
      <c r="G72" s="39"/>
      <c r="H72" s="39"/>
      <c r="I72" s="39"/>
      <c r="J72" s="40"/>
      <c r="K72" s="40"/>
    </row>
    <row r="73" spans="1:12" hidden="1" outlineLevel="1" x14ac:dyDescent="0.2">
      <c r="A73" s="29" t="s">
        <v>48</v>
      </c>
      <c r="C73" s="11" t="str">
        <f t="shared" ref="C73" si="27">E73</f>
        <v>PAUL W.</v>
      </c>
      <c r="D73" s="12"/>
      <c r="E73" s="22" t="str">
        <f>"PAUL W."</f>
        <v>PAUL W.</v>
      </c>
      <c r="F73" s="13"/>
      <c r="G73" s="13"/>
      <c r="H73" s="13"/>
      <c r="I73" s="13"/>
      <c r="J73" s="13"/>
      <c r="K73" s="13"/>
    </row>
    <row r="74" spans="1:12" hidden="1" outlineLevel="1" x14ac:dyDescent="0.2">
      <c r="A74" s="29" t="s">
        <v>48</v>
      </c>
      <c r="C74" s="11" t="str">
        <f t="shared" ref="C74:C84" si="28">C73</f>
        <v>PAUL W.</v>
      </c>
      <c r="D74" s="11" t="str">
        <f>"""GP Direct"",""Fabrikam, Inc."",""Jet Sales Header"",""Customer Number"",""ATMORERE0001"",""Document Date"",""5/24/2014"",""Document Number"",""ORDRP1000"",""Document Type Full Description"",""Order"",""Commission Amount"",""1.20000"",""Document Amount"",""42.75000"""</f>
        <v>"GP Direct","Fabrikam, Inc.","Jet Sales Header","Customer Number","ATMORERE0001","Document Date","5/24/2014","Document Number","ORDRP1000","Document Type Full Description","Order","Commission Amount","1.20000","Document Amount","42.75000"</v>
      </c>
      <c r="F74" s="3" t="str">
        <f>"ATMORERE0001"</f>
        <v>ATMORERE0001</v>
      </c>
      <c r="G74" s="8">
        <v>41783</v>
      </c>
      <c r="H74" s="3" t="str">
        <f>"ORDRP1000"</f>
        <v>ORDRP1000</v>
      </c>
      <c r="I74" s="3" t="str">
        <f>"Order"</f>
        <v>Order</v>
      </c>
      <c r="J74" s="14">
        <v>1.2</v>
      </c>
      <c r="K74" s="14">
        <v>42.75</v>
      </c>
      <c r="L74" s="2">
        <f t="shared" ref="L74" si="29">L73+1</f>
        <v>1</v>
      </c>
    </row>
    <row r="75" spans="1:12" hidden="1" outlineLevel="1" x14ac:dyDescent="0.2">
      <c r="A75" s="29" t="s">
        <v>48</v>
      </c>
      <c r="C75" s="11" t="str">
        <f t="shared" ref="C75:C82" si="30">C74</f>
        <v>PAUL W.</v>
      </c>
      <c r="D75" s="11" t="str">
        <f>"""GP Direct"",""Fabrikam, Inc."",""Jet Sales Header"",""Customer Number"",""CENTRALC0001"",""Document Date"",""5/10/2014"",""Document Number"",""INV1014"",""Document Type Full Description"",""Invoice"",""Commission Amount"",""0.90000"",""Document Amount"",""31.95000"""</f>
        <v>"GP Direct","Fabrikam, Inc.","Jet Sales Header","Customer Number","CENTRALC0001","Document Date","5/10/2014","Document Number","INV1014","Document Type Full Description","Invoice","Commission Amount","0.90000","Document Amount","31.95000"</v>
      </c>
      <c r="F75" s="3" t="str">
        <f>"CENTRALC0001"</f>
        <v>CENTRALC0001</v>
      </c>
      <c r="G75" s="8">
        <v>41769</v>
      </c>
      <c r="H75" s="3" t="str">
        <f>"INV1014"</f>
        <v>INV1014</v>
      </c>
      <c r="I75" s="3" t="str">
        <f>"Invoice"</f>
        <v>Invoice</v>
      </c>
      <c r="J75" s="14">
        <v>0.9</v>
      </c>
      <c r="K75" s="14">
        <v>31.95</v>
      </c>
      <c r="L75" s="2">
        <f t="shared" ref="L75:L82" si="31">L74+1</f>
        <v>2</v>
      </c>
    </row>
    <row r="76" spans="1:12" hidden="1" outlineLevel="1" x14ac:dyDescent="0.2">
      <c r="A76" s="29" t="s">
        <v>48</v>
      </c>
      <c r="C76" s="11" t="str">
        <f t="shared" si="30"/>
        <v>PAUL W.</v>
      </c>
      <c r="D76" s="11" t="str">
        <f>"""GP Direct"",""Fabrikam, Inc."",""Jet Sales Header"",""Customer Number"",""CENTRALC0001"",""Document Date"",""5/11/2014"",""Document Number"",""QTEST1007"",""Document Type Full Description"",""Quote"",""Commission Amount"",""0.90000"",""Document Amount"",""31.95000"""</f>
        <v>"GP Direct","Fabrikam, Inc.","Jet Sales Header","Customer Number","CENTRALC0001","Document Date","5/11/2014","Document Number","QTEST1007","Document Type Full Description","Quote","Commission Amount","0.90000","Document Amount","31.95000"</v>
      </c>
      <c r="F76" s="3" t="str">
        <f>"CENTRALC0001"</f>
        <v>CENTRALC0001</v>
      </c>
      <c r="G76" s="8">
        <v>41770</v>
      </c>
      <c r="H76" s="3" t="str">
        <f>"QTEST1007"</f>
        <v>QTEST1007</v>
      </c>
      <c r="I76" s="3" t="str">
        <f>"Quote"</f>
        <v>Quote</v>
      </c>
      <c r="J76" s="14">
        <v>0.9</v>
      </c>
      <c r="K76" s="14">
        <v>31.95</v>
      </c>
      <c r="L76" s="2">
        <f t="shared" si="31"/>
        <v>3</v>
      </c>
    </row>
    <row r="77" spans="1:12" hidden="1" outlineLevel="1" x14ac:dyDescent="0.2">
      <c r="A77" s="29" t="s">
        <v>48</v>
      </c>
      <c r="C77" s="11" t="str">
        <f t="shared" si="30"/>
        <v>PAUL W.</v>
      </c>
      <c r="D77" s="11" t="str">
        <f>"""GP Direct"",""Fabrikam, Inc."",""Jet Sales Header"",""Customer Number"",""CENTRALI0001"",""Document Date"",""5/16/2014"",""Document Number"",""ORDPH1003"",""Document Type Full Description"",""Order"",""Commission Amount"",""306.90000"",""Document Amount"",""10946.00000"""</f>
        <v>"GP Direct","Fabrikam, Inc.","Jet Sales Header","Customer Number","CENTRALI0001","Document Date","5/16/2014","Document Number","ORDPH1003","Document Type Full Description","Order","Commission Amount","306.90000","Document Amount","10946.00000"</v>
      </c>
      <c r="F77" s="3" t="str">
        <f>"CENTRALI0001"</f>
        <v>CENTRALI0001</v>
      </c>
      <c r="G77" s="8">
        <v>41775</v>
      </c>
      <c r="H77" s="3" t="str">
        <f>"ORDPH1003"</f>
        <v>ORDPH1003</v>
      </c>
      <c r="I77" s="3" t="str">
        <f>"Order"</f>
        <v>Order</v>
      </c>
      <c r="J77" s="14">
        <v>306.89999999999998</v>
      </c>
      <c r="K77" s="14">
        <v>10946</v>
      </c>
      <c r="L77" s="2">
        <f t="shared" si="31"/>
        <v>4</v>
      </c>
    </row>
    <row r="78" spans="1:12" hidden="1" outlineLevel="1" x14ac:dyDescent="0.2">
      <c r="A78" s="29" t="s">
        <v>48</v>
      </c>
      <c r="C78" s="11" t="str">
        <f t="shared" si="30"/>
        <v>PAUL W.</v>
      </c>
      <c r="D78" s="11" t="str">
        <f>"""GP Direct"",""Fabrikam, Inc."",""Jet Sales Header"",""Customer Number"",""HOLLINGC0001"",""Document Date"",""5/10/2014"",""Document Number"",""INVPS1003"",""Document Type Full Description"",""Invoice"",""Commission Amount"",""3.60000"",""Document Amount"",""128.30000"""</f>
        <v>"GP Direct","Fabrikam, Inc.","Jet Sales Header","Customer Number","HOLLINGC0001","Document Date","5/10/2014","Document Number","INVPS1003","Document Type Full Description","Invoice","Commission Amount","3.60000","Document Amount","128.30000"</v>
      </c>
      <c r="F78" s="3" t="str">
        <f>"HOLLINGC0001"</f>
        <v>HOLLINGC0001</v>
      </c>
      <c r="G78" s="8">
        <v>41769</v>
      </c>
      <c r="H78" s="3" t="str">
        <f>"INVPS1003"</f>
        <v>INVPS1003</v>
      </c>
      <c r="I78" s="3" t="str">
        <f>"Invoice"</f>
        <v>Invoice</v>
      </c>
      <c r="J78" s="14">
        <v>3.6</v>
      </c>
      <c r="K78" s="14">
        <v>128.30000000000001</v>
      </c>
      <c r="L78" s="2">
        <f t="shared" si="31"/>
        <v>5</v>
      </c>
    </row>
    <row r="79" spans="1:12" hidden="1" outlineLevel="1" x14ac:dyDescent="0.2">
      <c r="A79" s="29" t="s">
        <v>48</v>
      </c>
      <c r="C79" s="11" t="str">
        <f t="shared" si="30"/>
        <v>PAUL W.</v>
      </c>
      <c r="D79" s="11" t="str">
        <f>"""GP Direct"",""Fabrikam, Inc."",""Jet Sales Header"",""Customer Number"",""HOLLINGC0001"",""Document Date"",""5/10/2014"",""Document Number"",""ORD1001"",""Document Type Full Description"",""Order"",""Commission Amount"",""3.60000"",""Document Amount"",""128.30000"""</f>
        <v>"GP Direct","Fabrikam, Inc.","Jet Sales Header","Customer Number","HOLLINGC0001","Document Date","5/10/2014","Document Number","ORD1001","Document Type Full Description","Order","Commission Amount","3.60000","Document Amount","128.30000"</v>
      </c>
      <c r="F79" s="3" t="str">
        <f>"HOLLINGC0001"</f>
        <v>HOLLINGC0001</v>
      </c>
      <c r="G79" s="8">
        <v>41769</v>
      </c>
      <c r="H79" s="3" t="str">
        <f>"ORD1001"</f>
        <v>ORD1001</v>
      </c>
      <c r="I79" s="3" t="str">
        <f>"Order"</f>
        <v>Order</v>
      </c>
      <c r="J79" s="14">
        <v>3.6</v>
      </c>
      <c r="K79" s="14">
        <v>128.30000000000001</v>
      </c>
      <c r="L79" s="2">
        <f t="shared" si="31"/>
        <v>6</v>
      </c>
    </row>
    <row r="80" spans="1:12" hidden="1" outlineLevel="1" x14ac:dyDescent="0.2">
      <c r="A80" s="29" t="s">
        <v>48</v>
      </c>
      <c r="C80" s="11" t="str">
        <f t="shared" si="30"/>
        <v>PAUL W.</v>
      </c>
      <c r="D80" s="11" t="str">
        <f>"""GP Direct"",""Fabrikam, Inc."",""Jet Sales Header"",""Customer Number"",""HOLLINGC0001"",""Document Date"",""5/25/2014"",""Document Number"",""INVPS1001"",""Document Type Full Description"",""Invoice"",""Commission Amount"",""5.70000"",""Document Amount"",""203.25000"""</f>
        <v>"GP Direct","Fabrikam, Inc.","Jet Sales Header","Customer Number","HOLLINGC0001","Document Date","5/25/2014","Document Number","INVPS1001","Document Type Full Description","Invoice","Commission Amount","5.70000","Document Amount","203.25000"</v>
      </c>
      <c r="F80" s="3" t="str">
        <f>"HOLLINGC0001"</f>
        <v>HOLLINGC0001</v>
      </c>
      <c r="G80" s="8">
        <v>41784</v>
      </c>
      <c r="H80" s="3" t="str">
        <f>"INVPS1001"</f>
        <v>INVPS1001</v>
      </c>
      <c r="I80" s="3" t="str">
        <f>"Invoice"</f>
        <v>Invoice</v>
      </c>
      <c r="J80" s="14">
        <v>5.7</v>
      </c>
      <c r="K80" s="14">
        <v>203.25</v>
      </c>
      <c r="L80" s="2">
        <f t="shared" si="31"/>
        <v>7</v>
      </c>
    </row>
    <row r="81" spans="1:12" hidden="1" outlineLevel="1" x14ac:dyDescent="0.2">
      <c r="A81" s="29" t="s">
        <v>48</v>
      </c>
      <c r="C81" s="11" t="str">
        <f t="shared" si="30"/>
        <v>PAUL W.</v>
      </c>
      <c r="D81" s="11" t="str">
        <f>"""GP Direct"",""Fabrikam, Inc."",""Jet Sales Header"",""Customer Number"",""ISNINDUS0001"",""Document Date"",""5/17/2014"",""Document Number"",""INV1010"",""Document Type Full Description"",""Invoice"",""Commission Amount"",""40.50000"",""Document Amount"",""1444.45000"""</f>
        <v>"GP Direct","Fabrikam, Inc.","Jet Sales Header","Customer Number","ISNINDUS0001","Document Date","5/17/2014","Document Number","INV1010","Document Type Full Description","Invoice","Commission Amount","40.50000","Document Amount","1444.45000"</v>
      </c>
      <c r="F81" s="3" t="str">
        <f>"ISNINDUS0001"</f>
        <v>ISNINDUS0001</v>
      </c>
      <c r="G81" s="8">
        <v>41776</v>
      </c>
      <c r="H81" s="3" t="str">
        <f>"INV1010"</f>
        <v>INV1010</v>
      </c>
      <c r="I81" s="3" t="str">
        <f>"Invoice"</f>
        <v>Invoice</v>
      </c>
      <c r="J81" s="14">
        <v>40.5</v>
      </c>
      <c r="K81" s="14">
        <v>1444.45</v>
      </c>
      <c r="L81" s="2">
        <f t="shared" si="31"/>
        <v>8</v>
      </c>
    </row>
    <row r="82" spans="1:12" hidden="1" outlineLevel="1" x14ac:dyDescent="0.2">
      <c r="A82" s="29" t="s">
        <v>48</v>
      </c>
      <c r="C82" s="11" t="str">
        <f t="shared" si="30"/>
        <v>PAUL W.</v>
      </c>
      <c r="D82" s="11" t="str">
        <f>"""GP Direct"",""Fabrikam, Inc."",""Jet Sales Header"",""Customer Number"",""WESTCENT0001"",""Document Date"",""5/17/2014"",""Document Number"",""ORDPH1002"",""Document Type Full Description"",""Order"",""Commission Amount"",""2.99000"",""Document Amount"",""99.75000"""</f>
        <v>"GP Direct","Fabrikam, Inc.","Jet Sales Header","Customer Number","WESTCENT0001","Document Date","5/17/2014","Document Number","ORDPH1002","Document Type Full Description","Order","Commission Amount","2.99000","Document Amount","99.75000"</v>
      </c>
      <c r="F82" s="3" t="str">
        <f>"WESTCENT0001"</f>
        <v>WESTCENT0001</v>
      </c>
      <c r="G82" s="8">
        <v>41776</v>
      </c>
      <c r="H82" s="3" t="str">
        <f>"ORDPH1002"</f>
        <v>ORDPH1002</v>
      </c>
      <c r="I82" s="3" t="str">
        <f>"Order"</f>
        <v>Order</v>
      </c>
      <c r="J82" s="14">
        <v>2.99</v>
      </c>
      <c r="K82" s="14">
        <v>99.75</v>
      </c>
      <c r="L82" s="2">
        <f t="shared" si="31"/>
        <v>9</v>
      </c>
    </row>
    <row r="83" spans="1:12" hidden="1" outlineLevel="1" x14ac:dyDescent="0.2">
      <c r="A83" s="28" t="s">
        <v>120</v>
      </c>
      <c r="C83" s="11" t="str">
        <f>C74</f>
        <v>PAUL W.</v>
      </c>
      <c r="J83" s="15"/>
      <c r="K83" s="15"/>
    </row>
    <row r="84" spans="1:12" collapsed="1" x14ac:dyDescent="0.2">
      <c r="A84" s="29" t="s">
        <v>48</v>
      </c>
      <c r="C84" s="11" t="str">
        <f t="shared" si="28"/>
        <v>PAUL W.</v>
      </c>
      <c r="D84" s="16"/>
      <c r="E84" s="23" t="str">
        <f>"Total for " &amp; $C84</f>
        <v>Total for PAUL W.</v>
      </c>
      <c r="F84" s="23"/>
      <c r="G84" s="23"/>
      <c r="H84" s="23"/>
      <c r="I84" s="23"/>
      <c r="J84" s="24">
        <f>SUBTOTAL(9,J74:J83)</f>
        <v>366.29</v>
      </c>
      <c r="K84" s="24">
        <f>SUBTOTAL(9,K74:K83)</f>
        <v>13056.699999999999</v>
      </c>
    </row>
    <row r="85" spans="1:12" hidden="1" x14ac:dyDescent="0.2">
      <c r="A85" s="28" t="s">
        <v>120</v>
      </c>
      <c r="C85" s="11"/>
      <c r="D85" s="38"/>
      <c r="E85" s="39"/>
      <c r="F85" s="39"/>
      <c r="G85" s="39"/>
      <c r="H85" s="39"/>
      <c r="I85" s="39"/>
      <c r="J85" s="40"/>
      <c r="K85" s="40"/>
    </row>
    <row r="86" spans="1:12" hidden="1" outlineLevel="1" x14ac:dyDescent="0.2">
      <c r="A86" s="29" t="s">
        <v>48</v>
      </c>
      <c r="C86" s="11" t="str">
        <f t="shared" ref="C86" si="32">E86</f>
        <v>SANDRA M.</v>
      </c>
      <c r="D86" s="12"/>
      <c r="E86" s="22" t="str">
        <f>"SANDRA M."</f>
        <v>SANDRA M.</v>
      </c>
      <c r="F86" s="13"/>
      <c r="G86" s="13"/>
      <c r="H86" s="13"/>
      <c r="I86" s="13"/>
      <c r="J86" s="13"/>
      <c r="K86" s="13"/>
    </row>
    <row r="87" spans="1:12" hidden="1" outlineLevel="1" x14ac:dyDescent="0.2">
      <c r="A87" s="29" t="s">
        <v>48</v>
      </c>
      <c r="C87" s="11" t="str">
        <f t="shared" ref="C87:C97" si="33">C86</f>
        <v>SANDRA M.</v>
      </c>
      <c r="D87" s="11" t="str">
        <f>"""GP Direct"",""Fabrikam, Inc."",""Jet Sales Header"",""Customer Number"",""COMPUTER0001"",""Document Date"",""5/26/2014"",""Document Number"",""ORDSPEC1000"",""Document Type Full Description"",""Order"",""Commission Amount"",""3.60000"",""Document Amount"",""128.35000"""</f>
        <v>"GP Direct","Fabrikam, Inc.","Jet Sales Header","Customer Number","COMPUTER0001","Document Date","5/26/2014","Document Number","ORDSPEC1000","Document Type Full Description","Order","Commission Amount","3.60000","Document Amount","128.35000"</v>
      </c>
      <c r="F87" s="3" t="str">
        <f>"COMPUTER0001"</f>
        <v>COMPUTER0001</v>
      </c>
      <c r="G87" s="8">
        <v>41785</v>
      </c>
      <c r="H87" s="3" t="str">
        <f>"ORDSPEC1000"</f>
        <v>ORDSPEC1000</v>
      </c>
      <c r="I87" s="3" t="str">
        <f>"Order"</f>
        <v>Order</v>
      </c>
      <c r="J87" s="14">
        <v>3.6</v>
      </c>
      <c r="K87" s="14">
        <v>128.35</v>
      </c>
      <c r="L87" s="2">
        <f t="shared" ref="L87" si="34">L86+1</f>
        <v>1</v>
      </c>
    </row>
    <row r="88" spans="1:12" hidden="1" outlineLevel="1" x14ac:dyDescent="0.2">
      <c r="A88" s="29" t="s">
        <v>48</v>
      </c>
      <c r="C88" s="11" t="str">
        <f t="shared" ref="C88:C95" si="35">C87</f>
        <v>SANDRA M.</v>
      </c>
      <c r="D88" s="11" t="str">
        <f>"""GP Direct"",""Fabrikam, Inc."",""Jet Sales Header"",""Customer Number"",""KENSINGT0001"",""Document Date"",""5/16/2014"",""Document Number"",""ORD1006"",""Document Type Full Description"",""Order"",""Commission Amount"",""197.70000"",""Document Amount"",""7051.25000"""</f>
        <v>"GP Direct","Fabrikam, Inc.","Jet Sales Header","Customer Number","KENSINGT0001","Document Date","5/16/2014","Document Number","ORD1006","Document Type Full Description","Order","Commission Amount","197.70000","Document Amount","7051.25000"</v>
      </c>
      <c r="F88" s="3" t="str">
        <f>"KENSINGT0001"</f>
        <v>KENSINGT0001</v>
      </c>
      <c r="G88" s="8">
        <v>41775</v>
      </c>
      <c r="H88" s="3" t="str">
        <f>"ORD1006"</f>
        <v>ORD1006</v>
      </c>
      <c r="I88" s="3" t="str">
        <f>"Order"</f>
        <v>Order</v>
      </c>
      <c r="J88" s="14">
        <v>197.7</v>
      </c>
      <c r="K88" s="14">
        <v>7051.25</v>
      </c>
      <c r="L88" s="2">
        <f t="shared" ref="L88:L95" si="36">L87+1</f>
        <v>2</v>
      </c>
    </row>
    <row r="89" spans="1:12" hidden="1" outlineLevel="1" x14ac:dyDescent="0.2">
      <c r="A89" s="29" t="s">
        <v>48</v>
      </c>
      <c r="C89" s="11" t="str">
        <f t="shared" si="35"/>
        <v>SANDRA M.</v>
      </c>
      <c r="D89" s="11" t="str">
        <f>"""GP Direct"",""Fabrikam, Inc."",""Jet Sales Header"",""Customer Number"",""LASERMES0001"",""Document Date"",""5/19/2014"",""Document Number"",""ORDST1014"",""Document Type Full Description"",""Order"",""Commission Amount"",""14.57000"",""Document Amount"",""519.60000"""</f>
        <v>"GP Direct","Fabrikam, Inc.","Jet Sales Header","Customer Number","LASERMES0001","Document Date","5/19/2014","Document Number","ORDST1014","Document Type Full Description","Order","Commission Amount","14.57000","Document Amount","519.60000"</v>
      </c>
      <c r="F89" s="3" t="str">
        <f>"LASERMES0001"</f>
        <v>LASERMES0001</v>
      </c>
      <c r="G89" s="8">
        <v>41778</v>
      </c>
      <c r="H89" s="3" t="str">
        <f>"ORDST1014"</f>
        <v>ORDST1014</v>
      </c>
      <c r="I89" s="3" t="str">
        <f>"Order"</f>
        <v>Order</v>
      </c>
      <c r="J89" s="14">
        <v>14.57</v>
      </c>
      <c r="K89" s="14">
        <v>519.6</v>
      </c>
      <c r="L89" s="2">
        <f t="shared" si="36"/>
        <v>3</v>
      </c>
    </row>
    <row r="90" spans="1:12" hidden="1" outlineLevel="1" x14ac:dyDescent="0.2">
      <c r="A90" s="29" t="s">
        <v>48</v>
      </c>
      <c r="C90" s="11" t="str">
        <f t="shared" si="35"/>
        <v>SANDRA M.</v>
      </c>
      <c r="D90" s="11" t="str">
        <f>"""GP Direct"",""Fabrikam, Inc."",""Jet Sales Header"",""Customer Number"",""MAHLERST0001"",""Document Date"",""5/10/2014"",""Document Number"",""INV1017"",""Document Type Full Description"",""Invoice"",""Commission Amount"",""180.00000"",""Document Amount"",""5999.95000"""</f>
        <v>"GP Direct","Fabrikam, Inc.","Jet Sales Header","Customer Number","MAHLERST0001","Document Date","5/10/2014","Document Number","INV1017","Document Type Full Description","Invoice","Commission Amount","180.00000","Document Amount","5999.95000"</v>
      </c>
      <c r="F90" s="3" t="str">
        <f>"MAHLERST0001"</f>
        <v>MAHLERST0001</v>
      </c>
      <c r="G90" s="8">
        <v>41769</v>
      </c>
      <c r="H90" s="3" t="str">
        <f>"INV1017"</f>
        <v>INV1017</v>
      </c>
      <c r="I90" s="3" t="str">
        <f>"Invoice"</f>
        <v>Invoice</v>
      </c>
      <c r="J90" s="14">
        <v>180</v>
      </c>
      <c r="K90" s="14">
        <v>5999.95</v>
      </c>
      <c r="L90" s="2">
        <f t="shared" si="36"/>
        <v>4</v>
      </c>
    </row>
    <row r="91" spans="1:12" hidden="1" outlineLevel="1" x14ac:dyDescent="0.2">
      <c r="A91" s="29" t="s">
        <v>48</v>
      </c>
      <c r="C91" s="11" t="str">
        <f t="shared" si="35"/>
        <v>SANDRA M.</v>
      </c>
      <c r="D91" s="11" t="str">
        <f>"""GP Direct"",""Fabrikam, Inc."",""Jet Sales Header"",""Customer Number"",""MAHLERST0001"",""Document Date"",""5/10/2014"",""Document Number"",""ORDST1008"",""Document Type Full Description"",""Order"",""Commission Amount"",""180.00000"",""Document Amount"",""5999.95000"""</f>
        <v>"GP Direct","Fabrikam, Inc.","Jet Sales Header","Customer Number","MAHLERST0001","Document Date","5/10/2014","Document Number","ORDST1008","Document Type Full Description","Order","Commission Amount","180.00000","Document Amount","5999.95000"</v>
      </c>
      <c r="F91" s="3" t="str">
        <f>"MAHLERST0001"</f>
        <v>MAHLERST0001</v>
      </c>
      <c r="G91" s="8">
        <v>41769</v>
      </c>
      <c r="H91" s="3" t="str">
        <f>"ORDST1008"</f>
        <v>ORDST1008</v>
      </c>
      <c r="I91" s="3" t="str">
        <f>"Order"</f>
        <v>Order</v>
      </c>
      <c r="J91" s="14">
        <v>180</v>
      </c>
      <c r="K91" s="14">
        <v>5999.95</v>
      </c>
      <c r="L91" s="2">
        <f t="shared" si="36"/>
        <v>5</v>
      </c>
    </row>
    <row r="92" spans="1:12" hidden="1" outlineLevel="1" x14ac:dyDescent="0.2">
      <c r="A92" s="29" t="s">
        <v>48</v>
      </c>
      <c r="C92" s="11" t="str">
        <f t="shared" si="35"/>
        <v>SANDRA M.</v>
      </c>
      <c r="D92" s="11" t="str">
        <f>"""GP Direct"",""Fabrikam, Inc."",""Jet Sales Header"",""Customer Number"",""METROPOL0001"",""Document Date"",""5/7/2014"",""Document Number"",""ORD1002"",""Document Type Full Description"",""Order"",""Commission Amount"",""0.30000"",""Document Amount"",""10.65000"""</f>
        <v>"GP Direct","Fabrikam, Inc.","Jet Sales Header","Customer Number","METROPOL0001","Document Date","5/7/2014","Document Number","ORD1002","Document Type Full Description","Order","Commission Amount","0.30000","Document Amount","10.65000"</v>
      </c>
      <c r="F92" s="3" t="str">
        <f>"METROPOL0001"</f>
        <v>METROPOL0001</v>
      </c>
      <c r="G92" s="8">
        <v>41766</v>
      </c>
      <c r="H92" s="3" t="str">
        <f>"ORD1002"</f>
        <v>ORD1002</v>
      </c>
      <c r="I92" s="3" t="str">
        <f>"Order"</f>
        <v>Order</v>
      </c>
      <c r="J92" s="14">
        <v>0.3</v>
      </c>
      <c r="K92" s="14">
        <v>10.65</v>
      </c>
      <c r="L92" s="2">
        <f t="shared" si="36"/>
        <v>6</v>
      </c>
    </row>
    <row r="93" spans="1:12" hidden="1" outlineLevel="1" x14ac:dyDescent="0.2">
      <c r="A93" s="29" t="s">
        <v>48</v>
      </c>
      <c r="C93" s="11" t="str">
        <f t="shared" si="35"/>
        <v>SANDRA M.</v>
      </c>
      <c r="D93" s="11" t="str">
        <f>"""GP Direct"",""Fabrikam, Inc."",""Jet Sales Header"",""Customer Number"",""METROPOL0001"",""Document Date"",""5/10/2014"",""Document Number"",""INV1016"",""Document Type Full Description"",""Invoice"",""Commission Amount"",""0.30000"",""Document Amount"",""10.65000"""</f>
        <v>"GP Direct","Fabrikam, Inc.","Jet Sales Header","Customer Number","METROPOL0001","Document Date","5/10/2014","Document Number","INV1016","Document Type Full Description","Invoice","Commission Amount","0.30000","Document Amount","10.65000"</v>
      </c>
      <c r="F93" s="3" t="str">
        <f>"METROPOL0001"</f>
        <v>METROPOL0001</v>
      </c>
      <c r="G93" s="8">
        <v>41769</v>
      </c>
      <c r="H93" s="3" t="str">
        <f>"INV1016"</f>
        <v>INV1016</v>
      </c>
      <c r="I93" s="3" t="str">
        <f>"Invoice"</f>
        <v>Invoice</v>
      </c>
      <c r="J93" s="14">
        <v>0.3</v>
      </c>
      <c r="K93" s="14">
        <v>10.65</v>
      </c>
      <c r="L93" s="2">
        <f t="shared" si="36"/>
        <v>7</v>
      </c>
    </row>
    <row r="94" spans="1:12" hidden="1" outlineLevel="1" x14ac:dyDescent="0.2">
      <c r="A94" s="29" t="s">
        <v>48</v>
      </c>
      <c r="C94" s="11" t="str">
        <f t="shared" si="35"/>
        <v>SANDRA M.</v>
      </c>
      <c r="D94" s="11" t="str">
        <f>"""GP Direct"",""Fabrikam, Inc."",""Jet Sales Header"",""Customer Number"",""METROPOL0001"",""Document Date"",""5/28/2014"",""Document Number"",""ORDST1015"",""Document Type Full Description"",""Order"",""Commission Amount"",""197.70000"",""Document Amount"",""7051.25000"""</f>
        <v>"GP Direct","Fabrikam, Inc.","Jet Sales Header","Customer Number","METROPOL0001","Document Date","5/28/2014","Document Number","ORDST1015","Document Type Full Description","Order","Commission Amount","197.70000","Document Amount","7051.25000"</v>
      </c>
      <c r="F94" s="3" t="str">
        <f>"METROPOL0001"</f>
        <v>METROPOL0001</v>
      </c>
      <c r="G94" s="8">
        <v>41787</v>
      </c>
      <c r="H94" s="3" t="str">
        <f>"ORDST1015"</f>
        <v>ORDST1015</v>
      </c>
      <c r="I94" s="3" t="str">
        <f>"Order"</f>
        <v>Order</v>
      </c>
      <c r="J94" s="14">
        <v>197.7</v>
      </c>
      <c r="K94" s="14">
        <v>7051.25</v>
      </c>
      <c r="L94" s="2">
        <f t="shared" si="36"/>
        <v>8</v>
      </c>
    </row>
    <row r="95" spans="1:12" hidden="1" outlineLevel="1" x14ac:dyDescent="0.2">
      <c r="A95" s="29" t="s">
        <v>48</v>
      </c>
      <c r="C95" s="11" t="str">
        <f t="shared" si="35"/>
        <v>SANDRA M.</v>
      </c>
      <c r="D95" s="11" t="str">
        <f>"""GP Direct"",""Fabrikam, Inc."",""Jet Sales Header"",""Customer Number"",""PLAZAONE0001"",""Document Date"",""5/20/2014"",""Document Number"",""INV1022"",""Document Type Full Description"",""Invoice"",""Commission Amount"",""22.79000"",""Document Amount"",""812.99000"""</f>
        <v>"GP Direct","Fabrikam, Inc.","Jet Sales Header","Customer Number","PLAZAONE0001","Document Date","5/20/2014","Document Number","INV1022","Document Type Full Description","Invoice","Commission Amount","22.79000","Document Amount","812.99000"</v>
      </c>
      <c r="F95" s="3" t="str">
        <f>"PLAZAONE0001"</f>
        <v>PLAZAONE0001</v>
      </c>
      <c r="G95" s="8">
        <v>41779</v>
      </c>
      <c r="H95" s="3" t="str">
        <f>"INV1022"</f>
        <v>INV1022</v>
      </c>
      <c r="I95" s="3" t="str">
        <f>"Invoice"</f>
        <v>Invoice</v>
      </c>
      <c r="J95" s="14">
        <v>22.79</v>
      </c>
      <c r="K95" s="14">
        <v>812.99</v>
      </c>
      <c r="L95" s="2">
        <f t="shared" si="36"/>
        <v>9</v>
      </c>
    </row>
    <row r="96" spans="1:12" hidden="1" outlineLevel="1" x14ac:dyDescent="0.2">
      <c r="A96" s="28" t="s">
        <v>120</v>
      </c>
      <c r="C96" s="11" t="str">
        <f>C87</f>
        <v>SANDRA M.</v>
      </c>
      <c r="J96" s="15"/>
      <c r="K96" s="15"/>
    </row>
    <row r="97" spans="1:11" collapsed="1" x14ac:dyDescent="0.2">
      <c r="A97" s="29" t="s">
        <v>48</v>
      </c>
      <c r="C97" s="11" t="str">
        <f t="shared" si="33"/>
        <v>SANDRA M.</v>
      </c>
      <c r="D97" s="16"/>
      <c r="E97" s="23" t="str">
        <f>"Total for " &amp; $C97</f>
        <v>Total for SANDRA M.</v>
      </c>
      <c r="F97" s="23"/>
      <c r="G97" s="23"/>
      <c r="H97" s="23"/>
      <c r="I97" s="23"/>
      <c r="J97" s="24">
        <f t="shared" ref="J97:K97" si="37">SUBTOTAL(9,J87:J96)</f>
        <v>796.95999999999981</v>
      </c>
      <c r="K97" s="24">
        <f t="shared" si="37"/>
        <v>27584.640000000007</v>
      </c>
    </row>
    <row r="98" spans="1:11" hidden="1" x14ac:dyDescent="0.2">
      <c r="A98" s="28" t="s">
        <v>120</v>
      </c>
      <c r="C98" s="11"/>
      <c r="D98" s="38"/>
      <c r="E98" s="39"/>
      <c r="F98" s="39"/>
      <c r="G98" s="39"/>
      <c r="H98" s="39"/>
      <c r="I98" s="39"/>
      <c r="J98" s="40"/>
      <c r="K98" s="40"/>
    </row>
    <row r="99" spans="1:11" ht="12.75" thickBot="1" x14ac:dyDescent="0.25">
      <c r="A99" s="29"/>
      <c r="J99" s="15"/>
      <c r="K99" s="15"/>
    </row>
    <row r="100" spans="1:11" ht="13.5" thickTop="1" x14ac:dyDescent="0.2">
      <c r="A100" s="29"/>
      <c r="D100" s="20"/>
      <c r="E100" s="20" t="s">
        <v>7</v>
      </c>
      <c r="F100" s="20"/>
      <c r="G100" s="20"/>
      <c r="H100" s="20"/>
      <c r="I100" s="20"/>
      <c r="J100" s="21">
        <f>SUBTOTAL(9,J12:J99)</f>
        <v>10744.280000000002</v>
      </c>
      <c r="K100" s="21">
        <f>SUBTOTAL(9,K12:K99)</f>
        <v>383535.44000000012</v>
      </c>
    </row>
    <row r="101" spans="1:11" x14ac:dyDescent="0.2">
      <c r="A101" s="29"/>
    </row>
    <row r="102" spans="1:11" x14ac:dyDescent="0.2">
      <c r="A102" s="29"/>
    </row>
  </sheetData>
  <phoneticPr fontId="3" type="noConversion"/>
  <conditionalFormatting sqref="D13:K13">
    <cfRule type="expression" dxfId="9" priority="115" stopIfTrue="1">
      <formula>MOD($L13,2)=0</formula>
    </cfRule>
  </conditionalFormatting>
  <conditionalFormatting sqref="D20:K20 D29:K29 D37:K37 D50:K50 D60:K60 D74:K74 D87:K87">
    <cfRule type="expression" dxfId="8" priority="9" stopIfTrue="1">
      <formula>MOD($L20,2)=0</formula>
    </cfRule>
  </conditionalFormatting>
  <conditionalFormatting sqref="D14:K15">
    <cfRule type="expression" dxfId="7" priority="8" stopIfTrue="1">
      <formula>MOD($L14,2)=0</formula>
    </cfRule>
  </conditionalFormatting>
  <conditionalFormatting sqref="D88:K95">
    <cfRule type="expression" dxfId="6" priority="7" stopIfTrue="1">
      <formula>MOD($L88,2)=0</formula>
    </cfRule>
  </conditionalFormatting>
  <conditionalFormatting sqref="D75:K82">
    <cfRule type="expression" dxfId="5" priority="6" stopIfTrue="1">
      <formula>MOD($L75,2)=0</formula>
    </cfRule>
  </conditionalFormatting>
  <conditionalFormatting sqref="D61:K69">
    <cfRule type="expression" dxfId="4" priority="5" stopIfTrue="1">
      <formula>MOD($L61,2)=0</formula>
    </cfRule>
  </conditionalFormatting>
  <conditionalFormatting sqref="D51:K55">
    <cfRule type="expression" dxfId="3" priority="4" stopIfTrue="1">
      <formula>MOD($L51,2)=0</formula>
    </cfRule>
  </conditionalFormatting>
  <conditionalFormatting sqref="D38:K45">
    <cfRule type="expression" dxfId="2" priority="3" stopIfTrue="1">
      <formula>MOD($L38,2)=0</formula>
    </cfRule>
  </conditionalFormatting>
  <conditionalFormatting sqref="D30:K32">
    <cfRule type="expression" dxfId="1" priority="2" stopIfTrue="1">
      <formula>MOD($L30,2)=0</formula>
    </cfRule>
  </conditionalFormatting>
  <conditionalFormatting sqref="D21:K24">
    <cfRule type="expression" dxfId="0" priority="1" stopIfTrue="1">
      <formula>MOD($L21,2)=0</formula>
    </cfRule>
  </conditionalFormatting>
  <pageMargins left="0.75" right="0.75" top="1" bottom="1" header="0.5" footer="0.5"/>
  <pageSetup scale="94"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workbookViewId="0"/>
  </sheetViews>
  <sheetFormatPr defaultRowHeight="12.75" x14ac:dyDescent="0.2"/>
  <sheetData>
    <row r="1" spans="1:5" x14ac:dyDescent="0.2">
      <c r="A1" s="1" t="s">
        <v>437</v>
      </c>
      <c r="C1" s="1" t="s">
        <v>3</v>
      </c>
      <c r="D1" s="1" t="s">
        <v>2</v>
      </c>
      <c r="E1" s="1" t="s">
        <v>1</v>
      </c>
    </row>
    <row r="4" spans="1:5" x14ac:dyDescent="0.2">
      <c r="C4" s="1" t="s">
        <v>98</v>
      </c>
    </row>
    <row r="5" spans="1:5" x14ac:dyDescent="0.2">
      <c r="A5" s="1" t="s">
        <v>4</v>
      </c>
      <c r="C5" s="1" t="s">
        <v>16</v>
      </c>
      <c r="D5" s="1" t="s">
        <v>0</v>
      </c>
      <c r="E5" s="1" t="s">
        <v>31</v>
      </c>
    </row>
    <row r="6" spans="1:5" x14ac:dyDescent="0.2">
      <c r="A6" s="1" t="s">
        <v>4</v>
      </c>
      <c r="C6" s="1" t="s">
        <v>17</v>
      </c>
      <c r="D6" s="1" t="s">
        <v>88</v>
      </c>
      <c r="E6" s="1" t="s">
        <v>32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workbookViewId="0"/>
  </sheetViews>
  <sheetFormatPr defaultRowHeight="12.75" x14ac:dyDescent="0.2"/>
  <sheetData>
    <row r="1" spans="1:5" x14ac:dyDescent="0.2">
      <c r="A1" s="1" t="s">
        <v>437</v>
      </c>
      <c r="C1" s="1" t="s">
        <v>3</v>
      </c>
      <c r="D1" s="1" t="s">
        <v>2</v>
      </c>
      <c r="E1" s="1" t="s">
        <v>1</v>
      </c>
    </row>
    <row r="4" spans="1:5" x14ac:dyDescent="0.2">
      <c r="C4" s="1" t="s">
        <v>98</v>
      </c>
    </row>
    <row r="5" spans="1:5" x14ac:dyDescent="0.2">
      <c r="A5" s="1" t="s">
        <v>4</v>
      </c>
      <c r="C5" s="1" t="s">
        <v>16</v>
      </c>
      <c r="D5" s="1" t="s">
        <v>0</v>
      </c>
      <c r="E5" s="1" t="s">
        <v>31</v>
      </c>
    </row>
    <row r="6" spans="1:5" x14ac:dyDescent="0.2">
      <c r="A6" s="1" t="s">
        <v>4</v>
      </c>
      <c r="C6" s="1" t="s">
        <v>17</v>
      </c>
      <c r="D6" s="1" t="s">
        <v>88</v>
      </c>
      <c r="E6" s="1" t="s">
        <v>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workbookViewId="0"/>
  </sheetViews>
  <sheetFormatPr defaultRowHeight="12.75" x14ac:dyDescent="0.2"/>
  <sheetData>
    <row r="1" spans="1:12" x14ac:dyDescent="0.2">
      <c r="A1" s="1" t="s">
        <v>443</v>
      </c>
      <c r="C1" s="1" t="s">
        <v>6</v>
      </c>
      <c r="D1" s="1" t="s">
        <v>6</v>
      </c>
      <c r="E1" s="1" t="s">
        <v>5</v>
      </c>
      <c r="F1" s="1" t="s">
        <v>5</v>
      </c>
      <c r="G1" s="1" t="s">
        <v>5</v>
      </c>
      <c r="H1" s="1" t="s">
        <v>5</v>
      </c>
      <c r="I1" s="1" t="s">
        <v>5</v>
      </c>
      <c r="J1" s="1" t="s">
        <v>5</v>
      </c>
      <c r="K1" s="1" t="s">
        <v>5</v>
      </c>
      <c r="L1" s="1" t="s">
        <v>6</v>
      </c>
    </row>
    <row r="2" spans="1:12" x14ac:dyDescent="0.2">
      <c r="A2" s="1" t="s">
        <v>6</v>
      </c>
      <c r="E2" s="1" t="s">
        <v>435</v>
      </c>
      <c r="F2" s="1" t="s">
        <v>9</v>
      </c>
      <c r="G2" s="1" t="s">
        <v>18</v>
      </c>
      <c r="H2" s="1" t="s">
        <v>19</v>
      </c>
      <c r="I2" s="1" t="s">
        <v>436</v>
      </c>
      <c r="J2" s="1" t="s">
        <v>20</v>
      </c>
      <c r="K2" s="1" t="s">
        <v>21</v>
      </c>
    </row>
    <row r="4" spans="1:12" x14ac:dyDescent="0.2">
      <c r="E4" s="1" t="s">
        <v>14</v>
      </c>
    </row>
    <row r="8" spans="1:12" x14ac:dyDescent="0.2">
      <c r="E8" s="1" t="s">
        <v>16</v>
      </c>
      <c r="F8" s="1" t="s">
        <v>33</v>
      </c>
    </row>
    <row r="9" spans="1:12" x14ac:dyDescent="0.2">
      <c r="E9" s="1" t="s">
        <v>17</v>
      </c>
      <c r="F9" s="1" t="s">
        <v>34</v>
      </c>
      <c r="J9" s="1" t="s">
        <v>15</v>
      </c>
      <c r="K9" s="1" t="s">
        <v>35</v>
      </c>
    </row>
    <row r="11" spans="1:12" x14ac:dyDescent="0.2">
      <c r="E11" s="1" t="s">
        <v>8</v>
      </c>
      <c r="F11" s="1" t="s">
        <v>9</v>
      </c>
      <c r="G11" s="1" t="s">
        <v>10</v>
      </c>
      <c r="H11" s="1" t="s">
        <v>11</v>
      </c>
      <c r="I11" s="1" t="s">
        <v>434</v>
      </c>
      <c r="J11" s="1" t="s">
        <v>12</v>
      </c>
      <c r="K11" s="1" t="s">
        <v>13</v>
      </c>
    </row>
    <row r="12" spans="1:12" x14ac:dyDescent="0.2">
      <c r="C12" s="1" t="s">
        <v>36</v>
      </c>
      <c r="E12" s="1" t="s">
        <v>99</v>
      </c>
    </row>
    <row r="13" spans="1:12" x14ac:dyDescent="0.2">
      <c r="C13" s="1" t="s">
        <v>37</v>
      </c>
      <c r="D13" s="1" t="s">
        <v>438</v>
      </c>
      <c r="F13" s="1" t="s">
        <v>38</v>
      </c>
      <c r="G13" s="1" t="s">
        <v>39</v>
      </c>
      <c r="H13" s="1" t="s">
        <v>40</v>
      </c>
      <c r="I13" s="1" t="s">
        <v>41</v>
      </c>
      <c r="J13" s="1" t="s">
        <v>42</v>
      </c>
      <c r="K13" s="1" t="s">
        <v>439</v>
      </c>
      <c r="L13" s="1" t="s">
        <v>440</v>
      </c>
    </row>
    <row r="14" spans="1:12" x14ac:dyDescent="0.2">
      <c r="A14" s="1" t="s">
        <v>119</v>
      </c>
      <c r="C14" s="1" t="s">
        <v>43</v>
      </c>
    </row>
    <row r="15" spans="1:12" x14ac:dyDescent="0.2">
      <c r="C15" s="1" t="s">
        <v>44</v>
      </c>
      <c r="E15" s="1" t="s">
        <v>45</v>
      </c>
      <c r="J15" s="1" t="s">
        <v>46</v>
      </c>
      <c r="K15" s="1" t="s">
        <v>441</v>
      </c>
    </row>
    <row r="16" spans="1:12" x14ac:dyDescent="0.2">
      <c r="A16" s="1" t="s">
        <v>119</v>
      </c>
    </row>
    <row r="18" spans="5:11" x14ac:dyDescent="0.2">
      <c r="E18" s="1" t="s">
        <v>7</v>
      </c>
      <c r="J18" s="1" t="s">
        <v>432</v>
      </c>
      <c r="K18" s="1" t="s">
        <v>442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workbookViewId="0"/>
  </sheetViews>
  <sheetFormatPr defaultRowHeight="12.75" x14ac:dyDescent="0.2"/>
  <sheetData>
    <row r="1" spans="1:12" x14ac:dyDescent="0.2">
      <c r="A1" s="1" t="s">
        <v>443</v>
      </c>
      <c r="C1" s="1" t="s">
        <v>6</v>
      </c>
      <c r="D1" s="1" t="s">
        <v>6</v>
      </c>
      <c r="E1" s="1" t="s">
        <v>5</v>
      </c>
      <c r="F1" s="1" t="s">
        <v>5</v>
      </c>
      <c r="G1" s="1" t="s">
        <v>5</v>
      </c>
      <c r="H1" s="1" t="s">
        <v>5</v>
      </c>
      <c r="I1" s="1" t="s">
        <v>5</v>
      </c>
      <c r="J1" s="1" t="s">
        <v>5</v>
      </c>
      <c r="K1" s="1" t="s">
        <v>5</v>
      </c>
      <c r="L1" s="1" t="s">
        <v>6</v>
      </c>
    </row>
    <row r="2" spans="1:12" x14ac:dyDescent="0.2">
      <c r="A2" s="1" t="s">
        <v>6</v>
      </c>
      <c r="E2" s="1" t="s">
        <v>435</v>
      </c>
      <c r="F2" s="1" t="s">
        <v>9</v>
      </c>
      <c r="G2" s="1" t="s">
        <v>18</v>
      </c>
      <c r="H2" s="1" t="s">
        <v>19</v>
      </c>
      <c r="I2" s="1" t="s">
        <v>436</v>
      </c>
      <c r="J2" s="1" t="s">
        <v>20</v>
      </c>
      <c r="K2" s="1" t="s">
        <v>21</v>
      </c>
    </row>
    <row r="4" spans="1:12" x14ac:dyDescent="0.2">
      <c r="E4" s="1" t="s">
        <v>14</v>
      </c>
    </row>
    <row r="8" spans="1:12" x14ac:dyDescent="0.2">
      <c r="E8" s="1" t="s">
        <v>16</v>
      </c>
      <c r="F8" s="1" t="s">
        <v>33</v>
      </c>
    </row>
    <row r="9" spans="1:12" x14ac:dyDescent="0.2">
      <c r="E9" s="1" t="s">
        <v>17</v>
      </c>
      <c r="F9" s="1" t="s">
        <v>34</v>
      </c>
      <c r="J9" s="1" t="s">
        <v>15</v>
      </c>
      <c r="K9" s="1" t="s">
        <v>35</v>
      </c>
    </row>
    <row r="11" spans="1:12" x14ac:dyDescent="0.2">
      <c r="E11" s="1" t="s">
        <v>8</v>
      </c>
      <c r="F11" s="1" t="s">
        <v>9</v>
      </c>
      <c r="G11" s="1" t="s">
        <v>10</v>
      </c>
      <c r="H11" s="1" t="s">
        <v>11</v>
      </c>
      <c r="I11" s="1" t="s">
        <v>434</v>
      </c>
      <c r="J11" s="1" t="s">
        <v>12</v>
      </c>
      <c r="K11" s="1" t="s">
        <v>13</v>
      </c>
    </row>
    <row r="12" spans="1:12" x14ac:dyDescent="0.2">
      <c r="C12" s="1" t="s">
        <v>36</v>
      </c>
      <c r="E12" s="1" t="s">
        <v>99</v>
      </c>
    </row>
    <row r="13" spans="1:12" x14ac:dyDescent="0.2">
      <c r="C13" s="1" t="s">
        <v>37</v>
      </c>
      <c r="D13" s="1" t="s">
        <v>438</v>
      </c>
      <c r="F13" s="1" t="s">
        <v>38</v>
      </c>
      <c r="G13" s="1" t="s">
        <v>39</v>
      </c>
      <c r="H13" s="1" t="s">
        <v>40</v>
      </c>
      <c r="I13" s="1" t="s">
        <v>41</v>
      </c>
      <c r="J13" s="1" t="s">
        <v>42</v>
      </c>
      <c r="K13" s="1" t="s">
        <v>439</v>
      </c>
      <c r="L13" s="1" t="s">
        <v>440</v>
      </c>
    </row>
    <row r="14" spans="1:12" x14ac:dyDescent="0.2">
      <c r="A14" s="1" t="s">
        <v>119</v>
      </c>
      <c r="C14" s="1" t="s">
        <v>43</v>
      </c>
    </row>
    <row r="15" spans="1:12" x14ac:dyDescent="0.2">
      <c r="C15" s="1" t="s">
        <v>44</v>
      </c>
      <c r="E15" s="1" t="s">
        <v>45</v>
      </c>
      <c r="J15" s="1" t="s">
        <v>46</v>
      </c>
      <c r="K15" s="1" t="s">
        <v>441</v>
      </c>
    </row>
    <row r="16" spans="1:12" x14ac:dyDescent="0.2">
      <c r="A16" s="1" t="s">
        <v>119</v>
      </c>
    </row>
    <row r="18" spans="5:11" x14ac:dyDescent="0.2">
      <c r="E18" s="1" t="s">
        <v>7</v>
      </c>
      <c r="J18" s="1" t="s">
        <v>432</v>
      </c>
      <c r="K18" s="1" t="s">
        <v>442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workbookViewId="0"/>
  </sheetViews>
  <sheetFormatPr defaultRowHeight="12.75" x14ac:dyDescent="0.2"/>
  <sheetData>
    <row r="1" spans="1:5" x14ac:dyDescent="0.2">
      <c r="A1" s="1" t="s">
        <v>445</v>
      </c>
      <c r="C1" s="1" t="s">
        <v>3</v>
      </c>
      <c r="D1" s="1" t="s">
        <v>2</v>
      </c>
      <c r="E1" s="1" t="s">
        <v>1</v>
      </c>
    </row>
    <row r="4" spans="1:5" x14ac:dyDescent="0.2">
      <c r="C4" s="1" t="s">
        <v>98</v>
      </c>
    </row>
    <row r="5" spans="1:5" x14ac:dyDescent="0.2">
      <c r="A5" s="1" t="s">
        <v>4</v>
      </c>
      <c r="C5" s="1" t="s">
        <v>16</v>
      </c>
      <c r="D5" s="1" t="s">
        <v>0</v>
      </c>
      <c r="E5" s="1" t="s">
        <v>31</v>
      </c>
    </row>
    <row r="6" spans="1:5" x14ac:dyDescent="0.2">
      <c r="A6" s="1" t="s">
        <v>4</v>
      </c>
      <c r="C6" s="1" t="s">
        <v>17</v>
      </c>
      <c r="D6" s="1" t="s">
        <v>88</v>
      </c>
      <c r="E6" s="1" t="s">
        <v>32</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0"/>
  <sheetViews>
    <sheetView workbookViewId="0"/>
  </sheetViews>
  <sheetFormatPr defaultRowHeight="12.75" x14ac:dyDescent="0.2"/>
  <sheetData>
    <row r="1" spans="1:12" x14ac:dyDescent="0.2">
      <c r="A1" s="1" t="s">
        <v>618</v>
      </c>
      <c r="C1" s="1" t="s">
        <v>6</v>
      </c>
      <c r="D1" s="1" t="s">
        <v>6</v>
      </c>
      <c r="E1" s="1" t="s">
        <v>5</v>
      </c>
      <c r="F1" s="1" t="s">
        <v>5</v>
      </c>
      <c r="G1" s="1" t="s">
        <v>5</v>
      </c>
      <c r="H1" s="1" t="s">
        <v>5</v>
      </c>
      <c r="I1" s="1" t="s">
        <v>5</v>
      </c>
      <c r="J1" s="1" t="s">
        <v>5</v>
      </c>
      <c r="K1" s="1" t="s">
        <v>5</v>
      </c>
      <c r="L1" s="1" t="s">
        <v>6</v>
      </c>
    </row>
    <row r="2" spans="1:12" x14ac:dyDescent="0.2">
      <c r="A2" s="1" t="s">
        <v>6</v>
      </c>
      <c r="E2" s="1" t="s">
        <v>435</v>
      </c>
      <c r="F2" s="1" t="s">
        <v>9</v>
      </c>
      <c r="G2" s="1" t="s">
        <v>18</v>
      </c>
      <c r="H2" s="1" t="s">
        <v>19</v>
      </c>
      <c r="I2" s="1" t="s">
        <v>436</v>
      </c>
      <c r="J2" s="1" t="s">
        <v>20</v>
      </c>
      <c r="K2" s="1" t="s">
        <v>21</v>
      </c>
    </row>
    <row r="4" spans="1:12" x14ac:dyDescent="0.2">
      <c r="E4" s="1" t="s">
        <v>14</v>
      </c>
    </row>
    <row r="8" spans="1:12" x14ac:dyDescent="0.2">
      <c r="E8" s="1" t="s">
        <v>16</v>
      </c>
      <c r="F8" s="1" t="s">
        <v>33</v>
      </c>
    </row>
    <row r="9" spans="1:12" x14ac:dyDescent="0.2">
      <c r="E9" s="1" t="s">
        <v>17</v>
      </c>
      <c r="F9" s="1" t="s">
        <v>34</v>
      </c>
      <c r="J9" s="1" t="s">
        <v>15</v>
      </c>
      <c r="K9" s="1" t="s">
        <v>35</v>
      </c>
    </row>
    <row r="11" spans="1:12" x14ac:dyDescent="0.2">
      <c r="E11" s="1" t="s">
        <v>8</v>
      </c>
      <c r="F11" s="1" t="s">
        <v>9</v>
      </c>
      <c r="G11" s="1" t="s">
        <v>10</v>
      </c>
      <c r="H11" s="1" t="s">
        <v>11</v>
      </c>
      <c r="I11" s="1" t="s">
        <v>434</v>
      </c>
      <c r="J11" s="1" t="s">
        <v>12</v>
      </c>
      <c r="K11" s="1" t="s">
        <v>13</v>
      </c>
    </row>
    <row r="12" spans="1:12" x14ac:dyDescent="0.2">
      <c r="C12" s="1" t="s">
        <v>36</v>
      </c>
      <c r="E12" s="1" t="s">
        <v>99</v>
      </c>
    </row>
    <row r="13" spans="1:12" x14ac:dyDescent="0.2">
      <c r="C13" s="1" t="s">
        <v>37</v>
      </c>
      <c r="D13" s="1" t="s">
        <v>438</v>
      </c>
      <c r="F13" s="1" t="s">
        <v>38</v>
      </c>
      <c r="G13" s="1" t="s">
        <v>39</v>
      </c>
      <c r="H13" s="1" t="s">
        <v>40</v>
      </c>
      <c r="I13" s="1" t="s">
        <v>41</v>
      </c>
      <c r="J13" s="1" t="s">
        <v>42</v>
      </c>
      <c r="K13" s="1" t="s">
        <v>439</v>
      </c>
      <c r="L13" s="1" t="s">
        <v>440</v>
      </c>
    </row>
    <row r="14" spans="1:12" x14ac:dyDescent="0.2">
      <c r="A14" s="1" t="s">
        <v>48</v>
      </c>
      <c r="C14" s="1" t="s">
        <v>43</v>
      </c>
      <c r="D14" s="1" t="s">
        <v>447</v>
      </c>
      <c r="F14" s="1" t="s">
        <v>140</v>
      </c>
      <c r="G14" s="1" t="s">
        <v>142</v>
      </c>
      <c r="H14" s="1" t="s">
        <v>144</v>
      </c>
      <c r="I14" s="1" t="s">
        <v>146</v>
      </c>
      <c r="J14" s="1" t="s">
        <v>148</v>
      </c>
      <c r="K14" s="1" t="s">
        <v>564</v>
      </c>
      <c r="L14" s="1" t="s">
        <v>448</v>
      </c>
    </row>
    <row r="15" spans="1:12" x14ac:dyDescent="0.2">
      <c r="A15" s="1" t="s">
        <v>48</v>
      </c>
      <c r="C15" s="1" t="s">
        <v>44</v>
      </c>
      <c r="D15" s="1" t="s">
        <v>449</v>
      </c>
      <c r="F15" s="1" t="s">
        <v>141</v>
      </c>
      <c r="G15" s="1" t="s">
        <v>143</v>
      </c>
      <c r="H15" s="1" t="s">
        <v>145</v>
      </c>
      <c r="I15" s="1" t="s">
        <v>147</v>
      </c>
      <c r="J15" s="1" t="s">
        <v>149</v>
      </c>
      <c r="K15" s="1" t="s">
        <v>565</v>
      </c>
      <c r="L15" s="1" t="s">
        <v>450</v>
      </c>
    </row>
    <row r="16" spans="1:12" x14ac:dyDescent="0.2">
      <c r="A16" s="1" t="s">
        <v>119</v>
      </c>
      <c r="C16" s="1" t="s">
        <v>43</v>
      </c>
    </row>
    <row r="17" spans="1:12" x14ac:dyDescent="0.2">
      <c r="C17" s="1" t="s">
        <v>49</v>
      </c>
      <c r="E17" s="1" t="s">
        <v>89</v>
      </c>
      <c r="J17" s="1" t="s">
        <v>47</v>
      </c>
      <c r="K17" s="1" t="s">
        <v>451</v>
      </c>
    </row>
    <row r="18" spans="1:12" x14ac:dyDescent="0.2">
      <c r="A18" s="1" t="s">
        <v>119</v>
      </c>
    </row>
    <row r="19" spans="1:12" x14ac:dyDescent="0.2">
      <c r="A19" s="1" t="s">
        <v>48</v>
      </c>
      <c r="C19" s="1" t="s">
        <v>100</v>
      </c>
      <c r="E19" s="1" t="s">
        <v>90</v>
      </c>
    </row>
    <row r="20" spans="1:12" x14ac:dyDescent="0.2">
      <c r="A20" s="1" t="s">
        <v>48</v>
      </c>
      <c r="C20" s="1" t="s">
        <v>50</v>
      </c>
      <c r="D20" s="1" t="s">
        <v>452</v>
      </c>
      <c r="F20" s="1" t="s">
        <v>345</v>
      </c>
      <c r="G20" s="1" t="s">
        <v>350</v>
      </c>
      <c r="H20" s="1" t="s">
        <v>355</v>
      </c>
      <c r="I20" s="1" t="s">
        <v>360</v>
      </c>
      <c r="J20" s="1" t="s">
        <v>365</v>
      </c>
      <c r="K20" s="1" t="s">
        <v>613</v>
      </c>
      <c r="L20" s="1" t="s">
        <v>453</v>
      </c>
    </row>
    <row r="21" spans="1:12" x14ac:dyDescent="0.2">
      <c r="A21" s="1" t="s">
        <v>48</v>
      </c>
      <c r="C21" s="1" t="s">
        <v>51</v>
      </c>
      <c r="D21" s="1" t="s">
        <v>454</v>
      </c>
      <c r="F21" s="1" t="s">
        <v>346</v>
      </c>
      <c r="G21" s="1" t="s">
        <v>351</v>
      </c>
      <c r="H21" s="1" t="s">
        <v>356</v>
      </c>
      <c r="I21" s="1" t="s">
        <v>361</v>
      </c>
      <c r="J21" s="1" t="s">
        <v>366</v>
      </c>
      <c r="K21" s="1" t="s">
        <v>614</v>
      </c>
      <c r="L21" s="1" t="s">
        <v>455</v>
      </c>
    </row>
    <row r="22" spans="1:12" x14ac:dyDescent="0.2">
      <c r="A22" s="1" t="s">
        <v>48</v>
      </c>
      <c r="C22" s="1" t="s">
        <v>52</v>
      </c>
      <c r="D22" s="1" t="s">
        <v>456</v>
      </c>
      <c r="F22" s="1" t="s">
        <v>347</v>
      </c>
      <c r="G22" s="1" t="s">
        <v>352</v>
      </c>
      <c r="H22" s="1" t="s">
        <v>357</v>
      </c>
      <c r="I22" s="1" t="s">
        <v>362</v>
      </c>
      <c r="J22" s="1" t="s">
        <v>367</v>
      </c>
      <c r="K22" s="1" t="s">
        <v>615</v>
      </c>
      <c r="L22" s="1" t="s">
        <v>457</v>
      </c>
    </row>
    <row r="23" spans="1:12" x14ac:dyDescent="0.2">
      <c r="A23" s="1" t="s">
        <v>48</v>
      </c>
      <c r="C23" s="1" t="s">
        <v>53</v>
      </c>
      <c r="D23" s="1" t="s">
        <v>458</v>
      </c>
      <c r="F23" s="1" t="s">
        <v>348</v>
      </c>
      <c r="G23" s="1" t="s">
        <v>353</v>
      </c>
      <c r="H23" s="1" t="s">
        <v>358</v>
      </c>
      <c r="I23" s="1" t="s">
        <v>363</v>
      </c>
      <c r="J23" s="1" t="s">
        <v>368</v>
      </c>
      <c r="K23" s="1" t="s">
        <v>616</v>
      </c>
      <c r="L23" s="1" t="s">
        <v>459</v>
      </c>
    </row>
    <row r="24" spans="1:12" x14ac:dyDescent="0.2">
      <c r="A24" s="1" t="s">
        <v>48</v>
      </c>
      <c r="C24" s="1" t="s">
        <v>101</v>
      </c>
      <c r="D24" s="1" t="s">
        <v>460</v>
      </c>
      <c r="F24" s="1" t="s">
        <v>349</v>
      </c>
      <c r="G24" s="1" t="s">
        <v>354</v>
      </c>
      <c r="H24" s="1" t="s">
        <v>359</v>
      </c>
      <c r="I24" s="1" t="s">
        <v>364</v>
      </c>
      <c r="J24" s="1" t="s">
        <v>369</v>
      </c>
      <c r="K24" s="1" t="s">
        <v>617</v>
      </c>
      <c r="L24" s="1" t="s">
        <v>461</v>
      </c>
    </row>
    <row r="25" spans="1:12" x14ac:dyDescent="0.2">
      <c r="A25" s="1" t="s">
        <v>120</v>
      </c>
      <c r="C25" s="1" t="s">
        <v>51</v>
      </c>
    </row>
    <row r="26" spans="1:12" x14ac:dyDescent="0.2">
      <c r="A26" s="1" t="s">
        <v>48</v>
      </c>
      <c r="C26" s="1" t="s">
        <v>102</v>
      </c>
      <c r="E26" s="1" t="s">
        <v>103</v>
      </c>
      <c r="J26" s="1" t="s">
        <v>104</v>
      </c>
      <c r="K26" s="1" t="s">
        <v>462</v>
      </c>
    </row>
    <row r="27" spans="1:12" x14ac:dyDescent="0.2">
      <c r="A27" s="1" t="s">
        <v>120</v>
      </c>
    </row>
    <row r="28" spans="1:12" x14ac:dyDescent="0.2">
      <c r="A28" s="1" t="s">
        <v>48</v>
      </c>
      <c r="C28" s="1" t="s">
        <v>105</v>
      </c>
      <c r="E28" s="1" t="s">
        <v>91</v>
      </c>
    </row>
    <row r="29" spans="1:12" x14ac:dyDescent="0.2">
      <c r="A29" s="1" t="s">
        <v>48</v>
      </c>
      <c r="C29" s="1" t="s">
        <v>54</v>
      </c>
      <c r="D29" s="1" t="s">
        <v>463</v>
      </c>
      <c r="F29" s="1" t="s">
        <v>325</v>
      </c>
      <c r="G29" s="1" t="s">
        <v>329</v>
      </c>
      <c r="H29" s="1" t="s">
        <v>333</v>
      </c>
      <c r="I29" s="1" t="s">
        <v>337</v>
      </c>
      <c r="J29" s="1" t="s">
        <v>341</v>
      </c>
      <c r="K29" s="1" t="s">
        <v>609</v>
      </c>
      <c r="L29" s="1" t="s">
        <v>464</v>
      </c>
    </row>
    <row r="30" spans="1:12" x14ac:dyDescent="0.2">
      <c r="A30" s="1" t="s">
        <v>48</v>
      </c>
      <c r="C30" s="1" t="s">
        <v>55</v>
      </c>
      <c r="D30" s="1" t="s">
        <v>465</v>
      </c>
      <c r="F30" s="1" t="s">
        <v>326</v>
      </c>
      <c r="G30" s="1" t="s">
        <v>330</v>
      </c>
      <c r="H30" s="1" t="s">
        <v>334</v>
      </c>
      <c r="I30" s="1" t="s">
        <v>338</v>
      </c>
      <c r="J30" s="1" t="s">
        <v>342</v>
      </c>
      <c r="K30" s="1" t="s">
        <v>610</v>
      </c>
      <c r="L30" s="1" t="s">
        <v>466</v>
      </c>
    </row>
    <row r="31" spans="1:12" x14ac:dyDescent="0.2">
      <c r="A31" s="1" t="s">
        <v>48</v>
      </c>
      <c r="C31" s="1" t="s">
        <v>106</v>
      </c>
      <c r="D31" s="1" t="s">
        <v>467</v>
      </c>
      <c r="F31" s="1" t="s">
        <v>327</v>
      </c>
      <c r="G31" s="1" t="s">
        <v>331</v>
      </c>
      <c r="H31" s="1" t="s">
        <v>335</v>
      </c>
      <c r="I31" s="1" t="s">
        <v>339</v>
      </c>
      <c r="J31" s="1" t="s">
        <v>343</v>
      </c>
      <c r="K31" s="1" t="s">
        <v>611</v>
      </c>
      <c r="L31" s="1" t="s">
        <v>468</v>
      </c>
    </row>
    <row r="32" spans="1:12" x14ac:dyDescent="0.2">
      <c r="A32" s="1" t="s">
        <v>48</v>
      </c>
      <c r="C32" s="1" t="s">
        <v>56</v>
      </c>
      <c r="D32" s="1" t="s">
        <v>469</v>
      </c>
      <c r="F32" s="1" t="s">
        <v>328</v>
      </c>
      <c r="G32" s="1" t="s">
        <v>332</v>
      </c>
      <c r="H32" s="1" t="s">
        <v>336</v>
      </c>
      <c r="I32" s="1" t="s">
        <v>340</v>
      </c>
      <c r="J32" s="1" t="s">
        <v>344</v>
      </c>
      <c r="K32" s="1" t="s">
        <v>612</v>
      </c>
      <c r="L32" s="1" t="s">
        <v>470</v>
      </c>
    </row>
    <row r="33" spans="1:12" x14ac:dyDescent="0.2">
      <c r="A33" s="1" t="s">
        <v>120</v>
      </c>
      <c r="C33" s="1" t="s">
        <v>55</v>
      </c>
    </row>
    <row r="34" spans="1:12" x14ac:dyDescent="0.2">
      <c r="A34" s="1" t="s">
        <v>48</v>
      </c>
      <c r="C34" s="1" t="s">
        <v>57</v>
      </c>
      <c r="E34" s="1" t="s">
        <v>107</v>
      </c>
      <c r="J34" s="1" t="s">
        <v>108</v>
      </c>
      <c r="K34" s="1" t="s">
        <v>471</v>
      </c>
    </row>
    <row r="35" spans="1:12" x14ac:dyDescent="0.2">
      <c r="A35" s="1" t="s">
        <v>120</v>
      </c>
    </row>
    <row r="36" spans="1:12" x14ac:dyDescent="0.2">
      <c r="A36" s="1" t="s">
        <v>48</v>
      </c>
      <c r="C36" s="1" t="s">
        <v>109</v>
      </c>
      <c r="E36" s="1" t="s">
        <v>92</v>
      </c>
    </row>
    <row r="37" spans="1:12" x14ac:dyDescent="0.2">
      <c r="A37" s="1" t="s">
        <v>48</v>
      </c>
      <c r="C37" s="1" t="s">
        <v>58</v>
      </c>
      <c r="D37" s="1" t="s">
        <v>472</v>
      </c>
      <c r="F37" s="1" t="s">
        <v>280</v>
      </c>
      <c r="G37" s="1" t="s">
        <v>289</v>
      </c>
      <c r="H37" s="1" t="s">
        <v>298</v>
      </c>
      <c r="I37" s="1" t="s">
        <v>307</v>
      </c>
      <c r="J37" s="1" t="s">
        <v>316</v>
      </c>
      <c r="K37" s="1" t="s">
        <v>600</v>
      </c>
      <c r="L37" s="1" t="s">
        <v>473</v>
      </c>
    </row>
    <row r="38" spans="1:12" x14ac:dyDescent="0.2">
      <c r="A38" s="1" t="s">
        <v>48</v>
      </c>
      <c r="C38" s="1" t="s">
        <v>59</v>
      </c>
      <c r="D38" s="1" t="s">
        <v>474</v>
      </c>
      <c r="F38" s="1" t="s">
        <v>281</v>
      </c>
      <c r="G38" s="1" t="s">
        <v>290</v>
      </c>
      <c r="H38" s="1" t="s">
        <v>299</v>
      </c>
      <c r="I38" s="1" t="s">
        <v>308</v>
      </c>
      <c r="J38" s="1" t="s">
        <v>317</v>
      </c>
      <c r="K38" s="1" t="s">
        <v>601</v>
      </c>
      <c r="L38" s="1" t="s">
        <v>475</v>
      </c>
    </row>
    <row r="39" spans="1:12" x14ac:dyDescent="0.2">
      <c r="A39" s="1" t="s">
        <v>48</v>
      </c>
      <c r="C39" s="1" t="s">
        <v>60</v>
      </c>
      <c r="D39" s="1" t="s">
        <v>476</v>
      </c>
      <c r="F39" s="1" t="s">
        <v>282</v>
      </c>
      <c r="G39" s="1" t="s">
        <v>291</v>
      </c>
      <c r="H39" s="1" t="s">
        <v>300</v>
      </c>
      <c r="I39" s="1" t="s">
        <v>309</v>
      </c>
      <c r="J39" s="1" t="s">
        <v>318</v>
      </c>
      <c r="K39" s="1" t="s">
        <v>602</v>
      </c>
      <c r="L39" s="1" t="s">
        <v>477</v>
      </c>
    </row>
    <row r="40" spans="1:12" x14ac:dyDescent="0.2">
      <c r="A40" s="1" t="s">
        <v>48</v>
      </c>
      <c r="C40" s="1" t="s">
        <v>61</v>
      </c>
      <c r="D40" s="1" t="s">
        <v>478</v>
      </c>
      <c r="F40" s="1" t="s">
        <v>283</v>
      </c>
      <c r="G40" s="1" t="s">
        <v>292</v>
      </c>
      <c r="H40" s="1" t="s">
        <v>301</v>
      </c>
      <c r="I40" s="1" t="s">
        <v>310</v>
      </c>
      <c r="J40" s="1" t="s">
        <v>319</v>
      </c>
      <c r="K40" s="1" t="s">
        <v>603</v>
      </c>
      <c r="L40" s="1" t="s">
        <v>479</v>
      </c>
    </row>
    <row r="41" spans="1:12" x14ac:dyDescent="0.2">
      <c r="A41" s="1" t="s">
        <v>48</v>
      </c>
      <c r="C41" s="1" t="s">
        <v>62</v>
      </c>
      <c r="D41" s="1" t="s">
        <v>480</v>
      </c>
      <c r="F41" s="1" t="s">
        <v>284</v>
      </c>
      <c r="G41" s="1" t="s">
        <v>293</v>
      </c>
      <c r="H41" s="1" t="s">
        <v>302</v>
      </c>
      <c r="I41" s="1" t="s">
        <v>311</v>
      </c>
      <c r="J41" s="1" t="s">
        <v>320</v>
      </c>
      <c r="K41" s="1" t="s">
        <v>604</v>
      </c>
      <c r="L41" s="1" t="s">
        <v>481</v>
      </c>
    </row>
    <row r="42" spans="1:12" x14ac:dyDescent="0.2">
      <c r="A42" s="1" t="s">
        <v>48</v>
      </c>
      <c r="C42" s="1" t="s">
        <v>63</v>
      </c>
      <c r="D42" s="1" t="s">
        <v>482</v>
      </c>
      <c r="F42" s="1" t="s">
        <v>285</v>
      </c>
      <c r="G42" s="1" t="s">
        <v>294</v>
      </c>
      <c r="H42" s="1" t="s">
        <v>303</v>
      </c>
      <c r="I42" s="1" t="s">
        <v>312</v>
      </c>
      <c r="J42" s="1" t="s">
        <v>321</v>
      </c>
      <c r="K42" s="1" t="s">
        <v>605</v>
      </c>
      <c r="L42" s="1" t="s">
        <v>483</v>
      </c>
    </row>
    <row r="43" spans="1:12" x14ac:dyDescent="0.2">
      <c r="A43" s="1" t="s">
        <v>48</v>
      </c>
      <c r="C43" s="1" t="s">
        <v>64</v>
      </c>
      <c r="D43" s="1" t="s">
        <v>484</v>
      </c>
      <c r="F43" s="1" t="s">
        <v>286</v>
      </c>
      <c r="G43" s="1" t="s">
        <v>295</v>
      </c>
      <c r="H43" s="1" t="s">
        <v>304</v>
      </c>
      <c r="I43" s="1" t="s">
        <v>313</v>
      </c>
      <c r="J43" s="1" t="s">
        <v>322</v>
      </c>
      <c r="K43" s="1" t="s">
        <v>606</v>
      </c>
      <c r="L43" s="1" t="s">
        <v>485</v>
      </c>
    </row>
    <row r="44" spans="1:12" x14ac:dyDescent="0.2">
      <c r="A44" s="1" t="s">
        <v>48</v>
      </c>
      <c r="C44" s="1" t="s">
        <v>110</v>
      </c>
      <c r="D44" s="1" t="s">
        <v>486</v>
      </c>
      <c r="F44" s="1" t="s">
        <v>287</v>
      </c>
      <c r="G44" s="1" t="s">
        <v>296</v>
      </c>
      <c r="H44" s="1" t="s">
        <v>305</v>
      </c>
      <c r="I44" s="1" t="s">
        <v>314</v>
      </c>
      <c r="J44" s="1" t="s">
        <v>323</v>
      </c>
      <c r="K44" s="1" t="s">
        <v>607</v>
      </c>
      <c r="L44" s="1" t="s">
        <v>487</v>
      </c>
    </row>
    <row r="45" spans="1:12" x14ac:dyDescent="0.2">
      <c r="A45" s="1" t="s">
        <v>48</v>
      </c>
      <c r="C45" s="1" t="s">
        <v>65</v>
      </c>
      <c r="D45" s="1" t="s">
        <v>488</v>
      </c>
      <c r="F45" s="1" t="s">
        <v>288</v>
      </c>
      <c r="G45" s="1" t="s">
        <v>297</v>
      </c>
      <c r="H45" s="1" t="s">
        <v>306</v>
      </c>
      <c r="I45" s="1" t="s">
        <v>315</v>
      </c>
      <c r="J45" s="1" t="s">
        <v>324</v>
      </c>
      <c r="K45" s="1" t="s">
        <v>608</v>
      </c>
      <c r="L45" s="1" t="s">
        <v>489</v>
      </c>
    </row>
    <row r="46" spans="1:12" x14ac:dyDescent="0.2">
      <c r="A46" s="1" t="s">
        <v>120</v>
      </c>
      <c r="C46" s="1" t="s">
        <v>59</v>
      </c>
    </row>
    <row r="47" spans="1:12" x14ac:dyDescent="0.2">
      <c r="A47" s="1" t="s">
        <v>48</v>
      </c>
      <c r="C47" s="1" t="s">
        <v>370</v>
      </c>
      <c r="E47" s="1" t="s">
        <v>371</v>
      </c>
      <c r="J47" s="1" t="s">
        <v>372</v>
      </c>
      <c r="K47" s="1" t="s">
        <v>490</v>
      </c>
    </row>
    <row r="48" spans="1:12" x14ac:dyDescent="0.2">
      <c r="A48" s="1" t="s">
        <v>120</v>
      </c>
    </row>
    <row r="49" spans="1:12" x14ac:dyDescent="0.2">
      <c r="A49" s="1" t="s">
        <v>48</v>
      </c>
      <c r="C49" s="1" t="s">
        <v>373</v>
      </c>
      <c r="E49" s="1" t="s">
        <v>93</v>
      </c>
    </row>
    <row r="50" spans="1:12" x14ac:dyDescent="0.2">
      <c r="A50" s="1" t="s">
        <v>48</v>
      </c>
      <c r="C50" s="1" t="s">
        <v>374</v>
      </c>
      <c r="D50" s="1" t="s">
        <v>491</v>
      </c>
      <c r="F50" s="1" t="s">
        <v>427</v>
      </c>
      <c r="G50" s="1" t="s">
        <v>428</v>
      </c>
      <c r="H50" s="1" t="s">
        <v>429</v>
      </c>
      <c r="I50" s="1" t="s">
        <v>430</v>
      </c>
      <c r="J50" s="1" t="s">
        <v>431</v>
      </c>
      <c r="K50" s="1" t="s">
        <v>594</v>
      </c>
      <c r="L50" s="1" t="s">
        <v>492</v>
      </c>
    </row>
    <row r="51" spans="1:12" x14ac:dyDescent="0.2">
      <c r="A51" s="1" t="s">
        <v>48</v>
      </c>
      <c r="C51" s="1" t="s">
        <v>66</v>
      </c>
      <c r="D51" s="1" t="s">
        <v>493</v>
      </c>
      <c r="F51" s="1" t="s">
        <v>255</v>
      </c>
      <c r="G51" s="1" t="s">
        <v>260</v>
      </c>
      <c r="H51" s="1" t="s">
        <v>265</v>
      </c>
      <c r="I51" s="1" t="s">
        <v>270</v>
      </c>
      <c r="J51" s="1" t="s">
        <v>275</v>
      </c>
      <c r="K51" s="1" t="s">
        <v>595</v>
      </c>
      <c r="L51" s="1" t="s">
        <v>494</v>
      </c>
    </row>
    <row r="52" spans="1:12" x14ac:dyDescent="0.2">
      <c r="A52" s="1" t="s">
        <v>48</v>
      </c>
      <c r="C52" s="1" t="s">
        <v>67</v>
      </c>
      <c r="D52" s="1" t="s">
        <v>495</v>
      </c>
      <c r="F52" s="1" t="s">
        <v>256</v>
      </c>
      <c r="G52" s="1" t="s">
        <v>261</v>
      </c>
      <c r="H52" s="1" t="s">
        <v>266</v>
      </c>
      <c r="I52" s="1" t="s">
        <v>271</v>
      </c>
      <c r="J52" s="1" t="s">
        <v>276</v>
      </c>
      <c r="K52" s="1" t="s">
        <v>596</v>
      </c>
      <c r="L52" s="1" t="s">
        <v>496</v>
      </c>
    </row>
    <row r="53" spans="1:12" x14ac:dyDescent="0.2">
      <c r="A53" s="1" t="s">
        <v>48</v>
      </c>
      <c r="C53" s="1" t="s">
        <v>68</v>
      </c>
      <c r="D53" s="1" t="s">
        <v>497</v>
      </c>
      <c r="F53" s="1" t="s">
        <v>257</v>
      </c>
      <c r="G53" s="1" t="s">
        <v>262</v>
      </c>
      <c r="H53" s="1" t="s">
        <v>267</v>
      </c>
      <c r="I53" s="1" t="s">
        <v>272</v>
      </c>
      <c r="J53" s="1" t="s">
        <v>277</v>
      </c>
      <c r="K53" s="1" t="s">
        <v>597</v>
      </c>
      <c r="L53" s="1" t="s">
        <v>498</v>
      </c>
    </row>
    <row r="54" spans="1:12" x14ac:dyDescent="0.2">
      <c r="A54" s="1" t="s">
        <v>48</v>
      </c>
      <c r="C54" s="1" t="s">
        <v>111</v>
      </c>
      <c r="D54" s="1" t="s">
        <v>499</v>
      </c>
      <c r="F54" s="1" t="s">
        <v>258</v>
      </c>
      <c r="G54" s="1" t="s">
        <v>263</v>
      </c>
      <c r="H54" s="1" t="s">
        <v>268</v>
      </c>
      <c r="I54" s="1" t="s">
        <v>273</v>
      </c>
      <c r="J54" s="1" t="s">
        <v>278</v>
      </c>
      <c r="K54" s="1" t="s">
        <v>598</v>
      </c>
      <c r="L54" s="1" t="s">
        <v>500</v>
      </c>
    </row>
    <row r="55" spans="1:12" x14ac:dyDescent="0.2">
      <c r="A55" s="1" t="s">
        <v>48</v>
      </c>
      <c r="C55" s="1" t="s">
        <v>69</v>
      </c>
      <c r="D55" s="1" t="s">
        <v>501</v>
      </c>
      <c r="F55" s="1" t="s">
        <v>259</v>
      </c>
      <c r="G55" s="1" t="s">
        <v>264</v>
      </c>
      <c r="H55" s="1" t="s">
        <v>269</v>
      </c>
      <c r="I55" s="1" t="s">
        <v>274</v>
      </c>
      <c r="J55" s="1" t="s">
        <v>279</v>
      </c>
      <c r="K55" s="1" t="s">
        <v>599</v>
      </c>
      <c r="L55" s="1" t="s">
        <v>502</v>
      </c>
    </row>
    <row r="56" spans="1:12" x14ac:dyDescent="0.2">
      <c r="A56" s="1" t="s">
        <v>120</v>
      </c>
      <c r="C56" s="1" t="s">
        <v>66</v>
      </c>
    </row>
    <row r="57" spans="1:12" x14ac:dyDescent="0.2">
      <c r="A57" s="1" t="s">
        <v>48</v>
      </c>
      <c r="C57" s="1" t="s">
        <v>95</v>
      </c>
      <c r="E57" s="1" t="s">
        <v>375</v>
      </c>
      <c r="J57" s="1" t="s">
        <v>376</v>
      </c>
      <c r="K57" s="1" t="s">
        <v>503</v>
      </c>
    </row>
    <row r="58" spans="1:12" x14ac:dyDescent="0.2">
      <c r="A58" s="1" t="s">
        <v>120</v>
      </c>
    </row>
    <row r="59" spans="1:12" x14ac:dyDescent="0.2">
      <c r="A59" s="1" t="s">
        <v>48</v>
      </c>
      <c r="C59" s="1" t="s">
        <v>377</v>
      </c>
      <c r="E59" s="1" t="s">
        <v>94</v>
      </c>
    </row>
    <row r="60" spans="1:12" x14ac:dyDescent="0.2">
      <c r="A60" s="1" t="s">
        <v>48</v>
      </c>
      <c r="C60" s="1" t="s">
        <v>378</v>
      </c>
      <c r="D60" s="1" t="s">
        <v>504</v>
      </c>
      <c r="F60" s="1" t="s">
        <v>417</v>
      </c>
      <c r="G60" s="1" t="s">
        <v>419</v>
      </c>
      <c r="H60" s="1" t="s">
        <v>421</v>
      </c>
      <c r="I60" s="1" t="s">
        <v>423</v>
      </c>
      <c r="J60" s="1" t="s">
        <v>425</v>
      </c>
      <c r="K60" s="1" t="s">
        <v>584</v>
      </c>
      <c r="L60" s="1" t="s">
        <v>505</v>
      </c>
    </row>
    <row r="61" spans="1:12" x14ac:dyDescent="0.2">
      <c r="A61" s="1" t="s">
        <v>48</v>
      </c>
      <c r="C61" s="1" t="s">
        <v>379</v>
      </c>
      <c r="D61" s="1" t="s">
        <v>506</v>
      </c>
      <c r="F61" s="1" t="s">
        <v>418</v>
      </c>
      <c r="G61" s="1" t="s">
        <v>420</v>
      </c>
      <c r="H61" s="1" t="s">
        <v>422</v>
      </c>
      <c r="I61" s="1" t="s">
        <v>424</v>
      </c>
      <c r="J61" s="1" t="s">
        <v>426</v>
      </c>
      <c r="K61" s="1" t="s">
        <v>585</v>
      </c>
      <c r="L61" s="1" t="s">
        <v>507</v>
      </c>
    </row>
    <row r="62" spans="1:12" x14ac:dyDescent="0.2">
      <c r="A62" s="1" t="s">
        <v>48</v>
      </c>
      <c r="C62" s="1" t="s">
        <v>70</v>
      </c>
      <c r="D62" s="1" t="s">
        <v>508</v>
      </c>
      <c r="F62" s="1" t="s">
        <v>215</v>
      </c>
      <c r="G62" s="1" t="s">
        <v>223</v>
      </c>
      <c r="H62" s="1" t="s">
        <v>231</v>
      </c>
      <c r="I62" s="1" t="s">
        <v>239</v>
      </c>
      <c r="J62" s="1" t="s">
        <v>247</v>
      </c>
      <c r="K62" s="1" t="s">
        <v>586</v>
      </c>
      <c r="L62" s="1" t="s">
        <v>509</v>
      </c>
    </row>
    <row r="63" spans="1:12" x14ac:dyDescent="0.2">
      <c r="A63" s="1" t="s">
        <v>48</v>
      </c>
      <c r="C63" s="1" t="s">
        <v>71</v>
      </c>
      <c r="D63" s="1" t="s">
        <v>510</v>
      </c>
      <c r="F63" s="1" t="s">
        <v>216</v>
      </c>
      <c r="G63" s="1" t="s">
        <v>224</v>
      </c>
      <c r="H63" s="1" t="s">
        <v>232</v>
      </c>
      <c r="I63" s="1" t="s">
        <v>240</v>
      </c>
      <c r="J63" s="1" t="s">
        <v>248</v>
      </c>
      <c r="K63" s="1" t="s">
        <v>587</v>
      </c>
      <c r="L63" s="1" t="s">
        <v>511</v>
      </c>
    </row>
    <row r="64" spans="1:12" x14ac:dyDescent="0.2">
      <c r="A64" s="1" t="s">
        <v>48</v>
      </c>
      <c r="C64" s="1" t="s">
        <v>72</v>
      </c>
      <c r="D64" s="1" t="s">
        <v>512</v>
      </c>
      <c r="F64" s="1" t="s">
        <v>217</v>
      </c>
      <c r="G64" s="1" t="s">
        <v>225</v>
      </c>
      <c r="H64" s="1" t="s">
        <v>233</v>
      </c>
      <c r="I64" s="1" t="s">
        <v>241</v>
      </c>
      <c r="J64" s="1" t="s">
        <v>249</v>
      </c>
      <c r="K64" s="1" t="s">
        <v>588</v>
      </c>
      <c r="L64" s="1" t="s">
        <v>513</v>
      </c>
    </row>
    <row r="65" spans="1:12" x14ac:dyDescent="0.2">
      <c r="A65" s="1" t="s">
        <v>48</v>
      </c>
      <c r="C65" s="1" t="s">
        <v>73</v>
      </c>
      <c r="D65" s="1" t="s">
        <v>514</v>
      </c>
      <c r="F65" s="1" t="s">
        <v>218</v>
      </c>
      <c r="G65" s="1" t="s">
        <v>226</v>
      </c>
      <c r="H65" s="1" t="s">
        <v>234</v>
      </c>
      <c r="I65" s="1" t="s">
        <v>242</v>
      </c>
      <c r="J65" s="1" t="s">
        <v>250</v>
      </c>
      <c r="K65" s="1" t="s">
        <v>589</v>
      </c>
      <c r="L65" s="1" t="s">
        <v>515</v>
      </c>
    </row>
    <row r="66" spans="1:12" x14ac:dyDescent="0.2">
      <c r="A66" s="1" t="s">
        <v>48</v>
      </c>
      <c r="C66" s="1" t="s">
        <v>74</v>
      </c>
      <c r="D66" s="1" t="s">
        <v>516</v>
      </c>
      <c r="F66" s="1" t="s">
        <v>219</v>
      </c>
      <c r="G66" s="1" t="s">
        <v>227</v>
      </c>
      <c r="H66" s="1" t="s">
        <v>235</v>
      </c>
      <c r="I66" s="1" t="s">
        <v>243</v>
      </c>
      <c r="J66" s="1" t="s">
        <v>251</v>
      </c>
      <c r="K66" s="1" t="s">
        <v>590</v>
      </c>
      <c r="L66" s="1" t="s">
        <v>517</v>
      </c>
    </row>
    <row r="67" spans="1:12" x14ac:dyDescent="0.2">
      <c r="A67" s="1" t="s">
        <v>48</v>
      </c>
      <c r="C67" s="1" t="s">
        <v>112</v>
      </c>
      <c r="D67" s="1" t="s">
        <v>518</v>
      </c>
      <c r="F67" s="1" t="s">
        <v>220</v>
      </c>
      <c r="G67" s="1" t="s">
        <v>228</v>
      </c>
      <c r="H67" s="1" t="s">
        <v>236</v>
      </c>
      <c r="I67" s="1" t="s">
        <v>244</v>
      </c>
      <c r="J67" s="1" t="s">
        <v>252</v>
      </c>
      <c r="K67" s="1" t="s">
        <v>591</v>
      </c>
      <c r="L67" s="1" t="s">
        <v>519</v>
      </c>
    </row>
    <row r="68" spans="1:12" x14ac:dyDescent="0.2">
      <c r="A68" s="1" t="s">
        <v>48</v>
      </c>
      <c r="C68" s="1" t="s">
        <v>75</v>
      </c>
      <c r="D68" s="1" t="s">
        <v>520</v>
      </c>
      <c r="F68" s="1" t="s">
        <v>221</v>
      </c>
      <c r="G68" s="1" t="s">
        <v>229</v>
      </c>
      <c r="H68" s="1" t="s">
        <v>237</v>
      </c>
      <c r="I68" s="1" t="s">
        <v>245</v>
      </c>
      <c r="J68" s="1" t="s">
        <v>253</v>
      </c>
      <c r="K68" s="1" t="s">
        <v>592</v>
      </c>
      <c r="L68" s="1" t="s">
        <v>521</v>
      </c>
    </row>
    <row r="69" spans="1:12" x14ac:dyDescent="0.2">
      <c r="A69" s="1" t="s">
        <v>48</v>
      </c>
      <c r="C69" s="1" t="s">
        <v>113</v>
      </c>
      <c r="D69" s="1" t="s">
        <v>522</v>
      </c>
      <c r="F69" s="1" t="s">
        <v>222</v>
      </c>
      <c r="G69" s="1" t="s">
        <v>230</v>
      </c>
      <c r="H69" s="1" t="s">
        <v>238</v>
      </c>
      <c r="I69" s="1" t="s">
        <v>246</v>
      </c>
      <c r="J69" s="1" t="s">
        <v>254</v>
      </c>
      <c r="K69" s="1" t="s">
        <v>593</v>
      </c>
      <c r="L69" s="1" t="s">
        <v>523</v>
      </c>
    </row>
    <row r="70" spans="1:12" x14ac:dyDescent="0.2">
      <c r="A70" s="1" t="s">
        <v>120</v>
      </c>
      <c r="C70" s="1" t="s">
        <v>379</v>
      </c>
    </row>
    <row r="71" spans="1:12" x14ac:dyDescent="0.2">
      <c r="A71" s="1" t="s">
        <v>48</v>
      </c>
      <c r="C71" s="1" t="s">
        <v>76</v>
      </c>
      <c r="E71" s="1" t="s">
        <v>380</v>
      </c>
      <c r="J71" s="1" t="s">
        <v>381</v>
      </c>
      <c r="K71" s="1" t="s">
        <v>524</v>
      </c>
    </row>
    <row r="72" spans="1:12" x14ac:dyDescent="0.2">
      <c r="A72" s="1" t="s">
        <v>120</v>
      </c>
    </row>
    <row r="73" spans="1:12" x14ac:dyDescent="0.2">
      <c r="A73" s="1" t="s">
        <v>48</v>
      </c>
      <c r="C73" s="1" t="s">
        <v>382</v>
      </c>
      <c r="E73" s="1" t="s">
        <v>96</v>
      </c>
    </row>
    <row r="74" spans="1:12" x14ac:dyDescent="0.2">
      <c r="A74" s="1" t="s">
        <v>48</v>
      </c>
      <c r="C74" s="1" t="s">
        <v>383</v>
      </c>
      <c r="D74" s="1" t="s">
        <v>525</v>
      </c>
      <c r="F74" s="1" t="s">
        <v>407</v>
      </c>
      <c r="G74" s="1" t="s">
        <v>409</v>
      </c>
      <c r="H74" s="1" t="s">
        <v>411</v>
      </c>
      <c r="I74" s="1" t="s">
        <v>413</v>
      </c>
      <c r="J74" s="1" t="s">
        <v>415</v>
      </c>
      <c r="K74" s="1" t="s">
        <v>575</v>
      </c>
      <c r="L74" s="1" t="s">
        <v>526</v>
      </c>
    </row>
    <row r="75" spans="1:12" x14ac:dyDescent="0.2">
      <c r="A75" s="1" t="s">
        <v>48</v>
      </c>
      <c r="C75" s="1" t="s">
        <v>384</v>
      </c>
      <c r="D75" s="1" t="s">
        <v>527</v>
      </c>
      <c r="F75" s="1" t="s">
        <v>408</v>
      </c>
      <c r="G75" s="1" t="s">
        <v>410</v>
      </c>
      <c r="H75" s="1" t="s">
        <v>412</v>
      </c>
      <c r="I75" s="1" t="s">
        <v>414</v>
      </c>
      <c r="J75" s="1" t="s">
        <v>416</v>
      </c>
      <c r="K75" s="1" t="s">
        <v>576</v>
      </c>
      <c r="L75" s="1" t="s">
        <v>528</v>
      </c>
    </row>
    <row r="76" spans="1:12" x14ac:dyDescent="0.2">
      <c r="A76" s="1" t="s">
        <v>48</v>
      </c>
      <c r="C76" s="1" t="s">
        <v>77</v>
      </c>
      <c r="D76" s="1" t="s">
        <v>529</v>
      </c>
      <c r="F76" s="1" t="s">
        <v>180</v>
      </c>
      <c r="G76" s="1" t="s">
        <v>187</v>
      </c>
      <c r="H76" s="1" t="s">
        <v>194</v>
      </c>
      <c r="I76" s="1" t="s">
        <v>201</v>
      </c>
      <c r="J76" s="1" t="s">
        <v>208</v>
      </c>
      <c r="K76" s="1" t="s">
        <v>577</v>
      </c>
      <c r="L76" s="1" t="s">
        <v>530</v>
      </c>
    </row>
    <row r="77" spans="1:12" x14ac:dyDescent="0.2">
      <c r="A77" s="1" t="s">
        <v>48</v>
      </c>
      <c r="C77" s="1" t="s">
        <v>78</v>
      </c>
      <c r="D77" s="1" t="s">
        <v>531</v>
      </c>
      <c r="F77" s="1" t="s">
        <v>181</v>
      </c>
      <c r="G77" s="1" t="s">
        <v>188</v>
      </c>
      <c r="H77" s="1" t="s">
        <v>195</v>
      </c>
      <c r="I77" s="1" t="s">
        <v>202</v>
      </c>
      <c r="J77" s="1" t="s">
        <v>209</v>
      </c>
      <c r="K77" s="1" t="s">
        <v>578</v>
      </c>
      <c r="L77" s="1" t="s">
        <v>532</v>
      </c>
    </row>
    <row r="78" spans="1:12" x14ac:dyDescent="0.2">
      <c r="A78" s="1" t="s">
        <v>48</v>
      </c>
      <c r="C78" s="1" t="s">
        <v>79</v>
      </c>
      <c r="D78" s="1" t="s">
        <v>533</v>
      </c>
      <c r="F78" s="1" t="s">
        <v>182</v>
      </c>
      <c r="G78" s="1" t="s">
        <v>189</v>
      </c>
      <c r="H78" s="1" t="s">
        <v>196</v>
      </c>
      <c r="I78" s="1" t="s">
        <v>203</v>
      </c>
      <c r="J78" s="1" t="s">
        <v>210</v>
      </c>
      <c r="K78" s="1" t="s">
        <v>579</v>
      </c>
      <c r="L78" s="1" t="s">
        <v>534</v>
      </c>
    </row>
    <row r="79" spans="1:12" x14ac:dyDescent="0.2">
      <c r="A79" s="1" t="s">
        <v>48</v>
      </c>
      <c r="C79" s="1" t="s">
        <v>80</v>
      </c>
      <c r="D79" s="1" t="s">
        <v>535</v>
      </c>
      <c r="F79" s="1" t="s">
        <v>183</v>
      </c>
      <c r="G79" s="1" t="s">
        <v>190</v>
      </c>
      <c r="H79" s="1" t="s">
        <v>197</v>
      </c>
      <c r="I79" s="1" t="s">
        <v>204</v>
      </c>
      <c r="J79" s="1" t="s">
        <v>211</v>
      </c>
      <c r="K79" s="1" t="s">
        <v>580</v>
      </c>
      <c r="L79" s="1" t="s">
        <v>536</v>
      </c>
    </row>
    <row r="80" spans="1:12" x14ac:dyDescent="0.2">
      <c r="A80" s="1" t="s">
        <v>48</v>
      </c>
      <c r="C80" s="1" t="s">
        <v>114</v>
      </c>
      <c r="D80" s="1" t="s">
        <v>537</v>
      </c>
      <c r="F80" s="1" t="s">
        <v>184</v>
      </c>
      <c r="G80" s="1" t="s">
        <v>191</v>
      </c>
      <c r="H80" s="1" t="s">
        <v>198</v>
      </c>
      <c r="I80" s="1" t="s">
        <v>205</v>
      </c>
      <c r="J80" s="1" t="s">
        <v>212</v>
      </c>
      <c r="K80" s="1" t="s">
        <v>581</v>
      </c>
      <c r="L80" s="1" t="s">
        <v>538</v>
      </c>
    </row>
    <row r="81" spans="1:12" x14ac:dyDescent="0.2">
      <c r="A81" s="1" t="s">
        <v>48</v>
      </c>
      <c r="C81" s="1" t="s">
        <v>81</v>
      </c>
      <c r="D81" s="1" t="s">
        <v>539</v>
      </c>
      <c r="F81" s="1" t="s">
        <v>185</v>
      </c>
      <c r="G81" s="1" t="s">
        <v>192</v>
      </c>
      <c r="H81" s="1" t="s">
        <v>199</v>
      </c>
      <c r="I81" s="1" t="s">
        <v>206</v>
      </c>
      <c r="J81" s="1" t="s">
        <v>213</v>
      </c>
      <c r="K81" s="1" t="s">
        <v>582</v>
      </c>
      <c r="L81" s="1" t="s">
        <v>540</v>
      </c>
    </row>
    <row r="82" spans="1:12" x14ac:dyDescent="0.2">
      <c r="A82" s="1" t="s">
        <v>48</v>
      </c>
      <c r="C82" s="1" t="s">
        <v>115</v>
      </c>
      <c r="D82" s="1" t="s">
        <v>541</v>
      </c>
      <c r="F82" s="1" t="s">
        <v>186</v>
      </c>
      <c r="G82" s="1" t="s">
        <v>193</v>
      </c>
      <c r="H82" s="1" t="s">
        <v>200</v>
      </c>
      <c r="I82" s="1" t="s">
        <v>207</v>
      </c>
      <c r="J82" s="1" t="s">
        <v>214</v>
      </c>
      <c r="K82" s="1" t="s">
        <v>583</v>
      </c>
      <c r="L82" s="1" t="s">
        <v>542</v>
      </c>
    </row>
    <row r="83" spans="1:12" x14ac:dyDescent="0.2">
      <c r="A83" s="1" t="s">
        <v>120</v>
      </c>
      <c r="C83" s="1" t="s">
        <v>384</v>
      </c>
    </row>
    <row r="84" spans="1:12" x14ac:dyDescent="0.2">
      <c r="A84" s="1" t="s">
        <v>48</v>
      </c>
      <c r="C84" s="1" t="s">
        <v>82</v>
      </c>
      <c r="E84" s="1" t="s">
        <v>385</v>
      </c>
      <c r="J84" s="1" t="s">
        <v>386</v>
      </c>
      <c r="K84" s="1" t="s">
        <v>543</v>
      </c>
    </row>
    <row r="85" spans="1:12" x14ac:dyDescent="0.2">
      <c r="A85" s="1" t="s">
        <v>120</v>
      </c>
    </row>
    <row r="86" spans="1:12" x14ac:dyDescent="0.2">
      <c r="A86" s="1" t="s">
        <v>48</v>
      </c>
      <c r="C86" s="1" t="s">
        <v>387</v>
      </c>
      <c r="E86" s="1" t="s">
        <v>97</v>
      </c>
    </row>
    <row r="87" spans="1:12" x14ac:dyDescent="0.2">
      <c r="A87" s="1" t="s">
        <v>48</v>
      </c>
      <c r="C87" s="1" t="s">
        <v>83</v>
      </c>
      <c r="D87" s="1" t="s">
        <v>544</v>
      </c>
      <c r="F87" s="1" t="s">
        <v>392</v>
      </c>
      <c r="G87" s="1" t="s">
        <v>395</v>
      </c>
      <c r="H87" s="1" t="s">
        <v>398</v>
      </c>
      <c r="I87" s="1" t="s">
        <v>401</v>
      </c>
      <c r="J87" s="1" t="s">
        <v>404</v>
      </c>
      <c r="K87" s="1" t="s">
        <v>566</v>
      </c>
      <c r="L87" s="1" t="s">
        <v>545</v>
      </c>
    </row>
    <row r="88" spans="1:12" x14ac:dyDescent="0.2">
      <c r="A88" s="1" t="s">
        <v>48</v>
      </c>
      <c r="C88" s="1" t="s">
        <v>388</v>
      </c>
      <c r="D88" s="1" t="s">
        <v>546</v>
      </c>
      <c r="F88" s="1" t="s">
        <v>393</v>
      </c>
      <c r="G88" s="1" t="s">
        <v>396</v>
      </c>
      <c r="H88" s="1" t="s">
        <v>399</v>
      </c>
      <c r="I88" s="1" t="s">
        <v>402</v>
      </c>
      <c r="J88" s="1" t="s">
        <v>405</v>
      </c>
      <c r="K88" s="1" t="s">
        <v>567</v>
      </c>
      <c r="L88" s="1" t="s">
        <v>547</v>
      </c>
    </row>
    <row r="89" spans="1:12" x14ac:dyDescent="0.2">
      <c r="A89" s="1" t="s">
        <v>48</v>
      </c>
      <c r="C89" s="1" t="s">
        <v>389</v>
      </c>
      <c r="D89" s="1" t="s">
        <v>548</v>
      </c>
      <c r="F89" s="1" t="s">
        <v>394</v>
      </c>
      <c r="G89" s="1" t="s">
        <v>397</v>
      </c>
      <c r="H89" s="1" t="s">
        <v>400</v>
      </c>
      <c r="I89" s="1" t="s">
        <v>403</v>
      </c>
      <c r="J89" s="1" t="s">
        <v>406</v>
      </c>
      <c r="K89" s="1" t="s">
        <v>568</v>
      </c>
      <c r="L89" s="1" t="s">
        <v>549</v>
      </c>
    </row>
    <row r="90" spans="1:12" x14ac:dyDescent="0.2">
      <c r="A90" s="1" t="s">
        <v>48</v>
      </c>
      <c r="C90" s="1" t="s">
        <v>84</v>
      </c>
      <c r="D90" s="1" t="s">
        <v>550</v>
      </c>
      <c r="F90" s="1" t="s">
        <v>150</v>
      </c>
      <c r="G90" s="1" t="s">
        <v>156</v>
      </c>
      <c r="H90" s="1" t="s">
        <v>162</v>
      </c>
      <c r="I90" s="1" t="s">
        <v>168</v>
      </c>
      <c r="J90" s="1" t="s">
        <v>174</v>
      </c>
      <c r="K90" s="1" t="s">
        <v>569</v>
      </c>
      <c r="L90" s="1" t="s">
        <v>551</v>
      </c>
    </row>
    <row r="91" spans="1:12" x14ac:dyDescent="0.2">
      <c r="A91" s="1" t="s">
        <v>48</v>
      </c>
      <c r="C91" s="1" t="s">
        <v>85</v>
      </c>
      <c r="D91" s="1" t="s">
        <v>552</v>
      </c>
      <c r="F91" s="1" t="s">
        <v>151</v>
      </c>
      <c r="G91" s="1" t="s">
        <v>157</v>
      </c>
      <c r="H91" s="1" t="s">
        <v>163</v>
      </c>
      <c r="I91" s="1" t="s">
        <v>169</v>
      </c>
      <c r="J91" s="1" t="s">
        <v>175</v>
      </c>
      <c r="K91" s="1" t="s">
        <v>570</v>
      </c>
      <c r="L91" s="1" t="s">
        <v>553</v>
      </c>
    </row>
    <row r="92" spans="1:12" x14ac:dyDescent="0.2">
      <c r="A92" s="1" t="s">
        <v>48</v>
      </c>
      <c r="C92" s="1" t="s">
        <v>86</v>
      </c>
      <c r="D92" s="1" t="s">
        <v>554</v>
      </c>
      <c r="F92" s="1" t="s">
        <v>152</v>
      </c>
      <c r="G92" s="1" t="s">
        <v>158</v>
      </c>
      <c r="H92" s="1" t="s">
        <v>164</v>
      </c>
      <c r="I92" s="1" t="s">
        <v>170</v>
      </c>
      <c r="J92" s="1" t="s">
        <v>176</v>
      </c>
      <c r="K92" s="1" t="s">
        <v>571</v>
      </c>
      <c r="L92" s="1" t="s">
        <v>555</v>
      </c>
    </row>
    <row r="93" spans="1:12" x14ac:dyDescent="0.2">
      <c r="A93" s="1" t="s">
        <v>48</v>
      </c>
      <c r="C93" s="1" t="s">
        <v>116</v>
      </c>
      <c r="D93" s="1" t="s">
        <v>556</v>
      </c>
      <c r="F93" s="1" t="s">
        <v>153</v>
      </c>
      <c r="G93" s="1" t="s">
        <v>159</v>
      </c>
      <c r="H93" s="1" t="s">
        <v>165</v>
      </c>
      <c r="I93" s="1" t="s">
        <v>171</v>
      </c>
      <c r="J93" s="1" t="s">
        <v>177</v>
      </c>
      <c r="K93" s="1" t="s">
        <v>572</v>
      </c>
      <c r="L93" s="1" t="s">
        <v>557</v>
      </c>
    </row>
    <row r="94" spans="1:12" x14ac:dyDescent="0.2">
      <c r="A94" s="1" t="s">
        <v>48</v>
      </c>
      <c r="C94" s="1" t="s">
        <v>87</v>
      </c>
      <c r="D94" s="1" t="s">
        <v>558</v>
      </c>
      <c r="F94" s="1" t="s">
        <v>154</v>
      </c>
      <c r="G94" s="1" t="s">
        <v>160</v>
      </c>
      <c r="H94" s="1" t="s">
        <v>166</v>
      </c>
      <c r="I94" s="1" t="s">
        <v>172</v>
      </c>
      <c r="J94" s="1" t="s">
        <v>178</v>
      </c>
      <c r="K94" s="1" t="s">
        <v>573</v>
      </c>
      <c r="L94" s="1" t="s">
        <v>559</v>
      </c>
    </row>
    <row r="95" spans="1:12" x14ac:dyDescent="0.2">
      <c r="A95" s="1" t="s">
        <v>48</v>
      </c>
      <c r="C95" s="1" t="s">
        <v>117</v>
      </c>
      <c r="D95" s="1" t="s">
        <v>560</v>
      </c>
      <c r="F95" s="1" t="s">
        <v>155</v>
      </c>
      <c r="G95" s="1" t="s">
        <v>161</v>
      </c>
      <c r="H95" s="1" t="s">
        <v>167</v>
      </c>
      <c r="I95" s="1" t="s">
        <v>173</v>
      </c>
      <c r="J95" s="1" t="s">
        <v>179</v>
      </c>
      <c r="K95" s="1" t="s">
        <v>574</v>
      </c>
      <c r="L95" s="1" t="s">
        <v>561</v>
      </c>
    </row>
    <row r="96" spans="1:12" x14ac:dyDescent="0.2">
      <c r="A96" s="1" t="s">
        <v>120</v>
      </c>
      <c r="C96" s="1" t="s">
        <v>388</v>
      </c>
    </row>
    <row r="97" spans="1:11" x14ac:dyDescent="0.2">
      <c r="A97" s="1" t="s">
        <v>48</v>
      </c>
      <c r="C97" s="1" t="s">
        <v>118</v>
      </c>
      <c r="E97" s="1" t="s">
        <v>390</v>
      </c>
      <c r="J97" s="1" t="s">
        <v>391</v>
      </c>
      <c r="K97" s="1" t="s">
        <v>562</v>
      </c>
    </row>
    <row r="98" spans="1:11" x14ac:dyDescent="0.2">
      <c r="A98" s="1" t="s">
        <v>120</v>
      </c>
    </row>
    <row r="100" spans="1:11" x14ac:dyDescent="0.2">
      <c r="E100" s="1" t="s">
        <v>7</v>
      </c>
      <c r="J100" s="1" t="s">
        <v>433</v>
      </c>
      <c r="K100" s="1" t="s">
        <v>563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Read Me</vt:lpstr>
      <vt:lpstr>Options</vt:lpstr>
      <vt:lpstr>Report</vt:lpstr>
      <vt:lpstr>DocDate_Filter</vt:lpstr>
      <vt:lpstr>Report!Print_Area</vt:lpstr>
      <vt:lpstr>Salesperson_Filter</vt:lpstr>
    </vt:vector>
  </TitlesOfParts>
  <Company>Jet Reports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SOP Commission Report</dc:title>
  <dc:subject>Jet Reports</dc:subject>
  <dc:creator>Tara May</dc:creator>
  <dc:description>Commission and sales by salesperson for a specified time period.  Customer and document details are available.</dc:description>
  <cp:lastModifiedBy>Kim R. Duey</cp:lastModifiedBy>
  <cp:lastPrinted>2012-12-07T20:03:11Z</cp:lastPrinted>
  <dcterms:created xsi:type="dcterms:W3CDTF">2006-10-02T20:39:01Z</dcterms:created>
  <dcterms:modified xsi:type="dcterms:W3CDTF">2018-09-28T16:52:51Z</dcterms:modified>
  <cp:category>Sales</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NeedsREVERT">
    <vt:lpwstr>FALSE</vt:lpwstr>
  </property>
  <property fmtid="{D5CDD505-2E9C-101B-9397-08002B2CF9AE}" pid="3" name="Jet Reports Drill Button Active">
    <vt:bool>true</vt:bool>
  </property>
  <property fmtid="{D5CDD505-2E9C-101B-9397-08002B2CF9AE}" pid="4" name="OriginalName">
    <vt:lpwstr>SOP Commission Report.xls</vt:lpwstr>
  </property>
  <property fmtid="{D5CDD505-2E9C-101B-9397-08002B2CF9AE}" pid="5" name="Jet Reports Last Version Refresh">
    <vt:lpwstr>Version 7.0.1  Released 3/12/2007 3:30:53 PM</vt:lpwstr>
  </property>
  <property fmtid="{D5CDD505-2E9C-101B-9397-08002B2CF9AE}" pid="6" name="Jet Reports Design Mode Active">
    <vt:bool>false</vt:bool>
  </property>
  <property fmtid="{D5CDD505-2E9C-101B-9397-08002B2CF9AE}" pid="7" name="Jet Reports Function Literals">
    <vt:lpwstr>,	;	,	{	}	[@[{0}]]	1033</vt:lpwstr>
  </property>
</Properties>
</file>