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0" windowWidth="23850" windowHeight="10950"/>
  </bookViews>
  <sheets>
    <sheet name="Read Me" sheetId="329" r:id="rId1"/>
    <sheet name="Options" sheetId="2" state="hidden" r:id="rId2"/>
    <sheet name="Income Statement" sheetId="1" r:id="rId3"/>
    <sheet name="Budget" sheetId="4" r:id="rId4"/>
    <sheet name="Variance" sheetId="5" r:id="rId5"/>
    <sheet name="Sheet2" sheetId="330" state="veryHidden" r:id="rId6"/>
    <sheet name="Sheet3" sheetId="331" state="veryHidden" r:id="rId7"/>
    <sheet name="Sheet4" sheetId="332" state="veryHidden" r:id="rId8"/>
    <sheet name="Sheet5" sheetId="333" state="veryHidden" r:id="rId9"/>
    <sheet name="Sheet6" sheetId="334" state="veryHidden" r:id="rId10"/>
    <sheet name="Sheet7" sheetId="335" state="veryHidden" r:id="rId11"/>
    <sheet name="Sheet8" sheetId="336" state="veryHidden" r:id="rId12"/>
    <sheet name="Sheet9" sheetId="337" state="veryHidden" r:id="rId13"/>
    <sheet name="Sheet10" sheetId="338" state="veryHidden" r:id="rId14"/>
    <sheet name="Sheet11" sheetId="339" state="veryHidden" r:id="rId15"/>
    <sheet name="Sheet12" sheetId="340" state="veryHidden" r:id="rId16"/>
    <sheet name="Sheet13" sheetId="341" state="veryHidden" r:id="rId17"/>
  </sheets>
  <definedNames>
    <definedName name="BudgetID">Options!$C$5</definedName>
    <definedName name="Year">Options!$C$4</definedName>
  </definedNames>
  <calcPr calcId="162913"/>
</workbook>
</file>

<file path=xl/calcChain.xml><?xml version="1.0" encoding="utf-8"?>
<calcChain xmlns="http://schemas.openxmlformats.org/spreadsheetml/2006/main">
  <c r="D5" i="2" l="1"/>
  <c r="D12" i="5"/>
  <c r="F12" i="5"/>
  <c r="G12" i="5"/>
  <c r="H12" i="5"/>
  <c r="I12" i="5"/>
  <c r="I14" i="5" s="1"/>
  <c r="I19" i="5" s="1"/>
  <c r="J12" i="5"/>
  <c r="K12" i="5"/>
  <c r="L12" i="5"/>
  <c r="L14" i="5" s="1"/>
  <c r="L19" i="5" s="1"/>
  <c r="L32" i="5" s="1"/>
  <c r="M12" i="5"/>
  <c r="M14" i="5" s="1"/>
  <c r="M19" i="5" s="1"/>
  <c r="M32" i="5" s="1"/>
  <c r="M40" i="5" s="1"/>
  <c r="M45" i="5" s="1"/>
  <c r="N12" i="5"/>
  <c r="O12" i="5"/>
  <c r="P12" i="5"/>
  <c r="Q12" i="5"/>
  <c r="Q14" i="5" s="1"/>
  <c r="Q19" i="5" s="1"/>
  <c r="Q32" i="5" s="1"/>
  <c r="Q40" i="5" s="1"/>
  <c r="Q45" i="5" s="1"/>
  <c r="R12" i="5"/>
  <c r="D13" i="5"/>
  <c r="F13" i="5"/>
  <c r="G13" i="5"/>
  <c r="G14" i="5" s="1"/>
  <c r="G19" i="5" s="1"/>
  <c r="G32" i="5" s="1"/>
  <c r="G40" i="5" s="1"/>
  <c r="G45" i="5" s="1"/>
  <c r="H13" i="5"/>
  <c r="I13" i="5"/>
  <c r="J13" i="5"/>
  <c r="K13" i="5"/>
  <c r="L13" i="5"/>
  <c r="M13" i="5"/>
  <c r="N13" i="5"/>
  <c r="O13" i="5"/>
  <c r="O14" i="5" s="1"/>
  <c r="O19" i="5" s="1"/>
  <c r="O32" i="5" s="1"/>
  <c r="O40" i="5" s="1"/>
  <c r="O45" i="5" s="1"/>
  <c r="P13" i="5"/>
  <c r="Q13" i="5"/>
  <c r="R13" i="5"/>
  <c r="F14" i="5"/>
  <c r="H14" i="5"/>
  <c r="H19" i="5" s="1"/>
  <c r="J14" i="5"/>
  <c r="J19" i="5" s="1"/>
  <c r="K14" i="5"/>
  <c r="N14" i="5"/>
  <c r="N19" i="5" s="1"/>
  <c r="N32" i="5" s="1"/>
  <c r="N40" i="5" s="1"/>
  <c r="N45" i="5" s="1"/>
  <c r="P14" i="5"/>
  <c r="P19" i="5" s="1"/>
  <c r="R14" i="5"/>
  <c r="R19" i="5" s="1"/>
  <c r="D16" i="5"/>
  <c r="D17" i="5" s="1"/>
  <c r="F17" i="5"/>
  <c r="G17" i="5"/>
  <c r="H17" i="5"/>
  <c r="I17" i="5"/>
  <c r="J17" i="5"/>
  <c r="K17" i="5"/>
  <c r="K19" i="5" s="1"/>
  <c r="L17" i="5"/>
  <c r="M17" i="5"/>
  <c r="N17" i="5"/>
  <c r="O17" i="5"/>
  <c r="P17" i="5"/>
  <c r="Q17" i="5"/>
  <c r="R17" i="5"/>
  <c r="F19" i="5"/>
  <c r="F32" i="5" s="1"/>
  <c r="F40" i="5" s="1"/>
  <c r="F45" i="5" s="1"/>
  <c r="D22" i="5"/>
  <c r="F22" i="5"/>
  <c r="G22" i="5"/>
  <c r="H22" i="5"/>
  <c r="I22" i="5"/>
  <c r="J22" i="5"/>
  <c r="K22" i="5"/>
  <c r="L22" i="5"/>
  <c r="L30" i="5" s="1"/>
  <c r="M22" i="5"/>
  <c r="M30" i="5" s="1"/>
  <c r="N22" i="5"/>
  <c r="O22" i="5"/>
  <c r="P22" i="5"/>
  <c r="Q22" i="5"/>
  <c r="R22" i="5"/>
  <c r="D23" i="5"/>
  <c r="F23" i="5"/>
  <c r="G23" i="5"/>
  <c r="H23" i="5"/>
  <c r="I23" i="5"/>
  <c r="J23" i="5"/>
  <c r="K23" i="5"/>
  <c r="K30" i="5" s="1"/>
  <c r="L23" i="5"/>
  <c r="M23" i="5"/>
  <c r="N23" i="5"/>
  <c r="O23" i="5"/>
  <c r="P23" i="5"/>
  <c r="Q23" i="5"/>
  <c r="R23" i="5"/>
  <c r="D24" i="5"/>
  <c r="F24" i="5"/>
  <c r="G24" i="5"/>
  <c r="H24" i="5"/>
  <c r="I24" i="5"/>
  <c r="J24" i="5"/>
  <c r="K24" i="5"/>
  <c r="L24" i="5"/>
  <c r="M24" i="5"/>
  <c r="N24" i="5"/>
  <c r="O24" i="5"/>
  <c r="P24" i="5"/>
  <c r="Q24" i="5"/>
  <c r="R24" i="5"/>
  <c r="D25" i="5"/>
  <c r="F25" i="5"/>
  <c r="G25" i="5"/>
  <c r="G30" i="5" s="1"/>
  <c r="H25" i="5"/>
  <c r="I25" i="5"/>
  <c r="J25" i="5"/>
  <c r="K25" i="5"/>
  <c r="L25" i="5"/>
  <c r="M25" i="5"/>
  <c r="N25" i="5"/>
  <c r="O25" i="5"/>
  <c r="O30" i="5" s="1"/>
  <c r="P25" i="5"/>
  <c r="Q25" i="5"/>
  <c r="R25" i="5"/>
  <c r="D26" i="5"/>
  <c r="F26" i="5"/>
  <c r="G26" i="5"/>
  <c r="H26" i="5"/>
  <c r="H30" i="5" s="1"/>
  <c r="I26" i="5"/>
  <c r="J26" i="5"/>
  <c r="K26" i="5"/>
  <c r="L26" i="5"/>
  <c r="M26" i="5"/>
  <c r="N26" i="5"/>
  <c r="O26" i="5"/>
  <c r="P26" i="5"/>
  <c r="P30" i="5" s="1"/>
  <c r="Q26" i="5"/>
  <c r="R26" i="5"/>
  <c r="D27" i="5"/>
  <c r="F27" i="5"/>
  <c r="G27" i="5"/>
  <c r="H27" i="5"/>
  <c r="I27" i="5"/>
  <c r="J27" i="5"/>
  <c r="K27" i="5"/>
  <c r="L27" i="5"/>
  <c r="M27" i="5"/>
  <c r="N27" i="5"/>
  <c r="O27" i="5"/>
  <c r="P27" i="5"/>
  <c r="Q27" i="5"/>
  <c r="R27" i="5"/>
  <c r="D28" i="5"/>
  <c r="F28" i="5"/>
  <c r="G28" i="5"/>
  <c r="H28" i="5"/>
  <c r="I28" i="5"/>
  <c r="J28" i="5"/>
  <c r="K28" i="5"/>
  <c r="L28" i="5"/>
  <c r="M28" i="5"/>
  <c r="N28" i="5"/>
  <c r="O28" i="5"/>
  <c r="P28" i="5"/>
  <c r="Q28" i="5"/>
  <c r="R28" i="5"/>
  <c r="D29" i="5"/>
  <c r="F29" i="5"/>
  <c r="G29" i="5"/>
  <c r="H29" i="5"/>
  <c r="I29" i="5"/>
  <c r="J29" i="5"/>
  <c r="K29" i="5"/>
  <c r="L29" i="5"/>
  <c r="M29" i="5"/>
  <c r="N29" i="5"/>
  <c r="O29" i="5"/>
  <c r="P29" i="5"/>
  <c r="Q29" i="5"/>
  <c r="R29" i="5"/>
  <c r="F30" i="5"/>
  <c r="I30" i="5"/>
  <c r="J30" i="5"/>
  <c r="N30" i="5"/>
  <c r="Q30" i="5"/>
  <c r="R30" i="5"/>
  <c r="D35" i="5"/>
  <c r="F35" i="5"/>
  <c r="G35" i="5"/>
  <c r="G38" i="5" s="1"/>
  <c r="H35" i="5"/>
  <c r="I35" i="5"/>
  <c r="J35" i="5"/>
  <c r="K35" i="5"/>
  <c r="K38" i="5" s="1"/>
  <c r="L35" i="5"/>
  <c r="M35" i="5"/>
  <c r="N35" i="5"/>
  <c r="O35" i="5"/>
  <c r="O38" i="5" s="1"/>
  <c r="P35" i="5"/>
  <c r="Q35" i="5"/>
  <c r="R35" i="5"/>
  <c r="D36" i="5"/>
  <c r="F36" i="5"/>
  <c r="G36" i="5"/>
  <c r="H36" i="5"/>
  <c r="H38" i="5" s="1"/>
  <c r="I36" i="5"/>
  <c r="I38" i="5" s="1"/>
  <c r="J36" i="5"/>
  <c r="K36" i="5"/>
  <c r="L36" i="5"/>
  <c r="M36" i="5"/>
  <c r="N36" i="5"/>
  <c r="O36" i="5"/>
  <c r="P36" i="5"/>
  <c r="P38" i="5" s="1"/>
  <c r="Q36" i="5"/>
  <c r="Q38" i="5" s="1"/>
  <c r="R36" i="5"/>
  <c r="D37" i="5"/>
  <c r="F37" i="5"/>
  <c r="G37" i="5"/>
  <c r="H37" i="5"/>
  <c r="I37" i="5"/>
  <c r="J37" i="5"/>
  <c r="K37" i="5"/>
  <c r="L37" i="5"/>
  <c r="M37" i="5"/>
  <c r="N37" i="5"/>
  <c r="O37" i="5"/>
  <c r="P37" i="5"/>
  <c r="Q37" i="5"/>
  <c r="R37" i="5"/>
  <c r="F38" i="5"/>
  <c r="J38" i="5"/>
  <c r="L38" i="5"/>
  <c r="M38" i="5"/>
  <c r="N38" i="5"/>
  <c r="R38" i="5"/>
  <c r="D42" i="5"/>
  <c r="D43" i="5"/>
  <c r="F43" i="5"/>
  <c r="G43" i="5"/>
  <c r="H43" i="5"/>
  <c r="I43" i="5"/>
  <c r="J43" i="5"/>
  <c r="K43" i="5"/>
  <c r="L43" i="5"/>
  <c r="M43" i="5"/>
  <c r="N43" i="5"/>
  <c r="O43" i="5"/>
  <c r="P43" i="5"/>
  <c r="Q43" i="5"/>
  <c r="R43" i="5"/>
  <c r="D12" i="4"/>
  <c r="F12" i="4"/>
  <c r="G12" i="4"/>
  <c r="H12" i="4"/>
  <c r="H14" i="4" s="1"/>
  <c r="H19" i="4" s="1"/>
  <c r="I12" i="4"/>
  <c r="J12" i="4"/>
  <c r="J14" i="4" s="1"/>
  <c r="J19" i="4" s="1"/>
  <c r="K12" i="4"/>
  <c r="K14" i="4" s="1"/>
  <c r="K19" i="4" s="1"/>
  <c r="L12" i="4"/>
  <c r="L14" i="4" s="1"/>
  <c r="L19" i="4" s="1"/>
  <c r="M12" i="4"/>
  <c r="N12" i="4"/>
  <c r="O12" i="4"/>
  <c r="P12" i="4"/>
  <c r="P14" i="4" s="1"/>
  <c r="P19" i="4" s="1"/>
  <c r="Q12" i="4"/>
  <c r="R12" i="4"/>
  <c r="R14" i="4" s="1"/>
  <c r="R19" i="4" s="1"/>
  <c r="D13" i="4"/>
  <c r="F13" i="4"/>
  <c r="F14" i="4" s="1"/>
  <c r="F19" i="4" s="1"/>
  <c r="G13" i="4"/>
  <c r="H13" i="4"/>
  <c r="I13" i="4"/>
  <c r="J13" i="4"/>
  <c r="K13" i="4"/>
  <c r="L13" i="4"/>
  <c r="M13" i="4"/>
  <c r="M14" i="4" s="1"/>
  <c r="M19" i="4" s="1"/>
  <c r="N13" i="4"/>
  <c r="N14" i="4" s="1"/>
  <c r="N19" i="4" s="1"/>
  <c r="O13" i="4"/>
  <c r="P13" i="4"/>
  <c r="Q13" i="4"/>
  <c r="R13" i="4"/>
  <c r="G14" i="4"/>
  <c r="G19" i="4" s="1"/>
  <c r="G32" i="4" s="1"/>
  <c r="I14" i="4"/>
  <c r="O14" i="4"/>
  <c r="O19" i="4" s="1"/>
  <c r="Q14" i="4"/>
  <c r="D16" i="4"/>
  <c r="D17" i="4"/>
  <c r="F17" i="4"/>
  <c r="G17" i="4"/>
  <c r="H17" i="4"/>
  <c r="I17" i="4"/>
  <c r="I19" i="4" s="1"/>
  <c r="J17" i="4"/>
  <c r="K17" i="4"/>
  <c r="L17" i="4"/>
  <c r="M17" i="4"/>
  <c r="N17" i="4"/>
  <c r="O17" i="4"/>
  <c r="P17" i="4"/>
  <c r="Q17" i="4"/>
  <c r="Q19" i="4" s="1"/>
  <c r="R17" i="4"/>
  <c r="D22" i="4"/>
  <c r="F22" i="4"/>
  <c r="F30" i="4" s="1"/>
  <c r="G22" i="4"/>
  <c r="H22" i="4"/>
  <c r="I22" i="4"/>
  <c r="J22" i="4"/>
  <c r="J30" i="4" s="1"/>
  <c r="K22" i="4"/>
  <c r="K30" i="4" s="1"/>
  <c r="L22" i="4"/>
  <c r="M22" i="4"/>
  <c r="N22" i="4"/>
  <c r="N30" i="4" s="1"/>
  <c r="O22" i="4"/>
  <c r="P22" i="4"/>
  <c r="Q22" i="4"/>
  <c r="R22" i="4"/>
  <c r="R30" i="4" s="1"/>
  <c r="D23" i="4"/>
  <c r="F23" i="4"/>
  <c r="G23" i="4"/>
  <c r="H23" i="4"/>
  <c r="I23" i="4"/>
  <c r="I30" i="4" s="1"/>
  <c r="J23" i="4"/>
  <c r="K23" i="4"/>
  <c r="L23" i="4"/>
  <c r="M23" i="4"/>
  <c r="M30" i="4" s="1"/>
  <c r="N23" i="4"/>
  <c r="O23" i="4"/>
  <c r="P23" i="4"/>
  <c r="Q23" i="4"/>
  <c r="Q30" i="4" s="1"/>
  <c r="R23" i="4"/>
  <c r="D24" i="4"/>
  <c r="F24" i="4"/>
  <c r="G24" i="4"/>
  <c r="H24" i="4"/>
  <c r="I24" i="4"/>
  <c r="J24" i="4"/>
  <c r="K24" i="4"/>
  <c r="L24" i="4"/>
  <c r="M24" i="4"/>
  <c r="N24" i="4"/>
  <c r="O24" i="4"/>
  <c r="P24" i="4"/>
  <c r="Q24" i="4"/>
  <c r="R24" i="4"/>
  <c r="D25" i="4"/>
  <c r="F25" i="4"/>
  <c r="G25" i="4"/>
  <c r="H25" i="4"/>
  <c r="I25" i="4"/>
  <c r="J25" i="4"/>
  <c r="K25" i="4"/>
  <c r="L25" i="4"/>
  <c r="M25" i="4"/>
  <c r="N25" i="4"/>
  <c r="O25" i="4"/>
  <c r="P25" i="4"/>
  <c r="Q25" i="4"/>
  <c r="R25" i="4"/>
  <c r="D26" i="4"/>
  <c r="F26" i="4"/>
  <c r="G26" i="4"/>
  <c r="H26" i="4"/>
  <c r="I26" i="4"/>
  <c r="J26" i="4"/>
  <c r="K26" i="4"/>
  <c r="L26" i="4"/>
  <c r="M26" i="4"/>
  <c r="N26" i="4"/>
  <c r="O26" i="4"/>
  <c r="P26" i="4"/>
  <c r="Q26" i="4"/>
  <c r="R26" i="4"/>
  <c r="D27" i="4"/>
  <c r="F27" i="4"/>
  <c r="G27" i="4"/>
  <c r="H27" i="4"/>
  <c r="I27" i="4"/>
  <c r="J27" i="4"/>
  <c r="K27" i="4"/>
  <c r="L27" i="4"/>
  <c r="M27" i="4"/>
  <c r="N27" i="4"/>
  <c r="O27" i="4"/>
  <c r="P27" i="4"/>
  <c r="Q27" i="4"/>
  <c r="R27" i="4"/>
  <c r="D28" i="4"/>
  <c r="F28" i="4"/>
  <c r="G28" i="4"/>
  <c r="H28" i="4"/>
  <c r="I28" i="4"/>
  <c r="J28" i="4"/>
  <c r="K28" i="4"/>
  <c r="L28" i="4"/>
  <c r="M28" i="4"/>
  <c r="N28" i="4"/>
  <c r="O28" i="4"/>
  <c r="P28" i="4"/>
  <c r="Q28" i="4"/>
  <c r="R28" i="4"/>
  <c r="D29" i="4"/>
  <c r="F29" i="4"/>
  <c r="G29" i="4"/>
  <c r="H29" i="4"/>
  <c r="I29" i="4"/>
  <c r="J29" i="4"/>
  <c r="K29" i="4"/>
  <c r="L29" i="4"/>
  <c r="M29" i="4"/>
  <c r="N29" i="4"/>
  <c r="O29" i="4"/>
  <c r="P29" i="4"/>
  <c r="Q29" i="4"/>
  <c r="R29" i="4"/>
  <c r="G30" i="4"/>
  <c r="H30" i="4"/>
  <c r="L30" i="4"/>
  <c r="O30" i="4"/>
  <c r="P30" i="4"/>
  <c r="D35" i="4"/>
  <c r="F35" i="4"/>
  <c r="G35" i="4"/>
  <c r="H35" i="4"/>
  <c r="I35" i="4"/>
  <c r="I38" i="4" s="1"/>
  <c r="J35" i="4"/>
  <c r="K35" i="4"/>
  <c r="L35" i="4"/>
  <c r="M35" i="4"/>
  <c r="M38" i="4" s="1"/>
  <c r="N35" i="4"/>
  <c r="O35" i="4"/>
  <c r="P35" i="4"/>
  <c r="Q35" i="4"/>
  <c r="Q38" i="4" s="1"/>
  <c r="R35" i="4"/>
  <c r="D36" i="4"/>
  <c r="F36" i="4"/>
  <c r="F38" i="4" s="1"/>
  <c r="G36" i="4"/>
  <c r="G38" i="4" s="1"/>
  <c r="H36" i="4"/>
  <c r="I36" i="4"/>
  <c r="J36" i="4"/>
  <c r="K36" i="4"/>
  <c r="L36" i="4"/>
  <c r="M36" i="4"/>
  <c r="N36" i="4"/>
  <c r="N38" i="4" s="1"/>
  <c r="O36" i="4"/>
  <c r="O38" i="4" s="1"/>
  <c r="P36" i="4"/>
  <c r="Q36" i="4"/>
  <c r="R36" i="4"/>
  <c r="D37" i="4"/>
  <c r="F37" i="4"/>
  <c r="G37" i="4"/>
  <c r="H37" i="4"/>
  <c r="H38" i="4" s="1"/>
  <c r="I37" i="4"/>
  <c r="J37" i="4"/>
  <c r="K37" i="4"/>
  <c r="L37" i="4"/>
  <c r="M37" i="4"/>
  <c r="N37" i="4"/>
  <c r="O37" i="4"/>
  <c r="P37" i="4"/>
  <c r="P38" i="4" s="1"/>
  <c r="Q37" i="4"/>
  <c r="R37" i="4"/>
  <c r="J38" i="4"/>
  <c r="K38" i="4"/>
  <c r="L38" i="4"/>
  <c r="R38" i="4"/>
  <c r="D42" i="4"/>
  <c r="D43" i="4" s="1"/>
  <c r="F43" i="4"/>
  <c r="G43" i="4"/>
  <c r="H43" i="4"/>
  <c r="I43" i="4"/>
  <c r="J43" i="4"/>
  <c r="K43" i="4"/>
  <c r="L43" i="4"/>
  <c r="M43" i="4"/>
  <c r="N43" i="4"/>
  <c r="O43" i="4"/>
  <c r="P43" i="4"/>
  <c r="Q43" i="4"/>
  <c r="R43" i="4"/>
  <c r="D12" i="1"/>
  <c r="F12" i="1"/>
  <c r="G12" i="1"/>
  <c r="H12" i="1"/>
  <c r="H14" i="1" s="1"/>
  <c r="H19" i="1" s="1"/>
  <c r="H32" i="1" s="1"/>
  <c r="I12" i="1"/>
  <c r="I14" i="1" s="1"/>
  <c r="I19" i="1" s="1"/>
  <c r="I32" i="1" s="1"/>
  <c r="J12" i="1"/>
  <c r="J14" i="1" s="1"/>
  <c r="J19" i="1" s="1"/>
  <c r="K12" i="1"/>
  <c r="L12" i="1"/>
  <c r="M12" i="1"/>
  <c r="N12" i="1"/>
  <c r="O12" i="1"/>
  <c r="P12" i="1"/>
  <c r="P14" i="1" s="1"/>
  <c r="P19" i="1" s="1"/>
  <c r="P32" i="1" s="1"/>
  <c r="P40" i="1" s="1"/>
  <c r="P45" i="1" s="1"/>
  <c r="Q12" i="1"/>
  <c r="Q14" i="1" s="1"/>
  <c r="Q19" i="1" s="1"/>
  <c r="Q32" i="1" s="1"/>
  <c r="Q40" i="1" s="1"/>
  <c r="Q45" i="1" s="1"/>
  <c r="R12" i="1"/>
  <c r="R14" i="1" s="1"/>
  <c r="R19" i="1" s="1"/>
  <c r="D13" i="1"/>
  <c r="F13" i="1"/>
  <c r="G13" i="1"/>
  <c r="H13" i="1"/>
  <c r="I13" i="1"/>
  <c r="J13" i="1"/>
  <c r="K13" i="1"/>
  <c r="K14" i="1" s="1"/>
  <c r="K19" i="1" s="1"/>
  <c r="K32" i="1" s="1"/>
  <c r="L13" i="1"/>
  <c r="L14" i="1" s="1"/>
  <c r="L19" i="1" s="1"/>
  <c r="M13" i="1"/>
  <c r="N13" i="1"/>
  <c r="O13" i="1"/>
  <c r="P13" i="1"/>
  <c r="Q13" i="1"/>
  <c r="R13" i="1"/>
  <c r="F14" i="1"/>
  <c r="F19" i="1" s="1"/>
  <c r="F32" i="1" s="1"/>
  <c r="G14" i="1"/>
  <c r="G19" i="1" s="1"/>
  <c r="M14" i="1"/>
  <c r="M19" i="1" s="1"/>
  <c r="N14" i="1"/>
  <c r="N19" i="1" s="1"/>
  <c r="O14" i="1"/>
  <c r="O19" i="1" s="1"/>
  <c r="O32" i="1" s="1"/>
  <c r="O40" i="1" s="1"/>
  <c r="O45" i="1" s="1"/>
  <c r="D16" i="1"/>
  <c r="D17" i="1" s="1"/>
  <c r="F17" i="1"/>
  <c r="G17" i="1"/>
  <c r="H17" i="1"/>
  <c r="I17" i="1"/>
  <c r="J17" i="1"/>
  <c r="K17" i="1"/>
  <c r="L17" i="1"/>
  <c r="M17" i="1"/>
  <c r="N17" i="1"/>
  <c r="O17" i="1"/>
  <c r="P17" i="1"/>
  <c r="Q17" i="1"/>
  <c r="R17" i="1"/>
  <c r="D22" i="1"/>
  <c r="F22" i="1"/>
  <c r="G22" i="1"/>
  <c r="H22" i="1"/>
  <c r="H30" i="1" s="1"/>
  <c r="I22" i="1"/>
  <c r="I30" i="1" s="1"/>
  <c r="J22" i="1"/>
  <c r="K22" i="1"/>
  <c r="L22" i="1"/>
  <c r="M22" i="1"/>
  <c r="M30" i="1" s="1"/>
  <c r="N22" i="1"/>
  <c r="O22" i="1"/>
  <c r="P22" i="1"/>
  <c r="P30" i="1" s="1"/>
  <c r="Q22" i="1"/>
  <c r="Q30" i="1" s="1"/>
  <c r="R22" i="1"/>
  <c r="D23" i="1"/>
  <c r="F23" i="1"/>
  <c r="G23" i="1"/>
  <c r="G30" i="1" s="1"/>
  <c r="H23" i="1"/>
  <c r="I23" i="1"/>
  <c r="J23" i="1"/>
  <c r="K23" i="1"/>
  <c r="K30" i="1" s="1"/>
  <c r="L23" i="1"/>
  <c r="M23" i="1"/>
  <c r="N23" i="1"/>
  <c r="O23" i="1"/>
  <c r="O30" i="1" s="1"/>
  <c r="P23" i="1"/>
  <c r="Q23" i="1"/>
  <c r="R23" i="1"/>
  <c r="D24" i="1"/>
  <c r="F24" i="1"/>
  <c r="G24" i="1"/>
  <c r="H24" i="1"/>
  <c r="I24" i="1"/>
  <c r="J24" i="1"/>
  <c r="K24" i="1"/>
  <c r="L24" i="1"/>
  <c r="M24" i="1"/>
  <c r="N24" i="1"/>
  <c r="O24" i="1"/>
  <c r="P24" i="1"/>
  <c r="Q24" i="1"/>
  <c r="R24" i="1"/>
  <c r="D25" i="1"/>
  <c r="F25" i="1"/>
  <c r="G25" i="1"/>
  <c r="H25" i="1"/>
  <c r="I25" i="1"/>
  <c r="J25" i="1"/>
  <c r="J30" i="1" s="1"/>
  <c r="K25" i="1"/>
  <c r="L25" i="1"/>
  <c r="M25" i="1"/>
  <c r="N25" i="1"/>
  <c r="O25" i="1"/>
  <c r="P25" i="1"/>
  <c r="Q25" i="1"/>
  <c r="R25" i="1"/>
  <c r="R30" i="1" s="1"/>
  <c r="D26" i="1"/>
  <c r="F26" i="1"/>
  <c r="G26" i="1"/>
  <c r="H26" i="1"/>
  <c r="I26" i="1"/>
  <c r="J26" i="1"/>
  <c r="K26" i="1"/>
  <c r="L26" i="1"/>
  <c r="L30" i="1" s="1"/>
  <c r="M26" i="1"/>
  <c r="N26" i="1"/>
  <c r="O26" i="1"/>
  <c r="P26" i="1"/>
  <c r="Q26" i="1"/>
  <c r="R26" i="1"/>
  <c r="D27" i="1"/>
  <c r="F27" i="1"/>
  <c r="G27" i="1"/>
  <c r="H27" i="1"/>
  <c r="I27" i="1"/>
  <c r="J27" i="1"/>
  <c r="K27" i="1"/>
  <c r="L27" i="1"/>
  <c r="M27" i="1"/>
  <c r="N27" i="1"/>
  <c r="O27" i="1"/>
  <c r="P27" i="1"/>
  <c r="Q27" i="1"/>
  <c r="R27" i="1"/>
  <c r="D28" i="1"/>
  <c r="F28" i="1"/>
  <c r="G28" i="1"/>
  <c r="H28" i="1"/>
  <c r="I28" i="1"/>
  <c r="J28" i="1"/>
  <c r="K28" i="1"/>
  <c r="L28" i="1"/>
  <c r="M28" i="1"/>
  <c r="N28" i="1"/>
  <c r="O28" i="1"/>
  <c r="P28" i="1"/>
  <c r="Q28" i="1"/>
  <c r="R28" i="1"/>
  <c r="D29" i="1"/>
  <c r="F29" i="1"/>
  <c r="G29" i="1"/>
  <c r="H29" i="1"/>
  <c r="I29" i="1"/>
  <c r="J29" i="1"/>
  <c r="K29" i="1"/>
  <c r="L29" i="1"/>
  <c r="M29" i="1"/>
  <c r="N29" i="1"/>
  <c r="O29" i="1"/>
  <c r="P29" i="1"/>
  <c r="Q29" i="1"/>
  <c r="R29" i="1"/>
  <c r="F30" i="1"/>
  <c r="N30" i="1"/>
  <c r="D35" i="1"/>
  <c r="F35" i="1"/>
  <c r="G35" i="1"/>
  <c r="G38" i="1" s="1"/>
  <c r="H35" i="1"/>
  <c r="I35" i="1"/>
  <c r="J35" i="1"/>
  <c r="K35" i="1"/>
  <c r="K38" i="1" s="1"/>
  <c r="L35" i="1"/>
  <c r="M35" i="1"/>
  <c r="N35" i="1"/>
  <c r="O35" i="1"/>
  <c r="O38" i="1" s="1"/>
  <c r="P35" i="1"/>
  <c r="Q35" i="1"/>
  <c r="R35" i="1"/>
  <c r="D36" i="1"/>
  <c r="F36" i="1"/>
  <c r="G36" i="1"/>
  <c r="H36" i="1"/>
  <c r="I36" i="1"/>
  <c r="J36" i="1"/>
  <c r="K36" i="1"/>
  <c r="L36" i="1"/>
  <c r="L38" i="1" s="1"/>
  <c r="M36" i="1"/>
  <c r="M38" i="1" s="1"/>
  <c r="N36" i="1"/>
  <c r="O36" i="1"/>
  <c r="P36" i="1"/>
  <c r="Q36" i="1"/>
  <c r="R36" i="1"/>
  <c r="D37" i="1"/>
  <c r="F37" i="1"/>
  <c r="F38" i="1" s="1"/>
  <c r="G37" i="1"/>
  <c r="H37" i="1"/>
  <c r="I37" i="1"/>
  <c r="J37" i="1"/>
  <c r="K37" i="1"/>
  <c r="L37" i="1"/>
  <c r="M37" i="1"/>
  <c r="N37" i="1"/>
  <c r="N38" i="1" s="1"/>
  <c r="O37" i="1"/>
  <c r="P37" i="1"/>
  <c r="Q37" i="1"/>
  <c r="R37" i="1"/>
  <c r="H38" i="1"/>
  <c r="I38" i="1"/>
  <c r="J38" i="1"/>
  <c r="P38" i="1"/>
  <c r="Q38" i="1"/>
  <c r="R38" i="1"/>
  <c r="D42" i="1"/>
  <c r="D43" i="1"/>
  <c r="F43" i="1"/>
  <c r="G43" i="1"/>
  <c r="H43" i="1"/>
  <c r="I43" i="1"/>
  <c r="J43" i="1"/>
  <c r="K43" i="1"/>
  <c r="L43" i="1"/>
  <c r="M43" i="1"/>
  <c r="N43" i="1"/>
  <c r="O43" i="1"/>
  <c r="P43" i="1"/>
  <c r="Q43" i="1"/>
  <c r="R43" i="1"/>
  <c r="E6" i="1"/>
  <c r="C5" i="2"/>
  <c r="E5" i="4" s="1"/>
  <c r="C4" i="2"/>
  <c r="E6" i="4" s="1"/>
  <c r="N32" i="1" l="1"/>
  <c r="N40" i="1" s="1"/>
  <c r="N45" i="1" s="1"/>
  <c r="L32" i="4"/>
  <c r="L40" i="4" s="1"/>
  <c r="L45" i="4" s="1"/>
  <c r="O32" i="4"/>
  <c r="O40" i="4" s="1"/>
  <c r="O45" i="4" s="1"/>
  <c r="M32" i="4"/>
  <c r="M40" i="4" s="1"/>
  <c r="M45" i="4" s="1"/>
  <c r="K32" i="4"/>
  <c r="K40" i="4" s="1"/>
  <c r="K45" i="4" s="1"/>
  <c r="J32" i="5"/>
  <c r="J40" i="5" s="1"/>
  <c r="J45" i="5" s="1"/>
  <c r="Q32" i="4"/>
  <c r="I32" i="4"/>
  <c r="I32" i="5"/>
  <c r="I40" i="5" s="1"/>
  <c r="I45" i="5" s="1"/>
  <c r="H40" i="1"/>
  <c r="H45" i="1" s="1"/>
  <c r="P32" i="4"/>
  <c r="P40" i="4" s="1"/>
  <c r="P45" i="4" s="1"/>
  <c r="I40" i="1"/>
  <c r="I45" i="1" s="1"/>
  <c r="H32" i="4"/>
  <c r="R32" i="5"/>
  <c r="R40" i="5" s="1"/>
  <c r="R45" i="5" s="1"/>
  <c r="L40" i="5"/>
  <c r="L45" i="5" s="1"/>
  <c r="M32" i="1"/>
  <c r="M40" i="1" s="1"/>
  <c r="M45" i="1" s="1"/>
  <c r="G32" i="1"/>
  <c r="G40" i="1" s="1"/>
  <c r="G45" i="1" s="1"/>
  <c r="L32" i="1"/>
  <c r="L40" i="1" s="1"/>
  <c r="L45" i="1" s="1"/>
  <c r="R32" i="1"/>
  <c r="R40" i="1" s="1"/>
  <c r="R45" i="1" s="1"/>
  <c r="J32" i="1"/>
  <c r="J40" i="1" s="1"/>
  <c r="J45" i="1" s="1"/>
  <c r="Q40" i="4"/>
  <c r="Q45" i="4" s="1"/>
  <c r="I40" i="4"/>
  <c r="I45" i="4" s="1"/>
  <c r="R32" i="4"/>
  <c r="R40" i="4" s="1"/>
  <c r="R45" i="4" s="1"/>
  <c r="J32" i="4"/>
  <c r="J40" i="4" s="1"/>
  <c r="J45" i="4" s="1"/>
  <c r="H32" i="5"/>
  <c r="H40" i="5" s="1"/>
  <c r="H45" i="5" s="1"/>
  <c r="F32" i="4"/>
  <c r="F40" i="4" s="1"/>
  <c r="F45" i="4" s="1"/>
  <c r="F40" i="1"/>
  <c r="F45" i="1" s="1"/>
  <c r="H40" i="4"/>
  <c r="H45" i="4" s="1"/>
  <c r="K40" i="1"/>
  <c r="K45" i="1" s="1"/>
  <c r="G40" i="4"/>
  <c r="G45" i="4" s="1"/>
  <c r="N32" i="4"/>
  <c r="N40" i="4" s="1"/>
  <c r="N45" i="4" s="1"/>
  <c r="K32" i="5"/>
  <c r="K40" i="5" s="1"/>
  <c r="K45" i="5" s="1"/>
  <c r="P32" i="5"/>
  <c r="P40" i="5" s="1"/>
  <c r="P45" i="5" s="1"/>
  <c r="R8" i="5"/>
  <c r="F9" i="5"/>
  <c r="R8" i="4"/>
  <c r="E5" i="5"/>
  <c r="F9" i="4"/>
  <c r="E6" i="5"/>
  <c r="R8" i="1"/>
  <c r="F9" i="1"/>
  <c r="F10" i="5" l="1"/>
  <c r="G9" i="5" s="1"/>
  <c r="R9" i="5"/>
  <c r="F8" i="5"/>
  <c r="F10" i="1"/>
  <c r="G9" i="1" s="1"/>
  <c r="F8" i="1"/>
  <c r="R9" i="1"/>
  <c r="R9" i="4"/>
  <c r="F8" i="4"/>
  <c r="F10" i="4"/>
  <c r="G9" i="4" s="1"/>
  <c r="G10" i="5" l="1"/>
  <c r="H9" i="5" s="1"/>
  <c r="G8" i="5"/>
  <c r="G8" i="4"/>
  <c r="G10" i="4"/>
  <c r="H9" i="4" s="1"/>
  <c r="G10" i="1"/>
  <c r="H9" i="1" s="1"/>
  <c r="G8" i="1"/>
  <c r="H10" i="1" l="1"/>
  <c r="I9" i="1" s="1"/>
  <c r="H8" i="1"/>
  <c r="H10" i="4"/>
  <c r="I9" i="4" s="1"/>
  <c r="H8" i="4"/>
  <c r="H8" i="5"/>
  <c r="H10" i="5"/>
  <c r="I9" i="5" s="1"/>
  <c r="I8" i="5" l="1"/>
  <c r="I10" i="5"/>
  <c r="J9" i="5" s="1"/>
  <c r="I10" i="4"/>
  <c r="J9" i="4" s="1"/>
  <c r="I8" i="4"/>
  <c r="I10" i="1"/>
  <c r="J9" i="1" s="1"/>
  <c r="I8" i="1"/>
  <c r="J10" i="5" l="1"/>
  <c r="K9" i="5" s="1"/>
  <c r="J8" i="5"/>
  <c r="J10" i="1"/>
  <c r="K9" i="1" s="1"/>
  <c r="J8" i="1"/>
  <c r="J10" i="4"/>
  <c r="K9" i="4" s="1"/>
  <c r="J8" i="4"/>
  <c r="K10" i="4" l="1"/>
  <c r="L9" i="4" s="1"/>
  <c r="K8" i="4"/>
  <c r="K10" i="1"/>
  <c r="L9" i="1" s="1"/>
  <c r="K8" i="1"/>
  <c r="K10" i="5"/>
  <c r="L9" i="5" s="1"/>
  <c r="K8" i="5"/>
  <c r="L10" i="5" l="1"/>
  <c r="M9" i="5" s="1"/>
  <c r="L8" i="5"/>
  <c r="L8" i="1"/>
  <c r="L10" i="1"/>
  <c r="M9" i="1" s="1"/>
  <c r="L10" i="4"/>
  <c r="M9" i="4" s="1"/>
  <c r="L8" i="4"/>
  <c r="M10" i="4" l="1"/>
  <c r="N9" i="4" s="1"/>
  <c r="M8" i="4"/>
  <c r="M8" i="1"/>
  <c r="M10" i="1"/>
  <c r="N9" i="1" s="1"/>
  <c r="M10" i="5"/>
  <c r="N9" i="5" s="1"/>
  <c r="M8" i="5"/>
  <c r="N8" i="1" l="1"/>
  <c r="N10" i="1"/>
  <c r="O9" i="1" s="1"/>
  <c r="N10" i="5"/>
  <c r="O9" i="5" s="1"/>
  <c r="N8" i="5"/>
  <c r="N8" i="4"/>
  <c r="N10" i="4"/>
  <c r="O9" i="4" s="1"/>
  <c r="O8" i="4" l="1"/>
  <c r="O10" i="4"/>
  <c r="P9" i="4" s="1"/>
  <c r="O10" i="5"/>
  <c r="P9" i="5" s="1"/>
  <c r="O8" i="5"/>
  <c r="O8" i="1"/>
  <c r="O10" i="1"/>
  <c r="P9" i="1" s="1"/>
  <c r="P8" i="1" l="1"/>
  <c r="P10" i="1"/>
  <c r="Q9" i="1" s="1"/>
  <c r="P8" i="5"/>
  <c r="P10" i="5"/>
  <c r="Q9" i="5" s="1"/>
  <c r="P10" i="4"/>
  <c r="Q9" i="4" s="1"/>
  <c r="P8" i="4"/>
  <c r="Q8" i="5" l="1"/>
  <c r="Q10" i="5"/>
  <c r="R10" i="5" s="1"/>
  <c r="Q10" i="4"/>
  <c r="R10" i="4" s="1"/>
  <c r="Q8" i="4"/>
  <c r="Q10" i="1"/>
  <c r="R10" i="1" s="1"/>
  <c r="Q8" i="1"/>
</calcChain>
</file>

<file path=xl/sharedStrings.xml><?xml version="1.0" encoding="utf-8"?>
<sst xmlns="http://schemas.openxmlformats.org/spreadsheetml/2006/main" count="3882" uniqueCount="823">
  <si>
    <t>Income Statement</t>
  </si>
  <si>
    <t>Title</t>
  </si>
  <si>
    <t>Value</t>
  </si>
  <si>
    <t>Lookup</t>
  </si>
  <si>
    <t>Report Options</t>
  </si>
  <si>
    <t>Option</t>
  </si>
  <si>
    <t>Revenue</t>
  </si>
  <si>
    <t>Net Revenue</t>
  </si>
  <si>
    <t>Operating Expenses</t>
  </si>
  <si>
    <t>Total Operating Expenses</t>
  </si>
  <si>
    <t>Net Income Before Taxes</t>
  </si>
  <si>
    <t>Category</t>
  </si>
  <si>
    <t>Gross Profit</t>
  </si>
  <si>
    <t>Net Profit on Sales</t>
  </si>
  <si>
    <t>Other Income /  Expenses</t>
  </si>
  <si>
    <t>Total Other Income / Expenses</t>
  </si>
  <si>
    <t>Net Income</t>
  </si>
  <si>
    <t>Hide</t>
  </si>
  <si>
    <t>Fit</t>
  </si>
  <si>
    <t>fit</t>
  </si>
  <si>
    <t>Year:</t>
  </si>
  <si>
    <t>Year</t>
  </si>
  <si>
    <t>Min width ----</t>
  </si>
  <si>
    <t>Budget</t>
  </si>
  <si>
    <t>Min width -------</t>
  </si>
  <si>
    <t>=Year</t>
  </si>
  <si>
    <t>=TEXT(F9,"MMMM")</t>
  </si>
  <si>
    <t>=TEXT(G9,"MMMM")</t>
  </si>
  <si>
    <t>=TEXT(H9,"MMMM")</t>
  </si>
  <si>
    <t>=TEXT(I9,"MMMM")</t>
  </si>
  <si>
    <t>=TEXT(J9,"MMMM")</t>
  </si>
  <si>
    <t>=TEXT(K9,"MMMM")</t>
  </si>
  <si>
    <t>=TEXT(L9,"MMMM")</t>
  </si>
  <si>
    <t>=TEXT(M9,"MMMM")</t>
  </si>
  <si>
    <t>=TEXT(N9,"MMMM")</t>
  </si>
  <si>
    <t>=TEXT(O9,"MMMM")</t>
  </si>
  <si>
    <t>=TEXT(P9,"MMMM")</t>
  </si>
  <si>
    <t>=DATE(Year,1,1)</t>
  </si>
  <si>
    <t>=F10+1</t>
  </si>
  <si>
    <t>=G10+1</t>
  </si>
  <si>
    <t>=H10+1</t>
  </si>
  <si>
    <t>=I10+1</t>
  </si>
  <si>
    <t>=J10+1</t>
  </si>
  <si>
    <t>=K10+1</t>
  </si>
  <si>
    <t>=L10+1</t>
  </si>
  <si>
    <t>=M10+1</t>
  </si>
  <si>
    <t>=N10+1</t>
  </si>
  <si>
    <t>=O10+1</t>
  </si>
  <si>
    <t>=EOMONTH(F9,0)</t>
  </si>
  <si>
    <t>=EOMONTH(G9,0)</t>
  </si>
  <si>
    <t>=EOMONTH(H9,0)</t>
  </si>
  <si>
    <t>=EOMONTH(I9,0)</t>
  </si>
  <si>
    <t>=EOMONTH(J9,0)</t>
  </si>
  <si>
    <t>=EOMONTH(K9,0)</t>
  </si>
  <si>
    <t>=EOMONTH(L9,0)</t>
  </si>
  <si>
    <t>=EOMONTH(M9,0)</t>
  </si>
  <si>
    <t>=EOMONTH(N9,0)</t>
  </si>
  <si>
    <t>=EOMONTH(O9,0)</t>
  </si>
  <si>
    <t>=EOMONTH(P9,0)</t>
  </si>
  <si>
    <t>31</t>
  </si>
  <si>
    <t>=GL("Cell","CategoryName",,,,B12)</t>
  </si>
  <si>
    <t>=-GL("Cell","Balance",,F$9,F$10,$B12,,,,,,,,,,,,"False")</t>
  </si>
  <si>
    <t>=-GL("Cell","Balance",,G$9,G$10,$B12,,,,,,,,,,,,"False")</t>
  </si>
  <si>
    <t>=-GL("Cell","Balance",,H$9,H$10,$B12,,,,,,,,,,,,"False")</t>
  </si>
  <si>
    <t>=-GL("Cell","Balance",,I$9,I$10,$B12,,,,,,,,,,,,"False")</t>
  </si>
  <si>
    <t>=-GL("Cell","Balance",,J$9,J$10,$B12,,,,,,,,,,,,"False")</t>
  </si>
  <si>
    <t>=-GL("Cell","Balance",,K$9,K$10,$B12,,,,,,,,,,,,"False")</t>
  </si>
  <si>
    <t>=-GL("Cell","Balance",,L$9,L$10,$B12,,,,,,,,,,,,"False")</t>
  </si>
  <si>
    <t>=-GL("Cell","Balance",,M$9,M$10,$B12,,,,,,,,,,,,"False")</t>
  </si>
  <si>
    <t>=-GL("Cell","Balance",,N$9,N$10,$B12,,,,,,,,,,,,"False")</t>
  </si>
  <si>
    <t>=-GL("Cell","Balance",,O$9,O$10,$B12,,,,,,,,,,,,"False")</t>
  </si>
  <si>
    <t>=-GL("Cell","Balance",,P$9,P$10,$B12,,,,,,,,,,,,"False")</t>
  </si>
  <si>
    <t>=-GL("Cell","Balance",,Q$9,Q$10,$B12,,,,,,,,,,,,"False")</t>
  </si>
  <si>
    <t>32</t>
  </si>
  <si>
    <t>=GL("Cell","CategoryName",,,,B13)</t>
  </si>
  <si>
    <t>=-GL("Cell","Balance",,F$9,F$10,$B13,,,,,,,,,,,,"False")</t>
  </si>
  <si>
    <t>=-GL("Cell","Balance",,G$9,G$10,$B13,,,,,,,,,,,,"False")</t>
  </si>
  <si>
    <t>=-GL("Cell","Balance",,H$9,H$10,$B13,,,,,,,,,,,,"False")</t>
  </si>
  <si>
    <t>=-GL("Cell","Balance",,I$9,I$10,$B13,,,,,,,,,,,,"False")</t>
  </si>
  <si>
    <t>=-GL("Cell","Balance",,J$9,J$10,$B13,,,,,,,,,,,,"False")</t>
  </si>
  <si>
    <t>=-GL("Cell","Balance",,K$9,K$10,$B13,,,,,,,,,,,,"False")</t>
  </si>
  <si>
    <t>=-GL("Cell","Balance",,L$9,L$10,$B13,,,,,,,,,,,,"False")</t>
  </si>
  <si>
    <t>=-GL("Cell","Balance",,M$9,M$10,$B13,,,,,,,,,,,,"False")</t>
  </si>
  <si>
    <t>=-GL("Cell","Balance",,N$9,N$10,$B13,,,,,,,,,,,,"False")</t>
  </si>
  <si>
    <t>=-GL("Cell","Balance",,O$9,O$10,$B13,,,,,,,,,,,,"False")</t>
  </si>
  <si>
    <t>=-GL("Cell","Balance",,P$9,P$10,$B13,,,,,,,,,,,,"False")</t>
  </si>
  <si>
    <t>=-GL("Cell","Balance",,Q$9,Q$10,$B13,,,,,,,,,,,,"False")</t>
  </si>
  <si>
    <t>=F12+F13</t>
  </si>
  <si>
    <t>=G12+G13</t>
  </si>
  <si>
    <t>=H12+H13</t>
  </si>
  <si>
    <t>=I12+I13</t>
  </si>
  <si>
    <t>=J12+J13</t>
  </si>
  <si>
    <t>=K12+K13</t>
  </si>
  <si>
    <t>=L12+L13</t>
  </si>
  <si>
    <t>=M12+M13</t>
  </si>
  <si>
    <t>=N12+N13</t>
  </si>
  <si>
    <t>=O12+O13</t>
  </si>
  <si>
    <t>=P12+P13</t>
  </si>
  <si>
    <t>=Q12+Q13</t>
  </si>
  <si>
    <t>=GL("Cell","CategoryName",,,,B17)</t>
  </si>
  <si>
    <t>33</t>
  </si>
  <si>
    <t>=-GL("Cell","Balance",,F$9,F$10,$B17,,,,,,,,,,,,"False")</t>
  </si>
  <si>
    <t>=-GL("Cell","Balance",,G$9,G$10,$B17,,,,,,,,,,,,"False")</t>
  </si>
  <si>
    <t>=-GL("Cell","Balance",,H$9,H$10,$B17,,,,,,,,,,,,"False")</t>
  </si>
  <si>
    <t>=-GL("Cell","Balance",,I$9,I$10,$B17,,,,,,,,,,,,"False")</t>
  </si>
  <si>
    <t>=-GL("Cell","Balance",,J$9,J$10,$B17,,,,,,,,,,,,"False")</t>
  </si>
  <si>
    <t>=-GL("Cell","Balance",,K$9,K$10,$B17,,,,,,,,,,,,"False")</t>
  </si>
  <si>
    <t>=-GL("Cell","Balance",,L$9,L$10,$B17,,,,,,,,,,,,"False")</t>
  </si>
  <si>
    <t>=-GL("Cell","Balance",,M$9,M$10,$B17,,,,,,,,,,,,"False")</t>
  </si>
  <si>
    <t>=-GL("Cell","Balance",,N$9,N$10,$B17,,,,,,,,,,,,"False")</t>
  </si>
  <si>
    <t>=-GL("Cell","Balance",,O$9,O$10,$B17,,,,,,,,,,,,"False")</t>
  </si>
  <si>
    <t>=-GL("Cell","Balance",,P$9,P$10,$B17,,,,,,,,,,,,"False")</t>
  </si>
  <si>
    <t>=-GL("Cell","Balance",,Q$9,Q$10,$B17,,,,,,,,,,,,"False")</t>
  </si>
  <si>
    <t>=F14+F17</t>
  </si>
  <si>
    <t>=G14+G17</t>
  </si>
  <si>
    <t>=H14+H17</t>
  </si>
  <si>
    <t>=I14+I17</t>
  </si>
  <si>
    <t>=J14+J17</t>
  </si>
  <si>
    <t>=K14+K17</t>
  </si>
  <si>
    <t>=L14+L17</t>
  </si>
  <si>
    <t>=M14+M17</t>
  </si>
  <si>
    <t>=N14+N17</t>
  </si>
  <si>
    <t>=O14+O17</t>
  </si>
  <si>
    <t>=P14+P17</t>
  </si>
  <si>
    <t>=Q14+Q17</t>
  </si>
  <si>
    <t>34</t>
  </si>
  <si>
    <t>=GL("Cell","CategoryName",,,,B22)</t>
  </si>
  <si>
    <t>=-GL("Cell","Balance",,F$9,F$10,$B22,,,,,,,,,,,,"False")</t>
  </si>
  <si>
    <t>=-GL("Cell","Balance",,G$9,G$10,$B22,,,,,,,,,,,,"False")</t>
  </si>
  <si>
    <t>=-GL("Cell","Balance",,H$9,H$10,$B22,,,,,,,,,,,,"False")</t>
  </si>
  <si>
    <t>=-GL("Cell","Balance",,I$9,I$10,$B22,,,,,,,,,,,,"False")</t>
  </si>
  <si>
    <t>=-GL("Cell","Balance",,J$9,J$10,$B22,,,,,,,,,,,,"False")</t>
  </si>
  <si>
    <t>=-GL("Cell","Balance",,K$9,K$10,$B22,,,,,,,,,,,,"False")</t>
  </si>
  <si>
    <t>=-GL("Cell","Balance",,L$9,L$10,$B22,,,,,,,,,,,,"False")</t>
  </si>
  <si>
    <t>=-GL("Cell","Balance",,M$9,M$10,$B22,,,,,,,,,,,,"False")</t>
  </si>
  <si>
    <t>=-GL("Cell","Balance",,N$9,N$10,$B22,,,,,,,,,,,,"False")</t>
  </si>
  <si>
    <t>=-GL("Cell","Balance",,O$9,O$10,$B22,,,,,,,,,,,,"False")</t>
  </si>
  <si>
    <t>=-GL("Cell","Balance",,P$9,P$10,$B22,,,,,,,,,,,,"False")</t>
  </si>
  <si>
    <t>=-GL("Cell","Balance",,Q$9,Q$10,$B22,,,,,,,,,,,,"False")</t>
  </si>
  <si>
    <t>35</t>
  </si>
  <si>
    <t>=GL("Cell","CategoryName",,,,B23)</t>
  </si>
  <si>
    <t>=-GL("Cell","Balance",,F$9,F$10,$B23,,,,,,,,,,,,"False")</t>
  </si>
  <si>
    <t>=-GL("Cell","Balance",,G$9,G$10,$B23,,,,,,,,,,,,"False")</t>
  </si>
  <si>
    <t>=-GL("Cell","Balance",,H$9,H$10,$B23,,,,,,,,,,,,"False")</t>
  </si>
  <si>
    <t>=-GL("Cell","Balance",,I$9,I$10,$B23,,,,,,,,,,,,"False")</t>
  </si>
  <si>
    <t>=-GL("Cell","Balance",,J$9,J$10,$B23,,,,,,,,,,,,"False")</t>
  </si>
  <si>
    <t>=-GL("Cell","Balance",,K$9,K$10,$B23,,,,,,,,,,,,"False")</t>
  </si>
  <si>
    <t>=-GL("Cell","Balance",,L$9,L$10,$B23,,,,,,,,,,,,"False")</t>
  </si>
  <si>
    <t>=-GL("Cell","Balance",,M$9,M$10,$B23,,,,,,,,,,,,"False")</t>
  </si>
  <si>
    <t>=-GL("Cell","Balance",,N$9,N$10,$B23,,,,,,,,,,,,"False")</t>
  </si>
  <si>
    <t>=-GL("Cell","Balance",,O$9,O$10,$B23,,,,,,,,,,,,"False")</t>
  </si>
  <si>
    <t>=-GL("Cell","Balance",,P$9,P$10,$B23,,,,,,,,,,,,"False")</t>
  </si>
  <si>
    <t>=-GL("Cell","Balance",,Q$9,Q$10,$B23,,,,,,,,,,,,"False")</t>
  </si>
  <si>
    <t>36</t>
  </si>
  <si>
    <t>=GL("Cell","CategoryName",,,,B24)</t>
  </si>
  <si>
    <t>=-GL("Cell","Balance",,F$9,F$10,$B24,,,,,,,,,,,,"False")</t>
  </si>
  <si>
    <t>=-GL("Cell","Balance",,G$9,G$10,$B24,,,,,,,,,,,,"False")</t>
  </si>
  <si>
    <t>=-GL("Cell","Balance",,H$9,H$10,$B24,,,,,,,,,,,,"False")</t>
  </si>
  <si>
    <t>=-GL("Cell","Balance",,I$9,I$10,$B24,,,,,,,,,,,,"False")</t>
  </si>
  <si>
    <t>=-GL("Cell","Balance",,J$9,J$10,$B24,,,,,,,,,,,,"False")</t>
  </si>
  <si>
    <t>=-GL("Cell","Balance",,K$9,K$10,$B24,,,,,,,,,,,,"False")</t>
  </si>
  <si>
    <t>=-GL("Cell","Balance",,L$9,L$10,$B24,,,,,,,,,,,,"False")</t>
  </si>
  <si>
    <t>=-GL("Cell","Balance",,M$9,M$10,$B24,,,,,,,,,,,,"False")</t>
  </si>
  <si>
    <t>=-GL("Cell","Balance",,N$9,N$10,$B24,,,,,,,,,,,,"False")</t>
  </si>
  <si>
    <t>=-GL("Cell","Balance",,O$9,O$10,$B24,,,,,,,,,,,,"False")</t>
  </si>
  <si>
    <t>=-GL("Cell","Balance",,P$9,P$10,$B24,,,,,,,,,,,,"False")</t>
  </si>
  <si>
    <t>=-GL("Cell","Balance",,Q$9,Q$10,$B24,,,,,,,,,,,,"False")</t>
  </si>
  <si>
    <t>37</t>
  </si>
  <si>
    <t>=GL("Cell","CategoryName",,,,B25)</t>
  </si>
  <si>
    <t>=-GL("Cell","Balance",,F$9,F$10,$B25,,,,,,,,,,,,"False")</t>
  </si>
  <si>
    <t>=-GL("Cell","Balance",,G$9,G$10,$B25,,,,,,,,,,,,"False")</t>
  </si>
  <si>
    <t>=-GL("Cell","Balance",,H$9,H$10,$B25,,,,,,,,,,,,"False")</t>
  </si>
  <si>
    <t>=-GL("Cell","Balance",,I$9,I$10,$B25,,,,,,,,,,,,"False")</t>
  </si>
  <si>
    <t>=-GL("Cell","Balance",,J$9,J$10,$B25,,,,,,,,,,,,"False")</t>
  </si>
  <si>
    <t>=-GL("Cell","Balance",,K$9,K$10,$B25,,,,,,,,,,,,"False")</t>
  </si>
  <si>
    <t>=-GL("Cell","Balance",,L$9,L$10,$B25,,,,,,,,,,,,"False")</t>
  </si>
  <si>
    <t>=-GL("Cell","Balance",,M$9,M$10,$B25,,,,,,,,,,,,"False")</t>
  </si>
  <si>
    <t>=-GL("Cell","Balance",,N$9,N$10,$B25,,,,,,,,,,,,"False")</t>
  </si>
  <si>
    <t>=-GL("Cell","Balance",,O$9,O$10,$B25,,,,,,,,,,,,"False")</t>
  </si>
  <si>
    <t>=-GL("Cell","Balance",,P$9,P$10,$B25,,,,,,,,,,,,"False")</t>
  </si>
  <si>
    <t>=-GL("Cell","Balance",,Q$9,Q$10,$B25,,,,,,,,,,,,"False")</t>
  </si>
  <si>
    <t>38</t>
  </si>
  <si>
    <t>=GL("Cell","CategoryName",,,,B26)</t>
  </si>
  <si>
    <t>=-GL("Cell","Balance",,F$9,F$10,$B26,,,,,,,,,,,,"False")</t>
  </si>
  <si>
    <t>=-GL("Cell","Balance",,G$9,G$10,$B26,,,,,,,,,,,,"False")</t>
  </si>
  <si>
    <t>=-GL("Cell","Balance",,H$9,H$10,$B26,,,,,,,,,,,,"False")</t>
  </si>
  <si>
    <t>=-GL("Cell","Balance",,I$9,I$10,$B26,,,,,,,,,,,,"False")</t>
  </si>
  <si>
    <t>=-GL("Cell","Balance",,J$9,J$10,$B26,,,,,,,,,,,,"False")</t>
  </si>
  <si>
    <t>=-GL("Cell","Balance",,K$9,K$10,$B26,,,,,,,,,,,,"False")</t>
  </si>
  <si>
    <t>=-GL("Cell","Balance",,L$9,L$10,$B26,,,,,,,,,,,,"False")</t>
  </si>
  <si>
    <t>=-GL("Cell","Balance",,M$9,M$10,$B26,,,,,,,,,,,,"False")</t>
  </si>
  <si>
    <t>=-GL("Cell","Balance",,N$9,N$10,$B26,,,,,,,,,,,,"False")</t>
  </si>
  <si>
    <t>=-GL("Cell","Balance",,O$9,O$10,$B26,,,,,,,,,,,,"False")</t>
  </si>
  <si>
    <t>=-GL("Cell","Balance",,P$9,P$10,$B26,,,,,,,,,,,,"False")</t>
  </si>
  <si>
    <t>=-GL("Cell","Balance",,Q$9,Q$10,$B26,,,,,,,,,,,,"False")</t>
  </si>
  <si>
    <t>39</t>
  </si>
  <si>
    <t>=GL("Cell","CategoryName",,,,B27)</t>
  </si>
  <si>
    <t>=-GL("Cell","Balance",,F$9,F$10,$B27,,,,,,,,,,,,"False")</t>
  </si>
  <si>
    <t>=-GL("Cell","Balance",,G$9,G$10,$B27,,,,,,,,,,,,"False")</t>
  </si>
  <si>
    <t>=-GL("Cell","Balance",,H$9,H$10,$B27,,,,,,,,,,,,"False")</t>
  </si>
  <si>
    <t>=-GL("Cell","Balance",,I$9,I$10,$B27,,,,,,,,,,,,"False")</t>
  </si>
  <si>
    <t>=-GL("Cell","Balance",,J$9,J$10,$B27,,,,,,,,,,,,"False")</t>
  </si>
  <si>
    <t>=-GL("Cell","Balance",,K$9,K$10,$B27,,,,,,,,,,,,"False")</t>
  </si>
  <si>
    <t>=-GL("Cell","Balance",,L$9,L$10,$B27,,,,,,,,,,,,"False")</t>
  </si>
  <si>
    <t>=-GL("Cell","Balance",,M$9,M$10,$B27,,,,,,,,,,,,"False")</t>
  </si>
  <si>
    <t>=-GL("Cell","Balance",,N$9,N$10,$B27,,,,,,,,,,,,"False")</t>
  </si>
  <si>
    <t>=-GL("Cell","Balance",,O$9,O$10,$B27,,,,,,,,,,,,"False")</t>
  </si>
  <si>
    <t>=-GL("Cell","Balance",,P$9,P$10,$B27,,,,,,,,,,,,"False")</t>
  </si>
  <si>
    <t>=-GL("Cell","Balance",,Q$9,Q$10,$B27,,,,,,,,,,,,"False")</t>
  </si>
  <si>
    <t>40</t>
  </si>
  <si>
    <t>=GL("Cell","CategoryName",,,,B28)</t>
  </si>
  <si>
    <t>=-GL("Cell","Balance",,F$9,F$10,$B28,,,,,,,,,,,,"False")</t>
  </si>
  <si>
    <t>=-GL("Cell","Balance",,G$9,G$10,$B28,,,,,,,,,,,,"False")</t>
  </si>
  <si>
    <t>=-GL("Cell","Balance",,H$9,H$10,$B28,,,,,,,,,,,,"False")</t>
  </si>
  <si>
    <t>=-GL("Cell","Balance",,I$9,I$10,$B28,,,,,,,,,,,,"False")</t>
  </si>
  <si>
    <t>=-GL("Cell","Balance",,J$9,J$10,$B28,,,,,,,,,,,,"False")</t>
  </si>
  <si>
    <t>=-GL("Cell","Balance",,K$9,K$10,$B28,,,,,,,,,,,,"False")</t>
  </si>
  <si>
    <t>=-GL("Cell","Balance",,L$9,L$10,$B28,,,,,,,,,,,,"False")</t>
  </si>
  <si>
    <t>=-GL("Cell","Balance",,M$9,M$10,$B28,,,,,,,,,,,,"False")</t>
  </si>
  <si>
    <t>=-GL("Cell","Balance",,N$9,N$10,$B28,,,,,,,,,,,,"False")</t>
  </si>
  <si>
    <t>=-GL("Cell","Balance",,O$9,O$10,$B28,,,,,,,,,,,,"False")</t>
  </si>
  <si>
    <t>=-GL("Cell","Balance",,P$9,P$10,$B28,,,,,,,,,,,,"False")</t>
  </si>
  <si>
    <t>=-GL("Cell","Balance",,Q$9,Q$10,$B28,,,,,,,,,,,,"False")</t>
  </si>
  <si>
    <t>47</t>
  </si>
  <si>
    <t>=GL("Cell","CategoryName",,,,B29)</t>
  </si>
  <si>
    <t>=-GL("Cell","Balance",,F$9,F$10,$B29,,,,,,,,,,,,"False")</t>
  </si>
  <si>
    <t>=-GL("Cell","Balance",,G$9,G$10,$B29,,,,,,,,,,,,"False")</t>
  </si>
  <si>
    <t>=-GL("Cell","Balance",,H$9,H$10,$B29,,,,,,,,,,,,"False")</t>
  </si>
  <si>
    <t>=-GL("Cell","Balance",,I$9,I$10,$B29,,,,,,,,,,,,"False")</t>
  </si>
  <si>
    <t>=-GL("Cell","Balance",,J$9,J$10,$B29,,,,,,,,,,,,"False")</t>
  </si>
  <si>
    <t>=-GL("Cell","Balance",,K$9,K$10,$B29,,,,,,,,,,,,"False")</t>
  </si>
  <si>
    <t>=-GL("Cell","Balance",,L$9,L$10,$B29,,,,,,,,,,,,"False")</t>
  </si>
  <si>
    <t>=-GL("Cell","Balance",,M$9,M$10,$B29,,,,,,,,,,,,"False")</t>
  </si>
  <si>
    <t>=-GL("Cell","Balance",,N$9,N$10,$B29,,,,,,,,,,,,"False")</t>
  </si>
  <si>
    <t>=-GL("Cell","Balance",,O$9,O$10,$B29,,,,,,,,,,,,"False")</t>
  </si>
  <si>
    <t>=-GL("Cell","Balance",,P$9,P$10,$B29,,,,,,,,,,,,"False")</t>
  </si>
  <si>
    <t>=-GL("Cell","Balance",,Q$9,Q$10,$B29,,,,,,,,,,,,"False")</t>
  </si>
  <si>
    <t>=SUM(F22:F29)</t>
  </si>
  <si>
    <t>=SUM(G22:G29)</t>
  </si>
  <si>
    <t>=SUM(H22:H29)</t>
  </si>
  <si>
    <t>=SUM(I22:I29)</t>
  </si>
  <si>
    <t>=SUM(J22:J29)</t>
  </si>
  <si>
    <t>=SUM(K22:K29)</t>
  </si>
  <si>
    <t>=SUM(L22:L29)</t>
  </si>
  <si>
    <t>=SUM(M22:M29)</t>
  </si>
  <si>
    <t>=SUM(N22:N29)</t>
  </si>
  <si>
    <t>=SUM(O22:O29)</t>
  </si>
  <si>
    <t>=SUM(P22:P29)</t>
  </si>
  <si>
    <t>=SUM(Q22:Q29)</t>
  </si>
  <si>
    <t>=F19+F30</t>
  </si>
  <si>
    <t>=G19+G30</t>
  </si>
  <si>
    <t>=H19+H30</t>
  </si>
  <si>
    <t>=I19+I30</t>
  </si>
  <si>
    <t>=J19+J30</t>
  </si>
  <si>
    <t>=K19+K30</t>
  </si>
  <si>
    <t>=L19+L30</t>
  </si>
  <si>
    <t>=M19+M30</t>
  </si>
  <si>
    <t>=N19+N30</t>
  </si>
  <si>
    <t>=O19+O30</t>
  </si>
  <si>
    <t>=P19+P30</t>
  </si>
  <si>
    <t>=Q19+Q30</t>
  </si>
  <si>
    <t>46</t>
  </si>
  <si>
    <t>=GL("Cell","CategoryName",,,,B35)</t>
  </si>
  <si>
    <t>=-GL("Cell","Balance",,F$9,F$10,$B35,,,,,,,,,,,,"False")</t>
  </si>
  <si>
    <t>=-GL("Cell","Balance",,G$9,G$10,$B35,,,,,,,,,,,,"False")</t>
  </si>
  <si>
    <t>=-GL("Cell","Balance",,H$9,H$10,$B35,,,,,,,,,,,,"False")</t>
  </si>
  <si>
    <t>=-GL("Cell","Balance",,I$9,I$10,$B35,,,,,,,,,,,,"False")</t>
  </si>
  <si>
    <t>=-GL("Cell","Balance",,J$9,J$10,$B35,,,,,,,,,,,,"False")</t>
  </si>
  <si>
    <t>=-GL("Cell","Balance",,K$9,K$10,$B35,,,,,,,,,,,,"False")</t>
  </si>
  <si>
    <t>=-GL("Cell","Balance",,L$9,L$10,$B35,,,,,,,,,,,,"False")</t>
  </si>
  <si>
    <t>=-GL("Cell","Balance",,M$9,M$10,$B35,,,,,,,,,,,,"False")</t>
  </si>
  <si>
    <t>=-GL("Cell","Balance",,N$9,N$10,$B35,,,,,,,,,,,,"False")</t>
  </si>
  <si>
    <t>=-GL("Cell","Balance",,O$9,O$10,$B35,,,,,,,,,,,,"False")</t>
  </si>
  <si>
    <t>=-GL("Cell","Balance",,P$9,P$10,$B35,,,,,,,,,,,,"False")</t>
  </si>
  <si>
    <t>=-GL("Cell","Balance",,Q$9,Q$10,$B35,,,,,,,,,,,,"False")</t>
  </si>
  <si>
    <t>42</t>
  </si>
  <si>
    <t>=GL("Cell","CategoryName",,,,B36)</t>
  </si>
  <si>
    <t>=-GL("Cell","Balance",,F$9,F$10,$B36,,,,,,,,,,,,"False")</t>
  </si>
  <si>
    <t>=-GL("Cell","Balance",,G$9,G$10,$B36,,,,,,,,,,,,"False")</t>
  </si>
  <si>
    <t>=-GL("Cell","Balance",,H$9,H$10,$B36,,,,,,,,,,,,"False")</t>
  </si>
  <si>
    <t>=-GL("Cell","Balance",,I$9,I$10,$B36,,,,,,,,,,,,"False")</t>
  </si>
  <si>
    <t>=-GL("Cell","Balance",,J$9,J$10,$B36,,,,,,,,,,,,"False")</t>
  </si>
  <si>
    <t>=-GL("Cell","Balance",,K$9,K$10,$B36,,,,,,,,,,,,"False")</t>
  </si>
  <si>
    <t>=-GL("Cell","Balance",,L$9,L$10,$B36,,,,,,,,,,,,"False")</t>
  </si>
  <si>
    <t>=-GL("Cell","Balance",,M$9,M$10,$B36,,,,,,,,,,,,"False")</t>
  </si>
  <si>
    <t>=-GL("Cell","Balance",,N$9,N$10,$B36,,,,,,,,,,,,"False")</t>
  </si>
  <si>
    <t>=-GL("Cell","Balance",,O$9,O$10,$B36,,,,,,,,,,,,"False")</t>
  </si>
  <si>
    <t>=-GL("Cell","Balance",,P$9,P$10,$B36,,,,,,,,,,,,"False")</t>
  </si>
  <si>
    <t>=-GL("Cell","Balance",,Q$9,Q$10,$B36,,,,,,,,,,,,"False")</t>
  </si>
  <si>
    <t>43</t>
  </si>
  <si>
    <t>=GL("Cell","CategoryName",,,,B37)</t>
  </si>
  <si>
    <t>=-GL("Cell","Balance",,F$9,F$10,$B37,,,,,,,,,,,,"False")</t>
  </si>
  <si>
    <t>=-GL("Cell","Balance",,G$9,G$10,$B37,,,,,,,,,,,,"False")</t>
  </si>
  <si>
    <t>=-GL("Cell","Balance",,H$9,H$10,$B37,,,,,,,,,,,,"False")</t>
  </si>
  <si>
    <t>=-GL("Cell","Balance",,I$9,I$10,$B37,,,,,,,,,,,,"False")</t>
  </si>
  <si>
    <t>=-GL("Cell","Balance",,J$9,J$10,$B37,,,,,,,,,,,,"False")</t>
  </si>
  <si>
    <t>=-GL("Cell","Balance",,K$9,K$10,$B37,,,,,,,,,,,,"False")</t>
  </si>
  <si>
    <t>=-GL("Cell","Balance",,L$9,L$10,$B37,,,,,,,,,,,,"False")</t>
  </si>
  <si>
    <t>=-GL("Cell","Balance",,M$9,M$10,$B37,,,,,,,,,,,,"False")</t>
  </si>
  <si>
    <t>=-GL("Cell","Balance",,N$9,N$10,$B37,,,,,,,,,,,,"False")</t>
  </si>
  <si>
    <t>=-GL("Cell","Balance",,O$9,O$10,$B37,,,,,,,,,,,,"False")</t>
  </si>
  <si>
    <t>=-GL("Cell","Balance",,P$9,P$10,$B37,,,,,,,,,,,,"False")</t>
  </si>
  <si>
    <t>=-GL("Cell","Balance",,Q$9,Q$10,$B37,,,,,,,,,,,,"False")</t>
  </si>
  <si>
    <t>=SUM(F35:F37)</t>
  </si>
  <si>
    <t>=SUM(G35:G37)</t>
  </si>
  <si>
    <t>=SUM(H35:H37)</t>
  </si>
  <si>
    <t>=SUM(I35:I37)</t>
  </si>
  <si>
    <t>=SUM(J35:J37)</t>
  </si>
  <si>
    <t>=SUM(K35:K37)</t>
  </si>
  <si>
    <t>=SUM(L35:L37)</t>
  </si>
  <si>
    <t>=SUM(M35:M37)</t>
  </si>
  <si>
    <t>=SUM(N35:N37)</t>
  </si>
  <si>
    <t>=SUM(O35:O37)</t>
  </si>
  <si>
    <t>=SUM(P35:P37)</t>
  </si>
  <si>
    <t>=SUM(Q35:Q37)</t>
  </si>
  <si>
    <t>=F32+F38</t>
  </si>
  <si>
    <t>=G32+G38</t>
  </si>
  <si>
    <t>=H32+H38</t>
  </si>
  <si>
    <t>=I32+I38</t>
  </si>
  <si>
    <t>=J32+J38</t>
  </si>
  <si>
    <t>=K32+K38</t>
  </si>
  <si>
    <t>=L32+L38</t>
  </si>
  <si>
    <t>=M32+M38</t>
  </si>
  <si>
    <t>=N32+N38</t>
  </si>
  <si>
    <t>=O32+O38</t>
  </si>
  <si>
    <t>=P32+P38</t>
  </si>
  <si>
    <t>=Q32+Q38</t>
  </si>
  <si>
    <t>=GL("Cell","CategoryName",,,,B43)</t>
  </si>
  <si>
    <t>41</t>
  </si>
  <si>
    <t>=-GL("Cell","Balance",,F$9,F$10,$B43,,,,,,,,,,,,"False")</t>
  </si>
  <si>
    <t>=-GL("Cell","Balance",,G$9,G$10,$B43,,,,,,,,,,,,"False")</t>
  </si>
  <si>
    <t>=-GL("Cell","Balance",,H$9,H$10,$B43,,,,,,,,,,,,"False")</t>
  </si>
  <si>
    <t>=-GL("Cell","Balance",,I$9,I$10,$B43,,,,,,,,,,,,"False")</t>
  </si>
  <si>
    <t>=-GL("Cell","Balance",,J$9,J$10,$B43,,,,,,,,,,,,"False")</t>
  </si>
  <si>
    <t>=-GL("Cell","Balance",,K$9,K$10,$B43,,,,,,,,,,,,"False")</t>
  </si>
  <si>
    <t>=-GL("Cell","Balance",,L$9,L$10,$B43,,,,,,,,,,,,"False")</t>
  </si>
  <si>
    <t>=-GL("Cell","Balance",,M$9,M$10,$B43,,,,,,,,,,,,"False")</t>
  </si>
  <si>
    <t>=-GL("Cell","Balance",,N$9,N$10,$B43,,,,,,,,,,,,"False")</t>
  </si>
  <si>
    <t>=-GL("Cell","Balance",,O$9,O$10,$B43,,,,,,,,,,,,"False")</t>
  </si>
  <si>
    <t>=-GL("Cell","Balance",,P$9,P$10,$B43,,,,,,,,,,,,"False")</t>
  </si>
  <si>
    <t>=-GL("Cell","Balance",,Q$9,Q$10,$B43,,,,,,,,,,,,"False")</t>
  </si>
  <si>
    <t>=F40+F43</t>
  </si>
  <si>
    <t>=G40+G43</t>
  </si>
  <si>
    <t>=H40+H43</t>
  </si>
  <si>
    <t>=I40+I43</t>
  </si>
  <si>
    <t>=J40+J43</t>
  </si>
  <si>
    <t>=K40+K43</t>
  </si>
  <si>
    <t>=L40+L43</t>
  </si>
  <si>
    <t>=M40+M43</t>
  </si>
  <si>
    <t>=N40+N43</t>
  </si>
  <si>
    <t>=O40+O43</t>
  </si>
  <si>
    <t>=P40+P43</t>
  </si>
  <si>
    <t>=Q40+Q43</t>
  </si>
  <si>
    <t>Sales</t>
  </si>
  <si>
    <t xml:space="preserve"> </t>
  </si>
  <si>
    <t>=TEXT(Q9,"MMMM")</t>
  </si>
  <si>
    <t>=P10+1</t>
  </si>
  <si>
    <t>=F9</t>
  </si>
  <si>
    <t>=EOMONTH(Q9,0)</t>
  </si>
  <si>
    <t>=Q10</t>
  </si>
  <si>
    <t>=-GL("Cell","Balance",,R$9,R$10,$B12,,,,,,,,,,,,"False")</t>
  </si>
  <si>
    <t>=-GL("Cell","Balance",,R$9,R$10,$B13,,,,,,,,,,,,"False")</t>
  </si>
  <si>
    <t>=R12+R13</t>
  </si>
  <si>
    <t>=-GL("Cell","Balance",,R$9,R$10,$B17,,,,,,,,,,,,"False")</t>
  </si>
  <si>
    <t>=R14+R17</t>
  </si>
  <si>
    <t>=-GL("Cell","Balance",,R$9,R$10,$B22,,,,,,,,,,,,"False")</t>
  </si>
  <si>
    <t>=-GL("Cell","Balance",,R$9,R$10,$B23,,,,,,,,,,,,"False")</t>
  </si>
  <si>
    <t>=-GL("Cell","Balance",,R$9,R$10,$B24,,,,,,,,,,,,"False")</t>
  </si>
  <si>
    <t>=-GL("Cell","Balance",,R$9,R$10,$B25,,,,,,,,,,,,"False")</t>
  </si>
  <si>
    <t>=-GL("Cell","Balance",,R$9,R$10,$B26,,,,,,,,,,,,"False")</t>
  </si>
  <si>
    <t>=-GL("Cell","Balance",,R$9,R$10,$B27,,,,,,,,,,,,"False")</t>
  </si>
  <si>
    <t>=-GL("Cell","Balance",,R$9,R$10,$B28,,,,,,,,,,,,"False")</t>
  </si>
  <si>
    <t>=-GL("Cell","Balance",,R$9,R$10,$B29,,,,,,,,,,,,"False")</t>
  </si>
  <si>
    <t>=SUM(R22:R29)</t>
  </si>
  <si>
    <t>=R19+R30</t>
  </si>
  <si>
    <t>=-GL("Cell","Balance",,R$9,R$10,$B35,,,,,,,,,,,,"False")</t>
  </si>
  <si>
    <t>=-GL("Cell","Balance",,R$9,R$10,$B36,,,,,,,,,,,,"False")</t>
  </si>
  <si>
    <t>=-GL("Cell","Balance",,R$9,R$10,$B37,,,,,,,,,,,,"False")</t>
  </si>
  <si>
    <t>=SUM(R35:R37)</t>
  </si>
  <si>
    <t>=R32+R38</t>
  </si>
  <si>
    <t>=-GL("Cell","Balance",,R$9,R$10,$B43,,,,,,,,,,,,"False")</t>
  </si>
  <si>
    <t>=R40+R43</t>
  </si>
  <si>
    <t>=D16</t>
  </si>
  <si>
    <t>=D42</t>
  </si>
  <si>
    <t>="2014"</t>
  </si>
  <si>
    <t>=NL("Lookup","GL00200","BUDGETID")</t>
  </si>
  <si>
    <t>Budget:</t>
  </si>
  <si>
    <t>Variance from Budget</t>
  </si>
  <si>
    <t>min width ---------------------------------------------</t>
  </si>
  <si>
    <t>Min width ----------------</t>
  </si>
  <si>
    <t>=BudgetID</t>
  </si>
  <si>
    <t>=-GL("Cell","Budget",,F$9,F$10,$B12,,,,,,,,,,,BudgetID,"False")</t>
  </si>
  <si>
    <t>=-GL("Cell","Budget",,G$9,G$10,$B12,,,,,,,,,,,BudgetID,"False")</t>
  </si>
  <si>
    <t>=-GL("Cell","Budget",,H$9,H$10,$B12,,,,,,,,,,,BudgetID,"False")</t>
  </si>
  <si>
    <t>=-GL("Cell","Budget",,I$9,I$10,$B12,,,,,,,,,,,BudgetID,"False")</t>
  </si>
  <si>
    <t>=-GL("Cell","Budget",,J$9,J$10,$B12,,,,,,,,,,,BudgetID,"False")</t>
  </si>
  <si>
    <t>=-GL("Cell","Budget",,K$9,K$10,$B12,,,,,,,,,,,BudgetID,"False")</t>
  </si>
  <si>
    <t>=-GL("Cell","Budget",,L$9,L$10,$B12,,,,,,,,,,,BudgetID,"False")</t>
  </si>
  <si>
    <t>=-GL("Cell","Budget",,M$9,M$10,$B12,,,,,,,,,,,BudgetID,"False")</t>
  </si>
  <si>
    <t>=-GL("Cell","Budget",,N$9,N$10,$B12,,,,,,,,,,,BudgetID,"False")</t>
  </si>
  <si>
    <t>=-GL("Cell","Budget",,O$9,O$10,$B12,,,,,,,,,,,BudgetID,"False")</t>
  </si>
  <si>
    <t>=-GL("Cell","Budget",,P$9,P$10,$B12,,,,,,,,,,,BudgetID,"False")</t>
  </si>
  <si>
    <t>=-GL("Cell","Budget",,Q$9,Q$10,$B12,,,,,,,,,,,BudgetID,"False")</t>
  </si>
  <si>
    <t>=-GL("Cell","Budget",,R$9,R$10,$B12,,,,,,,,,,,BudgetID,"False")</t>
  </si>
  <si>
    <t>=-GL("Cell","Budget",,F$9,F$10,$B13,,,,,,,,,,,BudgetID,"False")</t>
  </si>
  <si>
    <t>=-GL("Cell","Budget",,G$9,G$10,$B13,,,,,,,,,,,BudgetID,"False")</t>
  </si>
  <si>
    <t>=-GL("Cell","Budget",,H$9,H$10,$B13,,,,,,,,,,,BudgetID,"False")</t>
  </si>
  <si>
    <t>=-GL("Cell","Budget",,I$9,I$10,$B13,,,,,,,,,,,BudgetID,"False")</t>
  </si>
  <si>
    <t>=-GL("Cell","Budget",,J$9,J$10,$B13,,,,,,,,,,,BudgetID,"False")</t>
  </si>
  <si>
    <t>=-GL("Cell","Budget",,K$9,K$10,$B13,,,,,,,,,,,BudgetID,"False")</t>
  </si>
  <si>
    <t>=-GL("Cell","Budget",,L$9,L$10,$B13,,,,,,,,,,,BudgetID,"False")</t>
  </si>
  <si>
    <t>=-GL("Cell","Budget",,M$9,M$10,$B13,,,,,,,,,,,BudgetID,"False")</t>
  </si>
  <si>
    <t>=-GL("Cell","Budget",,N$9,N$10,$B13,,,,,,,,,,,BudgetID,"False")</t>
  </si>
  <si>
    <t>=-GL("Cell","Budget",,O$9,O$10,$B13,,,,,,,,,,,BudgetID,"False")</t>
  </si>
  <si>
    <t>=-GL("Cell","Budget",,P$9,P$10,$B13,,,,,,,,,,,BudgetID,"False")</t>
  </si>
  <si>
    <t>=-GL("Cell","Budget",,Q$9,Q$10,$B13,,,,,,,,,,,BudgetID,"False")</t>
  </si>
  <si>
    <t>=-GL("Cell","Budget",,R$9,R$10,$B13,,,,,,,,,,,BudgetID,"False")</t>
  </si>
  <si>
    <t>=-GL("Cell","Budget",,F$9,F$10,$B17,,,,,,,,,,,BudgetID,"False")</t>
  </si>
  <si>
    <t>=-GL("Cell","Budget",,G$9,G$10,$B17,,,,,,,,,,,BudgetID,"False")</t>
  </si>
  <si>
    <t>=-GL("Cell","Budget",,H$9,H$10,$B17,,,,,,,,,,,BudgetID,"False")</t>
  </si>
  <si>
    <t>=-GL("Cell","Budget",,I$9,I$10,$B17,,,,,,,,,,,BudgetID,"False")</t>
  </si>
  <si>
    <t>=-GL("Cell","Budget",,J$9,J$10,$B17,,,,,,,,,,,BudgetID,"False")</t>
  </si>
  <si>
    <t>=-GL("Cell","Budget",,K$9,K$10,$B17,,,,,,,,,,,BudgetID,"False")</t>
  </si>
  <si>
    <t>=-GL("Cell","Budget",,L$9,L$10,$B17,,,,,,,,,,,BudgetID,"False")</t>
  </si>
  <si>
    <t>=-GL("Cell","Budget",,M$9,M$10,$B17,,,,,,,,,,,BudgetID,"False")</t>
  </si>
  <si>
    <t>=-GL("Cell","Budget",,N$9,N$10,$B17,,,,,,,,,,,BudgetID,"False")</t>
  </si>
  <si>
    <t>=-GL("Cell","Budget",,O$9,O$10,$B17,,,,,,,,,,,BudgetID,"False")</t>
  </si>
  <si>
    <t>=-GL("Cell","Budget",,P$9,P$10,$B17,,,,,,,,,,,BudgetID,"False")</t>
  </si>
  <si>
    <t>=-GL("Cell","Budget",,Q$9,Q$10,$B17,,,,,,,,,,,BudgetID,"False")</t>
  </si>
  <si>
    <t>=-GL("Cell","Budget",,R$9,R$10,$B17,,,,,,,,,,,BudgetID,"False")</t>
  </si>
  <si>
    <t>=-GL("Cell","Budget",,F$9,F$10,$B22,,,,,,,,,,,BudgetID,"False")</t>
  </si>
  <si>
    <t>=-GL("Cell","Budget",,G$9,G$10,$B22,,,,,,,,,,,BudgetID,"False")</t>
  </si>
  <si>
    <t>=-GL("Cell","Budget",,H$9,H$10,$B22,,,,,,,,,,,BudgetID,"False")</t>
  </si>
  <si>
    <t>=-GL("Cell","Budget",,I$9,I$10,$B22,,,,,,,,,,,BudgetID,"False")</t>
  </si>
  <si>
    <t>=-GL("Cell","Budget",,J$9,J$10,$B22,,,,,,,,,,,BudgetID,"False")</t>
  </si>
  <si>
    <t>=-GL("Cell","Budget",,K$9,K$10,$B22,,,,,,,,,,,BudgetID,"False")</t>
  </si>
  <si>
    <t>=-GL("Cell","Budget",,L$9,L$10,$B22,,,,,,,,,,,BudgetID,"False")</t>
  </si>
  <si>
    <t>=-GL("Cell","Budget",,M$9,M$10,$B22,,,,,,,,,,,BudgetID,"False")</t>
  </si>
  <si>
    <t>=-GL("Cell","Budget",,N$9,N$10,$B22,,,,,,,,,,,BudgetID,"False")</t>
  </si>
  <si>
    <t>=-GL("Cell","Budget",,O$9,O$10,$B22,,,,,,,,,,,BudgetID,"False")</t>
  </si>
  <si>
    <t>=-GL("Cell","Budget",,P$9,P$10,$B22,,,,,,,,,,,BudgetID,"False")</t>
  </si>
  <si>
    <t>=-GL("Cell","Budget",,Q$9,Q$10,$B22,,,,,,,,,,,BudgetID,"False")</t>
  </si>
  <si>
    <t>=-GL("Cell","Budget",,R$9,R$10,$B22,,,,,,,,,,,BudgetID,"False")</t>
  </si>
  <si>
    <t>=-GL("Cell","Budget",,F$9,F$10,$B23,,,,,,,,,,,BudgetID,"False")</t>
  </si>
  <si>
    <t>=-GL("Cell","Budget",,G$9,G$10,$B23,,,,,,,,,,,BudgetID,"False")</t>
  </si>
  <si>
    <t>=-GL("Cell","Budget",,H$9,H$10,$B23,,,,,,,,,,,BudgetID,"False")</t>
  </si>
  <si>
    <t>=-GL("Cell","Budget",,I$9,I$10,$B23,,,,,,,,,,,BudgetID,"False")</t>
  </si>
  <si>
    <t>=-GL("Cell","Budget",,J$9,J$10,$B23,,,,,,,,,,,BudgetID,"False")</t>
  </si>
  <si>
    <t>=-GL("Cell","Budget",,K$9,K$10,$B23,,,,,,,,,,,BudgetID,"False")</t>
  </si>
  <si>
    <t>=-GL("Cell","Budget",,L$9,L$10,$B23,,,,,,,,,,,BudgetID,"False")</t>
  </si>
  <si>
    <t>=-GL("Cell","Budget",,M$9,M$10,$B23,,,,,,,,,,,BudgetID,"False")</t>
  </si>
  <si>
    <t>=-GL("Cell","Budget",,N$9,N$10,$B23,,,,,,,,,,,BudgetID,"False")</t>
  </si>
  <si>
    <t>=-GL("Cell","Budget",,O$9,O$10,$B23,,,,,,,,,,,BudgetID,"False")</t>
  </si>
  <si>
    <t>=-GL("Cell","Budget",,P$9,P$10,$B23,,,,,,,,,,,BudgetID,"False")</t>
  </si>
  <si>
    <t>=-GL("Cell","Budget",,Q$9,Q$10,$B23,,,,,,,,,,,BudgetID,"False")</t>
  </si>
  <si>
    <t>=-GL("Cell","Budget",,R$9,R$10,$B23,,,,,,,,,,,BudgetID,"False")</t>
  </si>
  <si>
    <t>=-GL("Cell","Budget",,F$9,F$10,$B24,,,,,,,,,,,BudgetID,"False")</t>
  </si>
  <si>
    <t>=-GL("Cell","Budget",,G$9,G$10,$B24,,,,,,,,,,,BudgetID,"False")</t>
  </si>
  <si>
    <t>=-GL("Cell","Budget",,H$9,H$10,$B24,,,,,,,,,,,BudgetID,"False")</t>
  </si>
  <si>
    <t>=-GL("Cell","Budget",,I$9,I$10,$B24,,,,,,,,,,,BudgetID,"False")</t>
  </si>
  <si>
    <t>=-GL("Cell","Budget",,J$9,J$10,$B24,,,,,,,,,,,BudgetID,"False")</t>
  </si>
  <si>
    <t>=-GL("Cell","Budget",,K$9,K$10,$B24,,,,,,,,,,,BudgetID,"False")</t>
  </si>
  <si>
    <t>=-GL("Cell","Budget",,L$9,L$10,$B24,,,,,,,,,,,BudgetID,"False")</t>
  </si>
  <si>
    <t>=-GL("Cell","Budget",,M$9,M$10,$B24,,,,,,,,,,,BudgetID,"False")</t>
  </si>
  <si>
    <t>=-GL("Cell","Budget",,N$9,N$10,$B24,,,,,,,,,,,BudgetID,"False")</t>
  </si>
  <si>
    <t>=-GL("Cell","Budget",,O$9,O$10,$B24,,,,,,,,,,,BudgetID,"False")</t>
  </si>
  <si>
    <t>=-GL("Cell","Budget",,P$9,P$10,$B24,,,,,,,,,,,BudgetID,"False")</t>
  </si>
  <si>
    <t>=-GL("Cell","Budget",,Q$9,Q$10,$B24,,,,,,,,,,,BudgetID,"False")</t>
  </si>
  <si>
    <t>=-GL("Cell","Budget",,R$9,R$10,$B24,,,,,,,,,,,BudgetID,"False")</t>
  </si>
  <si>
    <t>=-GL("Cell","Budget",,F$9,F$10,$B25,,,,,,,,,,,BudgetID,"False")</t>
  </si>
  <si>
    <t>=-GL("Cell","Budget",,G$9,G$10,$B25,,,,,,,,,,,BudgetID,"False")</t>
  </si>
  <si>
    <t>=-GL("Cell","Budget",,H$9,H$10,$B25,,,,,,,,,,,BudgetID,"False")</t>
  </si>
  <si>
    <t>=-GL("Cell","Budget",,I$9,I$10,$B25,,,,,,,,,,,BudgetID,"False")</t>
  </si>
  <si>
    <t>=-GL("Cell","Budget",,J$9,J$10,$B25,,,,,,,,,,,BudgetID,"False")</t>
  </si>
  <si>
    <t>=-GL("Cell","Budget",,K$9,K$10,$B25,,,,,,,,,,,BudgetID,"False")</t>
  </si>
  <si>
    <t>=-GL("Cell","Budget",,L$9,L$10,$B25,,,,,,,,,,,BudgetID,"False")</t>
  </si>
  <si>
    <t>=-GL("Cell","Budget",,M$9,M$10,$B25,,,,,,,,,,,BudgetID,"False")</t>
  </si>
  <si>
    <t>=-GL("Cell","Budget",,N$9,N$10,$B25,,,,,,,,,,,BudgetID,"False")</t>
  </si>
  <si>
    <t>=-GL("Cell","Budget",,O$9,O$10,$B25,,,,,,,,,,,BudgetID,"False")</t>
  </si>
  <si>
    <t>=-GL("Cell","Budget",,P$9,P$10,$B25,,,,,,,,,,,BudgetID,"False")</t>
  </si>
  <si>
    <t>=-GL("Cell","Budget",,Q$9,Q$10,$B25,,,,,,,,,,,BudgetID,"False")</t>
  </si>
  <si>
    <t>=-GL("Cell","Budget",,R$9,R$10,$B25,,,,,,,,,,,BudgetID,"False")</t>
  </si>
  <si>
    <t>=-GL("Cell","Budget",,F$9,F$10,$B26,,,,,,,,,,,BudgetID,"False")</t>
  </si>
  <si>
    <t>=-GL("Cell","Budget",,G$9,G$10,$B26,,,,,,,,,,,BudgetID,"False")</t>
  </si>
  <si>
    <t>=-GL("Cell","Budget",,H$9,H$10,$B26,,,,,,,,,,,BudgetID,"False")</t>
  </si>
  <si>
    <t>=-GL("Cell","Budget",,I$9,I$10,$B26,,,,,,,,,,,BudgetID,"False")</t>
  </si>
  <si>
    <t>=-GL("Cell","Budget",,J$9,J$10,$B26,,,,,,,,,,,BudgetID,"False")</t>
  </si>
  <si>
    <t>=-GL("Cell","Budget",,K$9,K$10,$B26,,,,,,,,,,,BudgetID,"False")</t>
  </si>
  <si>
    <t>=-GL("Cell","Budget",,L$9,L$10,$B26,,,,,,,,,,,BudgetID,"False")</t>
  </si>
  <si>
    <t>=-GL("Cell","Budget",,M$9,M$10,$B26,,,,,,,,,,,BudgetID,"False")</t>
  </si>
  <si>
    <t>=-GL("Cell","Budget",,N$9,N$10,$B26,,,,,,,,,,,BudgetID,"False")</t>
  </si>
  <si>
    <t>=-GL("Cell","Budget",,O$9,O$10,$B26,,,,,,,,,,,BudgetID,"False")</t>
  </si>
  <si>
    <t>=-GL("Cell","Budget",,P$9,P$10,$B26,,,,,,,,,,,BudgetID,"False")</t>
  </si>
  <si>
    <t>=-GL("Cell","Budget",,Q$9,Q$10,$B26,,,,,,,,,,,BudgetID,"False")</t>
  </si>
  <si>
    <t>=-GL("Cell","Budget",,R$9,R$10,$B26,,,,,,,,,,,BudgetID,"False")</t>
  </si>
  <si>
    <t>=-GL("Cell","Budget",,F$9,F$10,$B27,,,,,,,,,,,BudgetID,"False")</t>
  </si>
  <si>
    <t>=-GL("Cell","Budget",,G$9,G$10,$B27,,,,,,,,,,,BudgetID,"False")</t>
  </si>
  <si>
    <t>=-GL("Cell","Budget",,H$9,H$10,$B27,,,,,,,,,,,BudgetID,"False")</t>
  </si>
  <si>
    <t>=-GL("Cell","Budget",,I$9,I$10,$B27,,,,,,,,,,,BudgetID,"False")</t>
  </si>
  <si>
    <t>=-GL("Cell","Budget",,J$9,J$10,$B27,,,,,,,,,,,BudgetID,"False")</t>
  </si>
  <si>
    <t>=-GL("Cell","Budget",,K$9,K$10,$B27,,,,,,,,,,,BudgetID,"False")</t>
  </si>
  <si>
    <t>=-GL("Cell","Budget",,L$9,L$10,$B27,,,,,,,,,,,BudgetID,"False")</t>
  </si>
  <si>
    <t>=-GL("Cell","Budget",,M$9,M$10,$B27,,,,,,,,,,,BudgetID,"False")</t>
  </si>
  <si>
    <t>=-GL("Cell","Budget",,N$9,N$10,$B27,,,,,,,,,,,BudgetID,"False")</t>
  </si>
  <si>
    <t>=-GL("Cell","Budget",,O$9,O$10,$B27,,,,,,,,,,,BudgetID,"False")</t>
  </si>
  <si>
    <t>=-GL("Cell","Budget",,P$9,P$10,$B27,,,,,,,,,,,BudgetID,"False")</t>
  </si>
  <si>
    <t>=-GL("Cell","Budget",,Q$9,Q$10,$B27,,,,,,,,,,,BudgetID,"False")</t>
  </si>
  <si>
    <t>=-GL("Cell","Budget",,R$9,R$10,$B27,,,,,,,,,,,BudgetID,"False")</t>
  </si>
  <si>
    <t>=-GL("Cell","Budget",,F$9,F$10,$B28,,,,,,,,,,,BudgetID,"False")</t>
  </si>
  <si>
    <t>=-GL("Cell","Budget",,G$9,G$10,$B28,,,,,,,,,,,BudgetID,"False")</t>
  </si>
  <si>
    <t>=-GL("Cell","Budget",,H$9,H$10,$B28,,,,,,,,,,,BudgetID,"False")</t>
  </si>
  <si>
    <t>=-GL("Cell","Budget",,I$9,I$10,$B28,,,,,,,,,,,BudgetID,"False")</t>
  </si>
  <si>
    <t>=-GL("Cell","Budget",,J$9,J$10,$B28,,,,,,,,,,,BudgetID,"False")</t>
  </si>
  <si>
    <t>=-GL("Cell","Budget",,K$9,K$10,$B28,,,,,,,,,,,BudgetID,"False")</t>
  </si>
  <si>
    <t>=-GL("Cell","Budget",,L$9,L$10,$B28,,,,,,,,,,,BudgetID,"False")</t>
  </si>
  <si>
    <t>=-GL("Cell","Budget",,M$9,M$10,$B28,,,,,,,,,,,BudgetID,"False")</t>
  </si>
  <si>
    <t>=-GL("Cell","Budget",,N$9,N$10,$B28,,,,,,,,,,,BudgetID,"False")</t>
  </si>
  <si>
    <t>=-GL("Cell","Budget",,O$9,O$10,$B28,,,,,,,,,,,BudgetID,"False")</t>
  </si>
  <si>
    <t>=-GL("Cell","Budget",,P$9,P$10,$B28,,,,,,,,,,,BudgetID,"False")</t>
  </si>
  <si>
    <t>=-GL("Cell","Budget",,Q$9,Q$10,$B28,,,,,,,,,,,BudgetID,"False")</t>
  </si>
  <si>
    <t>=-GL("Cell","Budget",,R$9,R$10,$B28,,,,,,,,,,,BudgetID,"False")</t>
  </si>
  <si>
    <t>=-GL("Cell","Budget",,F$9,F$10,$B29,,,,,,,,,,,BudgetID,"False")</t>
  </si>
  <si>
    <t>=-GL("Cell","Budget",,G$9,G$10,$B29,,,,,,,,,,,BudgetID,"False")</t>
  </si>
  <si>
    <t>=-GL("Cell","Budget",,H$9,H$10,$B29,,,,,,,,,,,BudgetID,"False")</t>
  </si>
  <si>
    <t>=-GL("Cell","Budget",,I$9,I$10,$B29,,,,,,,,,,,BudgetID,"False")</t>
  </si>
  <si>
    <t>=-GL("Cell","Budget",,J$9,J$10,$B29,,,,,,,,,,,BudgetID,"False")</t>
  </si>
  <si>
    <t>=-GL("Cell","Budget",,K$9,K$10,$B29,,,,,,,,,,,BudgetID,"False")</t>
  </si>
  <si>
    <t>=-GL("Cell","Budget",,L$9,L$10,$B29,,,,,,,,,,,BudgetID,"False")</t>
  </si>
  <si>
    <t>=-GL("Cell","Budget",,M$9,M$10,$B29,,,,,,,,,,,BudgetID,"False")</t>
  </si>
  <si>
    <t>=-GL("Cell","Budget",,N$9,N$10,$B29,,,,,,,,,,,BudgetID,"False")</t>
  </si>
  <si>
    <t>=-GL("Cell","Budget",,O$9,O$10,$B29,,,,,,,,,,,BudgetID,"False")</t>
  </si>
  <si>
    <t>=-GL("Cell","Budget",,P$9,P$10,$B29,,,,,,,,,,,BudgetID,"False")</t>
  </si>
  <si>
    <t>=-GL("Cell","Budget",,Q$9,Q$10,$B29,,,,,,,,,,,BudgetID,"False")</t>
  </si>
  <si>
    <t>=-GL("Cell","Budget",,R$9,R$10,$B29,,,,,,,,,,,BudgetID,"False")</t>
  </si>
  <si>
    <t>=-GL("Cell","Budget",,F$9,F$10,$B35,,,,,,,,,,,BudgetID,"False")</t>
  </si>
  <si>
    <t>=-GL("Cell","Budget",,G$9,G$10,$B35,,,,,,,,,,,BudgetID,"False")</t>
  </si>
  <si>
    <t>=-GL("Cell","Budget",,H$9,H$10,$B35,,,,,,,,,,,BudgetID,"False")</t>
  </si>
  <si>
    <t>=-GL("Cell","Budget",,I$9,I$10,$B35,,,,,,,,,,,BudgetID,"False")</t>
  </si>
  <si>
    <t>=-GL("Cell","Budget",,J$9,J$10,$B35,,,,,,,,,,,BudgetID,"False")</t>
  </si>
  <si>
    <t>=-GL("Cell","Budget",,K$9,K$10,$B35,,,,,,,,,,,BudgetID,"False")</t>
  </si>
  <si>
    <t>=-GL("Cell","Budget",,L$9,L$10,$B35,,,,,,,,,,,BudgetID,"False")</t>
  </si>
  <si>
    <t>=-GL("Cell","Budget",,M$9,M$10,$B35,,,,,,,,,,,BudgetID,"False")</t>
  </si>
  <si>
    <t>=-GL("Cell","Budget",,N$9,N$10,$B35,,,,,,,,,,,BudgetID,"False")</t>
  </si>
  <si>
    <t>=-GL("Cell","Budget",,O$9,O$10,$B35,,,,,,,,,,,BudgetID,"False")</t>
  </si>
  <si>
    <t>=-GL("Cell","Budget",,P$9,P$10,$B35,,,,,,,,,,,BudgetID,"False")</t>
  </si>
  <si>
    <t>=-GL("Cell","Budget",,Q$9,Q$10,$B35,,,,,,,,,,,BudgetID,"False")</t>
  </si>
  <si>
    <t>=-GL("Cell","Budget",,R$9,R$10,$B35,,,,,,,,,,,BudgetID,"False")</t>
  </si>
  <si>
    <t>=-GL("Cell","Budget",,F$9,F$10,$B36,,,,,,,,,,,BudgetID,"False")</t>
  </si>
  <si>
    <t>=-GL("Cell","Budget",,G$9,G$10,$B36,,,,,,,,,,,BudgetID,"False")</t>
  </si>
  <si>
    <t>=-GL("Cell","Budget",,H$9,H$10,$B36,,,,,,,,,,,BudgetID,"False")</t>
  </si>
  <si>
    <t>=-GL("Cell","Budget",,I$9,I$10,$B36,,,,,,,,,,,BudgetID,"False")</t>
  </si>
  <si>
    <t>=-GL("Cell","Budget",,J$9,J$10,$B36,,,,,,,,,,,BudgetID,"False")</t>
  </si>
  <si>
    <t>=-GL("Cell","Budget",,K$9,K$10,$B36,,,,,,,,,,,BudgetID,"False")</t>
  </si>
  <si>
    <t>=-GL("Cell","Budget",,L$9,L$10,$B36,,,,,,,,,,,BudgetID,"False")</t>
  </si>
  <si>
    <t>=-GL("Cell","Budget",,M$9,M$10,$B36,,,,,,,,,,,BudgetID,"False")</t>
  </si>
  <si>
    <t>=-GL("Cell","Budget",,N$9,N$10,$B36,,,,,,,,,,,BudgetID,"False")</t>
  </si>
  <si>
    <t>=-GL("Cell","Budget",,O$9,O$10,$B36,,,,,,,,,,,BudgetID,"False")</t>
  </si>
  <si>
    <t>=-GL("Cell","Budget",,P$9,P$10,$B36,,,,,,,,,,,BudgetID,"False")</t>
  </si>
  <si>
    <t>=-GL("Cell","Budget",,Q$9,Q$10,$B36,,,,,,,,,,,BudgetID,"False")</t>
  </si>
  <si>
    <t>=-GL("Cell","Budget",,R$9,R$10,$B36,,,,,,,,,,,BudgetID,"False")</t>
  </si>
  <si>
    <t>=-GL("Cell","Budget",,F$9,F$10,$B37,,,,,,,,,,,BudgetID,"False")</t>
  </si>
  <si>
    <t>=-GL("Cell","Budget",,G$9,G$10,$B37,,,,,,,,,,,BudgetID,"False")</t>
  </si>
  <si>
    <t>=-GL("Cell","Budget",,H$9,H$10,$B37,,,,,,,,,,,BudgetID,"False")</t>
  </si>
  <si>
    <t>=-GL("Cell","Budget",,I$9,I$10,$B37,,,,,,,,,,,BudgetID,"False")</t>
  </si>
  <si>
    <t>=-GL("Cell","Budget",,J$9,J$10,$B37,,,,,,,,,,,BudgetID,"False")</t>
  </si>
  <si>
    <t>=-GL("Cell","Budget",,K$9,K$10,$B37,,,,,,,,,,,BudgetID,"False")</t>
  </si>
  <si>
    <t>=-GL("Cell","Budget",,L$9,L$10,$B37,,,,,,,,,,,BudgetID,"False")</t>
  </si>
  <si>
    <t>=-GL("Cell","Budget",,M$9,M$10,$B37,,,,,,,,,,,BudgetID,"False")</t>
  </si>
  <si>
    <t>=-GL("Cell","Budget",,N$9,N$10,$B37,,,,,,,,,,,BudgetID,"False")</t>
  </si>
  <si>
    <t>=-GL("Cell","Budget",,O$9,O$10,$B37,,,,,,,,,,,BudgetID,"False")</t>
  </si>
  <si>
    <t>=-GL("Cell","Budget",,P$9,P$10,$B37,,,,,,,,,,,BudgetID,"False")</t>
  </si>
  <si>
    <t>=-GL("Cell","Budget",,Q$9,Q$10,$B37,,,,,,,,,,,BudgetID,"False")</t>
  </si>
  <si>
    <t>=-GL("Cell","Budget",,R$9,R$10,$B37,,,,,,,,,,,BudgetID,"False")</t>
  </si>
  <si>
    <t>=-GL("Cell","Budget",,F$9,F$10,$B43,,,,,,,,,,,BudgetID,"False")</t>
  </si>
  <si>
    <t>=-GL("Cell","Budget",,G$9,G$10,$B43,,,,,,,,,,,BudgetID,"False")</t>
  </si>
  <si>
    <t>=-GL("Cell","Budget",,H$9,H$10,$B43,,,,,,,,,,,BudgetID,"False")</t>
  </si>
  <si>
    <t>=-GL("Cell","Budget",,I$9,I$10,$B43,,,,,,,,,,,BudgetID,"False")</t>
  </si>
  <si>
    <t>=-GL("Cell","Budget",,J$9,J$10,$B43,,,,,,,,,,,BudgetID,"False")</t>
  </si>
  <si>
    <t>=-GL("Cell","Budget",,K$9,K$10,$B43,,,,,,,,,,,BudgetID,"False")</t>
  </si>
  <si>
    <t>=-GL("Cell","Budget",,L$9,L$10,$B43,,,,,,,,,,,BudgetID,"False")</t>
  </si>
  <si>
    <t>=-GL("Cell","Budget",,M$9,M$10,$B43,,,,,,,,,,,BudgetID,"False")</t>
  </si>
  <si>
    <t>=-GL("Cell","Budget",,N$9,N$10,$B43,,,,,,,,,,,BudgetID,"False")</t>
  </si>
  <si>
    <t>=-GL("Cell","Budget",,O$9,O$10,$B43,,,,,,,,,,,BudgetID,"False")</t>
  </si>
  <si>
    <t>=-GL("Cell","Budget",,P$9,P$10,$B43,,,,,,,,,,,BudgetID,"False")</t>
  </si>
  <si>
    <t>=-GL("Cell","Budget",,Q$9,Q$10,$B43,,,,,,,,,,,BudgetID,"False")</t>
  </si>
  <si>
    <t>=-GL("Cell","Budget",,R$9,R$10,$B43,,,,,,,,,,,BudgetID,"False")</t>
  </si>
  <si>
    <t>=GL("Cell","Budget",,F$9,F$10,$B12,,,,,,,,,,,BudgetID,"False")-GL("Cell","Balance",,F$9,F$10,$B12,,,,,,,,,,,,"False")</t>
  </si>
  <si>
    <t>=GL("Cell","Budget",,G$9,G$10,$B12,,,,,,,,,,,BudgetID,"False")-GL("Cell","Balance",,G$9,G$10,$B12,,,,,,,,,,,,"False")</t>
  </si>
  <si>
    <t>=GL("Cell","Budget",,H$9,H$10,$B12,,,,,,,,,,,BudgetID,"False")-GL("Cell","Balance",,H$9,H$10,$B12,,,,,,,,,,,,"False")</t>
  </si>
  <si>
    <t>=GL("Cell","Budget",,I$9,I$10,$B12,,,,,,,,,,,BudgetID,"False")-GL("Cell","Balance",,I$9,I$10,$B12,,,,,,,,,,,,"False")</t>
  </si>
  <si>
    <t>=GL("Cell","Budget",,J$9,J$10,$B12,,,,,,,,,,,BudgetID,"False")-GL("Cell","Balance",,J$9,J$10,$B12,,,,,,,,,,,,"False")</t>
  </si>
  <si>
    <t>=GL("Cell","Budget",,K$9,K$10,$B12,,,,,,,,,,,BudgetID,"False")-GL("Cell","Balance",,K$9,K$10,$B12,,,,,,,,,,,,"False")</t>
  </si>
  <si>
    <t>=GL("Cell","Budget",,L$9,L$10,$B12,,,,,,,,,,,BudgetID,"False")-GL("Cell","Balance",,L$9,L$10,$B12,,,,,,,,,,,,"False")</t>
  </si>
  <si>
    <t>=GL("Cell","Budget",,M$9,M$10,$B12,,,,,,,,,,,BudgetID,"False")-GL("Cell","Balance",,M$9,M$10,$B12,,,,,,,,,,,,"False")</t>
  </si>
  <si>
    <t>=GL("Cell","Budget",,N$9,N$10,$B12,,,,,,,,,,,BudgetID,"False")-GL("Cell","Balance",,N$9,N$10,$B12,,,,,,,,,,,,"False")</t>
  </si>
  <si>
    <t>=GL("Cell","Budget",,O$9,O$10,$B12,,,,,,,,,,,BudgetID,"False")-GL("Cell","Balance",,O$9,O$10,$B12,,,,,,,,,,,,"False")</t>
  </si>
  <si>
    <t>=GL("Cell","Budget",,P$9,P$10,$B12,,,,,,,,,,,BudgetID,"False")-GL("Cell","Balance",,P$9,P$10,$B12,,,,,,,,,,,,"False")</t>
  </si>
  <si>
    <t>=GL("Cell","Budget",,Q$9,Q$10,$B12,,,,,,,,,,,BudgetID,"False")-GL("Cell","Balance",,Q$9,Q$10,$B12,,,,,,,,,,,,"False")</t>
  </si>
  <si>
    <t>=GL("Cell","Budget",,R$9,R$10,$B12,,,,,,,,,,,BudgetID,"False")-GL("Cell","Balance",,R$9,R$10,$B12,,,,,,,,,,,,"False")</t>
  </si>
  <si>
    <t>=GL("Cell","Budget",,F$9,F$10,$B13,,,,,,,,,,,BudgetID,"False")-GL("Cell","Balance",,F$9,F$10,$B13,,,,,,,,,,,,"False")</t>
  </si>
  <si>
    <t>=GL("Cell","Budget",,G$9,G$10,$B13,,,,,,,,,,,BudgetID,"False")-GL("Cell","Balance",,G$9,G$10,$B13,,,,,,,,,,,,"False")</t>
  </si>
  <si>
    <t>=GL("Cell","Budget",,H$9,H$10,$B13,,,,,,,,,,,BudgetID,"False")-GL("Cell","Balance",,H$9,H$10,$B13,,,,,,,,,,,,"False")</t>
  </si>
  <si>
    <t>=GL("Cell","Budget",,I$9,I$10,$B13,,,,,,,,,,,BudgetID,"False")-GL("Cell","Balance",,I$9,I$10,$B13,,,,,,,,,,,,"False")</t>
  </si>
  <si>
    <t>=GL("Cell","Budget",,J$9,J$10,$B13,,,,,,,,,,,BudgetID,"False")-GL("Cell","Balance",,J$9,J$10,$B13,,,,,,,,,,,,"False")</t>
  </si>
  <si>
    <t>=GL("Cell","Budget",,K$9,K$10,$B13,,,,,,,,,,,BudgetID,"False")-GL("Cell","Balance",,K$9,K$10,$B13,,,,,,,,,,,,"False")</t>
  </si>
  <si>
    <t>=GL("Cell","Budget",,L$9,L$10,$B13,,,,,,,,,,,BudgetID,"False")-GL("Cell","Balance",,L$9,L$10,$B13,,,,,,,,,,,,"False")</t>
  </si>
  <si>
    <t>=GL("Cell","Budget",,M$9,M$10,$B13,,,,,,,,,,,BudgetID,"False")-GL("Cell","Balance",,M$9,M$10,$B13,,,,,,,,,,,,"False")</t>
  </si>
  <si>
    <t>=GL("Cell","Budget",,N$9,N$10,$B13,,,,,,,,,,,BudgetID,"False")-GL("Cell","Balance",,N$9,N$10,$B13,,,,,,,,,,,,"False")</t>
  </si>
  <si>
    <t>=GL("Cell","Budget",,O$9,O$10,$B13,,,,,,,,,,,BudgetID,"False")-GL("Cell","Balance",,O$9,O$10,$B13,,,,,,,,,,,,"False")</t>
  </si>
  <si>
    <t>=GL("Cell","Budget",,P$9,P$10,$B13,,,,,,,,,,,BudgetID,"False")-GL("Cell","Balance",,P$9,P$10,$B13,,,,,,,,,,,,"False")</t>
  </si>
  <si>
    <t>=GL("Cell","Budget",,Q$9,Q$10,$B13,,,,,,,,,,,BudgetID,"False")-GL("Cell","Balance",,Q$9,Q$10,$B13,,,,,,,,,,,,"False")</t>
  </si>
  <si>
    <t>=GL("Cell","Budget",,R$9,R$10,$B13,,,,,,,,,,,BudgetID,"False")-GL("Cell","Balance",,R$9,R$10,$B13,,,,,,,,,,,,"False")</t>
  </si>
  <si>
    <t>=GL("Cell","Budget",,F$9,F$10,$B17,,,,,,,,,,,BudgetID,"False")-GL("Cell","Balance",,F$9,F$10,$B17,,,,,,,,,,,,"False")</t>
  </si>
  <si>
    <t>=GL("Cell","Budget",,G$9,G$10,$B17,,,,,,,,,,,BudgetID,"False")-GL("Cell","Balance",,G$9,G$10,$B17,,,,,,,,,,,,"False")</t>
  </si>
  <si>
    <t>=GL("Cell","Budget",,H$9,H$10,$B17,,,,,,,,,,,BudgetID,"False")-GL("Cell","Balance",,H$9,H$10,$B17,,,,,,,,,,,,"False")</t>
  </si>
  <si>
    <t>=GL("Cell","Budget",,I$9,I$10,$B17,,,,,,,,,,,BudgetID,"False")-GL("Cell","Balance",,I$9,I$10,$B17,,,,,,,,,,,,"False")</t>
  </si>
  <si>
    <t>=GL("Cell","Budget",,J$9,J$10,$B17,,,,,,,,,,,BudgetID,"False")-GL("Cell","Balance",,J$9,J$10,$B17,,,,,,,,,,,,"False")</t>
  </si>
  <si>
    <t>=GL("Cell","Budget",,K$9,K$10,$B17,,,,,,,,,,,BudgetID,"False")-GL("Cell","Balance",,K$9,K$10,$B17,,,,,,,,,,,,"False")</t>
  </si>
  <si>
    <t>=GL("Cell","Budget",,L$9,L$10,$B17,,,,,,,,,,,BudgetID,"False")-GL("Cell","Balance",,L$9,L$10,$B17,,,,,,,,,,,,"False")</t>
  </si>
  <si>
    <t>=GL("Cell","Budget",,M$9,M$10,$B17,,,,,,,,,,,BudgetID,"False")-GL("Cell","Balance",,M$9,M$10,$B17,,,,,,,,,,,,"False")</t>
  </si>
  <si>
    <t>=GL("Cell","Budget",,N$9,N$10,$B17,,,,,,,,,,,BudgetID,"False")-GL("Cell","Balance",,N$9,N$10,$B17,,,,,,,,,,,,"False")</t>
  </si>
  <si>
    <t>=GL("Cell","Budget",,O$9,O$10,$B17,,,,,,,,,,,BudgetID,"False")-GL("Cell","Balance",,O$9,O$10,$B17,,,,,,,,,,,,"False")</t>
  </si>
  <si>
    <t>=GL("Cell","Budget",,P$9,P$10,$B17,,,,,,,,,,,BudgetID,"False")-GL("Cell","Balance",,P$9,P$10,$B17,,,,,,,,,,,,"False")</t>
  </si>
  <si>
    <t>=GL("Cell","Budget",,Q$9,Q$10,$B17,,,,,,,,,,,BudgetID,"False")-GL("Cell","Balance",,Q$9,Q$10,$B17,,,,,,,,,,,,"False")</t>
  </si>
  <si>
    <t>=GL("Cell","Budget",,R$9,R$10,$B17,,,,,,,,,,,BudgetID,"False")-GL("Cell","Balance",,R$9,R$10,$B17,,,,,,,,,,,,"False")</t>
  </si>
  <si>
    <t>=GL("Cell","Budget",,F$9,F$10,$B22,,,,,,,,,,,BudgetID,"False")-GL("Cell","Balance",,F$9,F$10,$B22,,,,,,,,,,,,"False")</t>
  </si>
  <si>
    <t>=GL("Cell","Budget",,G$9,G$10,$B22,,,,,,,,,,,BudgetID,"False")-GL("Cell","Balance",,G$9,G$10,$B22,,,,,,,,,,,,"False")</t>
  </si>
  <si>
    <t>=GL("Cell","Budget",,H$9,H$10,$B22,,,,,,,,,,,BudgetID,"False")-GL("Cell","Balance",,H$9,H$10,$B22,,,,,,,,,,,,"False")</t>
  </si>
  <si>
    <t>=GL("Cell","Budget",,I$9,I$10,$B22,,,,,,,,,,,BudgetID,"False")-GL("Cell","Balance",,I$9,I$10,$B22,,,,,,,,,,,,"False")</t>
  </si>
  <si>
    <t>=GL("Cell","Budget",,J$9,J$10,$B22,,,,,,,,,,,BudgetID,"False")-GL("Cell","Balance",,J$9,J$10,$B22,,,,,,,,,,,,"False")</t>
  </si>
  <si>
    <t>=GL("Cell","Budget",,K$9,K$10,$B22,,,,,,,,,,,BudgetID,"False")-GL("Cell","Balance",,K$9,K$10,$B22,,,,,,,,,,,,"False")</t>
  </si>
  <si>
    <t>=GL("Cell","Budget",,L$9,L$10,$B22,,,,,,,,,,,BudgetID,"False")-GL("Cell","Balance",,L$9,L$10,$B22,,,,,,,,,,,,"False")</t>
  </si>
  <si>
    <t>=GL("Cell","Budget",,M$9,M$10,$B22,,,,,,,,,,,BudgetID,"False")-GL("Cell","Balance",,M$9,M$10,$B22,,,,,,,,,,,,"False")</t>
  </si>
  <si>
    <t>=GL("Cell","Budget",,N$9,N$10,$B22,,,,,,,,,,,BudgetID,"False")-GL("Cell","Balance",,N$9,N$10,$B22,,,,,,,,,,,,"False")</t>
  </si>
  <si>
    <t>=GL("Cell","Budget",,O$9,O$10,$B22,,,,,,,,,,,BudgetID,"False")-GL("Cell","Balance",,O$9,O$10,$B22,,,,,,,,,,,,"False")</t>
  </si>
  <si>
    <t>=GL("Cell","Budget",,P$9,P$10,$B22,,,,,,,,,,,BudgetID,"False")-GL("Cell","Balance",,P$9,P$10,$B22,,,,,,,,,,,,"False")</t>
  </si>
  <si>
    <t>=GL("Cell","Budget",,Q$9,Q$10,$B22,,,,,,,,,,,BudgetID,"False")-GL("Cell","Balance",,Q$9,Q$10,$B22,,,,,,,,,,,,"False")</t>
  </si>
  <si>
    <t>=GL("Cell","Budget",,R$9,R$10,$B22,,,,,,,,,,,BudgetID,"False")-GL("Cell","Balance",,R$9,R$10,$B22,,,,,,,,,,,,"False")</t>
  </si>
  <si>
    <t>=GL("Cell","Budget",,F$9,F$10,$B23,,,,,,,,,,,BudgetID,"False")-GL("Cell","Balance",,F$9,F$10,$B23,,,,,,,,,,,,"False")</t>
  </si>
  <si>
    <t>=GL("Cell","Budget",,G$9,G$10,$B23,,,,,,,,,,,BudgetID,"False")-GL("Cell","Balance",,G$9,G$10,$B23,,,,,,,,,,,,"False")</t>
  </si>
  <si>
    <t>=GL("Cell","Budget",,H$9,H$10,$B23,,,,,,,,,,,BudgetID,"False")-GL("Cell","Balance",,H$9,H$10,$B23,,,,,,,,,,,,"False")</t>
  </si>
  <si>
    <t>=GL("Cell","Budget",,I$9,I$10,$B23,,,,,,,,,,,BudgetID,"False")-GL("Cell","Balance",,I$9,I$10,$B23,,,,,,,,,,,,"False")</t>
  </si>
  <si>
    <t>=GL("Cell","Budget",,J$9,J$10,$B23,,,,,,,,,,,BudgetID,"False")-GL("Cell","Balance",,J$9,J$10,$B23,,,,,,,,,,,,"False")</t>
  </si>
  <si>
    <t>=GL("Cell","Budget",,K$9,K$10,$B23,,,,,,,,,,,BudgetID,"False")-GL("Cell","Balance",,K$9,K$10,$B23,,,,,,,,,,,,"False")</t>
  </si>
  <si>
    <t>=GL("Cell","Budget",,L$9,L$10,$B23,,,,,,,,,,,BudgetID,"False")-GL("Cell","Balance",,L$9,L$10,$B23,,,,,,,,,,,,"False")</t>
  </si>
  <si>
    <t>=GL("Cell","Budget",,M$9,M$10,$B23,,,,,,,,,,,BudgetID,"False")-GL("Cell","Balance",,M$9,M$10,$B23,,,,,,,,,,,,"False")</t>
  </si>
  <si>
    <t>=GL("Cell","Budget",,N$9,N$10,$B23,,,,,,,,,,,BudgetID,"False")-GL("Cell","Balance",,N$9,N$10,$B23,,,,,,,,,,,,"False")</t>
  </si>
  <si>
    <t>=GL("Cell","Budget",,O$9,O$10,$B23,,,,,,,,,,,BudgetID,"False")-GL("Cell","Balance",,O$9,O$10,$B23,,,,,,,,,,,,"False")</t>
  </si>
  <si>
    <t>=GL("Cell","Budget",,P$9,P$10,$B23,,,,,,,,,,,BudgetID,"False")-GL("Cell","Balance",,P$9,P$10,$B23,,,,,,,,,,,,"False")</t>
  </si>
  <si>
    <t>=GL("Cell","Budget",,Q$9,Q$10,$B23,,,,,,,,,,,BudgetID,"False")-GL("Cell","Balance",,Q$9,Q$10,$B23,,,,,,,,,,,,"False")</t>
  </si>
  <si>
    <t>=GL("Cell","Budget",,R$9,R$10,$B23,,,,,,,,,,,BudgetID,"False")-GL("Cell","Balance",,R$9,R$10,$B23,,,,,,,,,,,,"False")</t>
  </si>
  <si>
    <t>=GL("Cell","Budget",,F$9,F$10,$B24,,,,,,,,,,,BudgetID,"False")-GL("Cell","Balance",,F$9,F$10,$B24,,,,,,,,,,,,"False")</t>
  </si>
  <si>
    <t>=GL("Cell","Budget",,G$9,G$10,$B24,,,,,,,,,,,BudgetID,"False")-GL("Cell","Balance",,G$9,G$10,$B24,,,,,,,,,,,,"False")</t>
  </si>
  <si>
    <t>=GL("Cell","Budget",,H$9,H$10,$B24,,,,,,,,,,,BudgetID,"False")-GL("Cell","Balance",,H$9,H$10,$B24,,,,,,,,,,,,"False")</t>
  </si>
  <si>
    <t>=GL("Cell","Budget",,I$9,I$10,$B24,,,,,,,,,,,BudgetID,"False")-GL("Cell","Balance",,I$9,I$10,$B24,,,,,,,,,,,,"False")</t>
  </si>
  <si>
    <t>=GL("Cell","Budget",,J$9,J$10,$B24,,,,,,,,,,,BudgetID,"False")-GL("Cell","Balance",,J$9,J$10,$B24,,,,,,,,,,,,"False")</t>
  </si>
  <si>
    <t>=GL("Cell","Budget",,K$9,K$10,$B24,,,,,,,,,,,BudgetID,"False")-GL("Cell","Balance",,K$9,K$10,$B24,,,,,,,,,,,,"False")</t>
  </si>
  <si>
    <t>=GL("Cell","Budget",,L$9,L$10,$B24,,,,,,,,,,,BudgetID,"False")-GL("Cell","Balance",,L$9,L$10,$B24,,,,,,,,,,,,"False")</t>
  </si>
  <si>
    <t>=GL("Cell","Budget",,M$9,M$10,$B24,,,,,,,,,,,BudgetID,"False")-GL("Cell","Balance",,M$9,M$10,$B24,,,,,,,,,,,,"False")</t>
  </si>
  <si>
    <t>=GL("Cell","Budget",,N$9,N$10,$B24,,,,,,,,,,,BudgetID,"False")-GL("Cell","Balance",,N$9,N$10,$B24,,,,,,,,,,,,"False")</t>
  </si>
  <si>
    <t>=GL("Cell","Budget",,O$9,O$10,$B24,,,,,,,,,,,BudgetID,"False")-GL("Cell","Balance",,O$9,O$10,$B24,,,,,,,,,,,,"False")</t>
  </si>
  <si>
    <t>=GL("Cell","Budget",,P$9,P$10,$B24,,,,,,,,,,,BudgetID,"False")-GL("Cell","Balance",,P$9,P$10,$B24,,,,,,,,,,,,"False")</t>
  </si>
  <si>
    <t>=GL("Cell","Budget",,Q$9,Q$10,$B24,,,,,,,,,,,BudgetID,"False")-GL("Cell","Balance",,Q$9,Q$10,$B24,,,,,,,,,,,,"False")</t>
  </si>
  <si>
    <t>=GL("Cell","Budget",,R$9,R$10,$B24,,,,,,,,,,,BudgetID,"False")-GL("Cell","Balance",,R$9,R$10,$B24,,,,,,,,,,,,"False")</t>
  </si>
  <si>
    <t>=GL("Cell","Budget",,F$9,F$10,$B25,,,,,,,,,,,BudgetID,"False")-GL("Cell","Balance",,F$9,F$10,$B25,,,,,,,,,,,,"False")</t>
  </si>
  <si>
    <t>=GL("Cell","Budget",,G$9,G$10,$B25,,,,,,,,,,,BudgetID,"False")-GL("Cell","Balance",,G$9,G$10,$B25,,,,,,,,,,,,"False")</t>
  </si>
  <si>
    <t>=GL("Cell","Budget",,H$9,H$10,$B25,,,,,,,,,,,BudgetID,"False")-GL("Cell","Balance",,H$9,H$10,$B25,,,,,,,,,,,,"False")</t>
  </si>
  <si>
    <t>=GL("Cell","Budget",,I$9,I$10,$B25,,,,,,,,,,,BudgetID,"False")-GL("Cell","Balance",,I$9,I$10,$B25,,,,,,,,,,,,"False")</t>
  </si>
  <si>
    <t>=GL("Cell","Budget",,J$9,J$10,$B25,,,,,,,,,,,BudgetID,"False")-GL("Cell","Balance",,J$9,J$10,$B25,,,,,,,,,,,,"False")</t>
  </si>
  <si>
    <t>=GL("Cell","Budget",,K$9,K$10,$B25,,,,,,,,,,,BudgetID,"False")-GL("Cell","Balance",,K$9,K$10,$B25,,,,,,,,,,,,"False")</t>
  </si>
  <si>
    <t>=GL("Cell","Budget",,L$9,L$10,$B25,,,,,,,,,,,BudgetID,"False")-GL("Cell","Balance",,L$9,L$10,$B25,,,,,,,,,,,,"False")</t>
  </si>
  <si>
    <t>=GL("Cell","Budget",,M$9,M$10,$B25,,,,,,,,,,,BudgetID,"False")-GL("Cell","Balance",,M$9,M$10,$B25,,,,,,,,,,,,"False")</t>
  </si>
  <si>
    <t>=GL("Cell","Budget",,N$9,N$10,$B25,,,,,,,,,,,BudgetID,"False")-GL("Cell","Balance",,N$9,N$10,$B25,,,,,,,,,,,,"False")</t>
  </si>
  <si>
    <t>=GL("Cell","Budget",,O$9,O$10,$B25,,,,,,,,,,,BudgetID,"False")-GL("Cell","Balance",,O$9,O$10,$B25,,,,,,,,,,,,"False")</t>
  </si>
  <si>
    <t>=GL("Cell","Budget",,P$9,P$10,$B25,,,,,,,,,,,BudgetID,"False")-GL("Cell","Balance",,P$9,P$10,$B25,,,,,,,,,,,,"False")</t>
  </si>
  <si>
    <t>=GL("Cell","Budget",,Q$9,Q$10,$B25,,,,,,,,,,,BudgetID,"False")-GL("Cell","Balance",,Q$9,Q$10,$B25,,,,,,,,,,,,"False")</t>
  </si>
  <si>
    <t>=GL("Cell","Budget",,R$9,R$10,$B25,,,,,,,,,,,BudgetID,"False")-GL("Cell","Balance",,R$9,R$10,$B25,,,,,,,,,,,,"False")</t>
  </si>
  <si>
    <t>=GL("Cell","Budget",,F$9,F$10,$B26,,,,,,,,,,,BudgetID,"False")-GL("Cell","Balance",,F$9,F$10,$B26,,,,,,,,,,,,"False")</t>
  </si>
  <si>
    <t>=GL("Cell","Budget",,G$9,G$10,$B26,,,,,,,,,,,BudgetID,"False")-GL("Cell","Balance",,G$9,G$10,$B26,,,,,,,,,,,,"False")</t>
  </si>
  <si>
    <t>=GL("Cell","Budget",,H$9,H$10,$B26,,,,,,,,,,,BudgetID,"False")-GL("Cell","Balance",,H$9,H$10,$B26,,,,,,,,,,,,"False")</t>
  </si>
  <si>
    <t>=GL("Cell","Budget",,I$9,I$10,$B26,,,,,,,,,,,BudgetID,"False")-GL("Cell","Balance",,I$9,I$10,$B26,,,,,,,,,,,,"False")</t>
  </si>
  <si>
    <t>=GL("Cell","Budget",,J$9,J$10,$B26,,,,,,,,,,,BudgetID,"False")-GL("Cell","Balance",,J$9,J$10,$B26,,,,,,,,,,,,"False")</t>
  </si>
  <si>
    <t>=GL("Cell","Budget",,K$9,K$10,$B26,,,,,,,,,,,BudgetID,"False")-GL("Cell","Balance",,K$9,K$10,$B26,,,,,,,,,,,,"False")</t>
  </si>
  <si>
    <t>=GL("Cell","Budget",,L$9,L$10,$B26,,,,,,,,,,,BudgetID,"False")-GL("Cell","Balance",,L$9,L$10,$B26,,,,,,,,,,,,"False")</t>
  </si>
  <si>
    <t>=GL("Cell","Budget",,M$9,M$10,$B26,,,,,,,,,,,BudgetID,"False")-GL("Cell","Balance",,M$9,M$10,$B26,,,,,,,,,,,,"False")</t>
  </si>
  <si>
    <t>=GL("Cell","Budget",,N$9,N$10,$B26,,,,,,,,,,,BudgetID,"False")-GL("Cell","Balance",,N$9,N$10,$B26,,,,,,,,,,,,"False")</t>
  </si>
  <si>
    <t>=GL("Cell","Budget",,O$9,O$10,$B26,,,,,,,,,,,BudgetID,"False")-GL("Cell","Balance",,O$9,O$10,$B26,,,,,,,,,,,,"False")</t>
  </si>
  <si>
    <t>=GL("Cell","Budget",,P$9,P$10,$B26,,,,,,,,,,,BudgetID,"False")-GL("Cell","Balance",,P$9,P$10,$B26,,,,,,,,,,,,"False")</t>
  </si>
  <si>
    <t>=GL("Cell","Budget",,Q$9,Q$10,$B26,,,,,,,,,,,BudgetID,"False")-GL("Cell","Balance",,Q$9,Q$10,$B26,,,,,,,,,,,,"False")</t>
  </si>
  <si>
    <t>=GL("Cell","Budget",,R$9,R$10,$B26,,,,,,,,,,,BudgetID,"False")-GL("Cell","Balance",,R$9,R$10,$B26,,,,,,,,,,,,"False")</t>
  </si>
  <si>
    <t>=GL("Cell","Budget",,F$9,F$10,$B27,,,,,,,,,,,BudgetID,"False")-GL("Cell","Balance",,F$9,F$10,$B27,,,,,,,,,,,,"False")</t>
  </si>
  <si>
    <t>=GL("Cell","Budget",,G$9,G$10,$B27,,,,,,,,,,,BudgetID,"False")-GL("Cell","Balance",,G$9,G$10,$B27,,,,,,,,,,,,"False")</t>
  </si>
  <si>
    <t>=GL("Cell","Budget",,H$9,H$10,$B27,,,,,,,,,,,BudgetID,"False")-GL("Cell","Balance",,H$9,H$10,$B27,,,,,,,,,,,,"False")</t>
  </si>
  <si>
    <t>=GL("Cell","Budget",,I$9,I$10,$B27,,,,,,,,,,,BudgetID,"False")-GL("Cell","Balance",,I$9,I$10,$B27,,,,,,,,,,,,"False")</t>
  </si>
  <si>
    <t>=GL("Cell","Budget",,J$9,J$10,$B27,,,,,,,,,,,BudgetID,"False")-GL("Cell","Balance",,J$9,J$10,$B27,,,,,,,,,,,,"False")</t>
  </si>
  <si>
    <t>=GL("Cell","Budget",,K$9,K$10,$B27,,,,,,,,,,,BudgetID,"False")-GL("Cell","Balance",,K$9,K$10,$B27,,,,,,,,,,,,"False")</t>
  </si>
  <si>
    <t>=GL("Cell","Budget",,L$9,L$10,$B27,,,,,,,,,,,BudgetID,"False")-GL("Cell","Balance",,L$9,L$10,$B27,,,,,,,,,,,,"False")</t>
  </si>
  <si>
    <t>=GL("Cell","Budget",,M$9,M$10,$B27,,,,,,,,,,,BudgetID,"False")-GL("Cell","Balance",,M$9,M$10,$B27,,,,,,,,,,,,"False")</t>
  </si>
  <si>
    <t>=GL("Cell","Budget",,N$9,N$10,$B27,,,,,,,,,,,BudgetID,"False")-GL("Cell","Balance",,N$9,N$10,$B27,,,,,,,,,,,,"False")</t>
  </si>
  <si>
    <t>=GL("Cell","Budget",,O$9,O$10,$B27,,,,,,,,,,,BudgetID,"False")-GL("Cell","Balance",,O$9,O$10,$B27,,,,,,,,,,,,"False")</t>
  </si>
  <si>
    <t>=GL("Cell","Budget",,P$9,P$10,$B27,,,,,,,,,,,BudgetID,"False")-GL("Cell","Balance",,P$9,P$10,$B27,,,,,,,,,,,,"False")</t>
  </si>
  <si>
    <t>=GL("Cell","Budget",,Q$9,Q$10,$B27,,,,,,,,,,,BudgetID,"False")-GL("Cell","Balance",,Q$9,Q$10,$B27,,,,,,,,,,,,"False")</t>
  </si>
  <si>
    <t>=GL("Cell","Budget",,R$9,R$10,$B27,,,,,,,,,,,BudgetID,"False")-GL("Cell","Balance",,R$9,R$10,$B27,,,,,,,,,,,,"False")</t>
  </si>
  <si>
    <t>=GL("Cell","Budget",,F$9,F$10,$B28,,,,,,,,,,,BudgetID,"False")-GL("Cell","Balance",,F$9,F$10,$B28,,,,,,,,,,,,"False")</t>
  </si>
  <si>
    <t>=GL("Cell","Budget",,G$9,G$10,$B28,,,,,,,,,,,BudgetID,"False")-GL("Cell","Balance",,G$9,G$10,$B28,,,,,,,,,,,,"False")</t>
  </si>
  <si>
    <t>=GL("Cell","Budget",,H$9,H$10,$B28,,,,,,,,,,,BudgetID,"False")-GL("Cell","Balance",,H$9,H$10,$B28,,,,,,,,,,,,"False")</t>
  </si>
  <si>
    <t>=GL("Cell","Budget",,I$9,I$10,$B28,,,,,,,,,,,BudgetID,"False")-GL("Cell","Balance",,I$9,I$10,$B28,,,,,,,,,,,,"False")</t>
  </si>
  <si>
    <t>=GL("Cell","Budget",,J$9,J$10,$B28,,,,,,,,,,,BudgetID,"False")-GL("Cell","Balance",,J$9,J$10,$B28,,,,,,,,,,,,"False")</t>
  </si>
  <si>
    <t>=GL("Cell","Budget",,K$9,K$10,$B28,,,,,,,,,,,BudgetID,"False")-GL("Cell","Balance",,K$9,K$10,$B28,,,,,,,,,,,,"False")</t>
  </si>
  <si>
    <t>=GL("Cell","Budget",,L$9,L$10,$B28,,,,,,,,,,,BudgetID,"False")-GL("Cell","Balance",,L$9,L$10,$B28,,,,,,,,,,,,"False")</t>
  </si>
  <si>
    <t>=GL("Cell","Budget",,M$9,M$10,$B28,,,,,,,,,,,BudgetID,"False")-GL("Cell","Balance",,M$9,M$10,$B28,,,,,,,,,,,,"False")</t>
  </si>
  <si>
    <t>=GL("Cell","Budget",,N$9,N$10,$B28,,,,,,,,,,,BudgetID,"False")-GL("Cell","Balance",,N$9,N$10,$B28,,,,,,,,,,,,"False")</t>
  </si>
  <si>
    <t>=GL("Cell","Budget",,O$9,O$10,$B28,,,,,,,,,,,BudgetID,"False")-GL("Cell","Balance",,O$9,O$10,$B28,,,,,,,,,,,,"False")</t>
  </si>
  <si>
    <t>=GL("Cell","Budget",,P$9,P$10,$B28,,,,,,,,,,,BudgetID,"False")-GL("Cell","Balance",,P$9,P$10,$B28,,,,,,,,,,,,"False")</t>
  </si>
  <si>
    <t>=GL("Cell","Budget",,Q$9,Q$10,$B28,,,,,,,,,,,BudgetID,"False")-GL("Cell","Balance",,Q$9,Q$10,$B28,,,,,,,,,,,,"False")</t>
  </si>
  <si>
    <t>=GL("Cell","Budget",,R$9,R$10,$B28,,,,,,,,,,,BudgetID,"False")-GL("Cell","Balance",,R$9,R$10,$B28,,,,,,,,,,,,"False")</t>
  </si>
  <si>
    <t>=GL("Cell","Budget",,F$9,F$10,$B29,,,,,,,,,,,BudgetID,"False")-GL("Cell","Balance",,F$9,F$10,$B29,,,,,,,,,,,,"False")</t>
  </si>
  <si>
    <t>=GL("Cell","Budget",,G$9,G$10,$B29,,,,,,,,,,,BudgetID,"False")-GL("Cell","Balance",,G$9,G$10,$B29,,,,,,,,,,,,"False")</t>
  </si>
  <si>
    <t>=GL("Cell","Budget",,H$9,H$10,$B29,,,,,,,,,,,BudgetID,"False")-GL("Cell","Balance",,H$9,H$10,$B29,,,,,,,,,,,,"False")</t>
  </si>
  <si>
    <t>=GL("Cell","Budget",,I$9,I$10,$B29,,,,,,,,,,,BudgetID,"False")-GL("Cell","Balance",,I$9,I$10,$B29,,,,,,,,,,,,"False")</t>
  </si>
  <si>
    <t>=GL("Cell","Budget",,J$9,J$10,$B29,,,,,,,,,,,BudgetID,"False")-GL("Cell","Balance",,J$9,J$10,$B29,,,,,,,,,,,,"False")</t>
  </si>
  <si>
    <t>=GL("Cell","Budget",,K$9,K$10,$B29,,,,,,,,,,,BudgetID,"False")-GL("Cell","Balance",,K$9,K$10,$B29,,,,,,,,,,,,"False")</t>
  </si>
  <si>
    <t>=GL("Cell","Budget",,L$9,L$10,$B29,,,,,,,,,,,BudgetID,"False")-GL("Cell","Balance",,L$9,L$10,$B29,,,,,,,,,,,,"False")</t>
  </si>
  <si>
    <t>=GL("Cell","Budget",,M$9,M$10,$B29,,,,,,,,,,,BudgetID,"False")-GL("Cell","Balance",,M$9,M$10,$B29,,,,,,,,,,,,"False")</t>
  </si>
  <si>
    <t>=GL("Cell","Budget",,N$9,N$10,$B29,,,,,,,,,,,BudgetID,"False")-GL("Cell","Balance",,N$9,N$10,$B29,,,,,,,,,,,,"False")</t>
  </si>
  <si>
    <t>=GL("Cell","Budget",,O$9,O$10,$B29,,,,,,,,,,,BudgetID,"False")-GL("Cell","Balance",,O$9,O$10,$B29,,,,,,,,,,,,"False")</t>
  </si>
  <si>
    <t>=GL("Cell","Budget",,P$9,P$10,$B29,,,,,,,,,,,BudgetID,"False")-GL("Cell","Balance",,P$9,P$10,$B29,,,,,,,,,,,,"False")</t>
  </si>
  <si>
    <t>=GL("Cell","Budget",,Q$9,Q$10,$B29,,,,,,,,,,,BudgetID,"False")-GL("Cell","Balance",,Q$9,Q$10,$B29,,,,,,,,,,,,"False")</t>
  </si>
  <si>
    <t>=GL("Cell","Budget",,R$9,R$10,$B29,,,,,,,,,,,BudgetID,"False")-GL("Cell","Balance",,R$9,R$10,$B29,,,,,,,,,,,,"False")</t>
  </si>
  <si>
    <t>=GL("Cell","Budget",,F$9,F$10,$B35,,,,,,,,,,,BudgetID,"False")-GL("Cell","Balance",,F$9,F$10,$B35,,,,,,,,,,,,"False")</t>
  </si>
  <si>
    <t>=GL("Cell","Budget",,G$9,G$10,$B35,,,,,,,,,,,BudgetID,"False")-GL("Cell","Balance",,G$9,G$10,$B35,,,,,,,,,,,,"False")</t>
  </si>
  <si>
    <t>=GL("Cell","Budget",,H$9,H$10,$B35,,,,,,,,,,,BudgetID,"False")-GL("Cell","Balance",,H$9,H$10,$B35,,,,,,,,,,,,"False")</t>
  </si>
  <si>
    <t>=GL("Cell","Budget",,I$9,I$10,$B35,,,,,,,,,,,BudgetID,"False")-GL("Cell","Balance",,I$9,I$10,$B35,,,,,,,,,,,,"False")</t>
  </si>
  <si>
    <t>=GL("Cell","Budget",,J$9,J$10,$B35,,,,,,,,,,,BudgetID,"False")-GL("Cell","Balance",,J$9,J$10,$B35,,,,,,,,,,,,"False")</t>
  </si>
  <si>
    <t>=GL("Cell","Budget",,K$9,K$10,$B35,,,,,,,,,,,BudgetID,"False")-GL("Cell","Balance",,K$9,K$10,$B35,,,,,,,,,,,,"False")</t>
  </si>
  <si>
    <t>=GL("Cell","Budget",,L$9,L$10,$B35,,,,,,,,,,,BudgetID,"False")-GL("Cell","Balance",,L$9,L$10,$B35,,,,,,,,,,,,"False")</t>
  </si>
  <si>
    <t>=GL("Cell","Budget",,M$9,M$10,$B35,,,,,,,,,,,BudgetID,"False")-GL("Cell","Balance",,M$9,M$10,$B35,,,,,,,,,,,,"False")</t>
  </si>
  <si>
    <t>=GL("Cell","Budget",,N$9,N$10,$B35,,,,,,,,,,,BudgetID,"False")-GL("Cell","Balance",,N$9,N$10,$B35,,,,,,,,,,,,"False")</t>
  </si>
  <si>
    <t>=GL("Cell","Budget",,O$9,O$10,$B35,,,,,,,,,,,BudgetID,"False")-GL("Cell","Balance",,O$9,O$10,$B35,,,,,,,,,,,,"False")</t>
  </si>
  <si>
    <t>=GL("Cell","Budget",,P$9,P$10,$B35,,,,,,,,,,,BudgetID,"False")-GL("Cell","Balance",,P$9,P$10,$B35,,,,,,,,,,,,"False")</t>
  </si>
  <si>
    <t>=GL("Cell","Budget",,Q$9,Q$10,$B35,,,,,,,,,,,BudgetID,"False")-GL("Cell","Balance",,Q$9,Q$10,$B35,,,,,,,,,,,,"False")</t>
  </si>
  <si>
    <t>=GL("Cell","Budget",,R$9,R$10,$B35,,,,,,,,,,,BudgetID,"False")-GL("Cell","Balance",,R$9,R$10,$B35,,,,,,,,,,,,"False")</t>
  </si>
  <si>
    <t>=GL("Cell","Budget",,F$9,F$10,$B36,,,,,,,,,,,BudgetID,"False")-GL("Cell","Balance",,F$9,F$10,$B36,,,,,,,,,,,,"False")</t>
  </si>
  <si>
    <t>=GL("Cell","Budget",,G$9,G$10,$B36,,,,,,,,,,,BudgetID,"False")-GL("Cell","Balance",,G$9,G$10,$B36,,,,,,,,,,,,"False")</t>
  </si>
  <si>
    <t>=GL("Cell","Budget",,H$9,H$10,$B36,,,,,,,,,,,BudgetID,"False")-GL("Cell","Balance",,H$9,H$10,$B36,,,,,,,,,,,,"False")</t>
  </si>
  <si>
    <t>=GL("Cell","Budget",,I$9,I$10,$B36,,,,,,,,,,,BudgetID,"False")-GL("Cell","Balance",,I$9,I$10,$B36,,,,,,,,,,,,"False")</t>
  </si>
  <si>
    <t>=GL("Cell","Budget",,J$9,J$10,$B36,,,,,,,,,,,BudgetID,"False")-GL("Cell","Balance",,J$9,J$10,$B36,,,,,,,,,,,,"False")</t>
  </si>
  <si>
    <t>=GL("Cell","Budget",,K$9,K$10,$B36,,,,,,,,,,,BudgetID,"False")-GL("Cell","Balance",,K$9,K$10,$B36,,,,,,,,,,,,"False")</t>
  </si>
  <si>
    <t>=GL("Cell","Budget",,L$9,L$10,$B36,,,,,,,,,,,BudgetID,"False")-GL("Cell","Balance",,L$9,L$10,$B36,,,,,,,,,,,,"False")</t>
  </si>
  <si>
    <t>=GL("Cell","Budget",,M$9,M$10,$B36,,,,,,,,,,,BudgetID,"False")-GL("Cell","Balance",,M$9,M$10,$B36,,,,,,,,,,,,"False")</t>
  </si>
  <si>
    <t>=GL("Cell","Budget",,N$9,N$10,$B36,,,,,,,,,,,BudgetID,"False")-GL("Cell","Balance",,N$9,N$10,$B36,,,,,,,,,,,,"False")</t>
  </si>
  <si>
    <t>=GL("Cell","Budget",,O$9,O$10,$B36,,,,,,,,,,,BudgetID,"False")-GL("Cell","Balance",,O$9,O$10,$B36,,,,,,,,,,,,"False")</t>
  </si>
  <si>
    <t>=GL("Cell","Budget",,P$9,P$10,$B36,,,,,,,,,,,BudgetID,"False")-GL("Cell","Balance",,P$9,P$10,$B36,,,,,,,,,,,,"False")</t>
  </si>
  <si>
    <t>=GL("Cell","Budget",,Q$9,Q$10,$B36,,,,,,,,,,,BudgetID,"False")-GL("Cell","Balance",,Q$9,Q$10,$B36,,,,,,,,,,,,"False")</t>
  </si>
  <si>
    <t>=GL("Cell","Budget",,R$9,R$10,$B36,,,,,,,,,,,BudgetID,"False")-GL("Cell","Balance",,R$9,R$10,$B36,,,,,,,,,,,,"False")</t>
  </si>
  <si>
    <t>=GL("Cell","Budget",,F$9,F$10,$B37,,,,,,,,,,,BudgetID,"False")-GL("Cell","Balance",,F$9,F$10,$B37,,,,,,,,,,,,"False")</t>
  </si>
  <si>
    <t>=GL("Cell","Budget",,G$9,G$10,$B37,,,,,,,,,,,BudgetID,"False")-GL("Cell","Balance",,G$9,G$10,$B37,,,,,,,,,,,,"False")</t>
  </si>
  <si>
    <t>=GL("Cell","Budget",,H$9,H$10,$B37,,,,,,,,,,,BudgetID,"False")-GL("Cell","Balance",,H$9,H$10,$B37,,,,,,,,,,,,"False")</t>
  </si>
  <si>
    <t>=GL("Cell","Budget",,I$9,I$10,$B37,,,,,,,,,,,BudgetID,"False")-GL("Cell","Balance",,I$9,I$10,$B37,,,,,,,,,,,,"False")</t>
  </si>
  <si>
    <t>=GL("Cell","Budget",,J$9,J$10,$B37,,,,,,,,,,,BudgetID,"False")-GL("Cell","Balance",,J$9,J$10,$B37,,,,,,,,,,,,"False")</t>
  </si>
  <si>
    <t>=GL("Cell","Budget",,K$9,K$10,$B37,,,,,,,,,,,BudgetID,"False")-GL("Cell","Balance",,K$9,K$10,$B37,,,,,,,,,,,,"False")</t>
  </si>
  <si>
    <t>=GL("Cell","Budget",,L$9,L$10,$B37,,,,,,,,,,,BudgetID,"False")-GL("Cell","Balance",,L$9,L$10,$B37,,,,,,,,,,,,"False")</t>
  </si>
  <si>
    <t>=GL("Cell","Budget",,M$9,M$10,$B37,,,,,,,,,,,BudgetID,"False")-GL("Cell","Balance",,M$9,M$10,$B37,,,,,,,,,,,,"False")</t>
  </si>
  <si>
    <t>=GL("Cell","Budget",,N$9,N$10,$B37,,,,,,,,,,,BudgetID,"False")-GL("Cell","Balance",,N$9,N$10,$B37,,,,,,,,,,,,"False")</t>
  </si>
  <si>
    <t>=GL("Cell","Budget",,O$9,O$10,$B37,,,,,,,,,,,BudgetID,"False")-GL("Cell","Balance",,O$9,O$10,$B37,,,,,,,,,,,,"False")</t>
  </si>
  <si>
    <t>=GL("Cell","Budget",,P$9,P$10,$B37,,,,,,,,,,,BudgetID,"False")-GL("Cell","Balance",,P$9,P$10,$B37,,,,,,,,,,,,"False")</t>
  </si>
  <si>
    <t>=GL("Cell","Budget",,Q$9,Q$10,$B37,,,,,,,,,,,BudgetID,"False")-GL("Cell","Balance",,Q$9,Q$10,$B37,,,,,,,,,,,,"False")</t>
  </si>
  <si>
    <t>=GL("Cell","Budget",,R$9,R$10,$B37,,,,,,,,,,,BudgetID,"False")-GL("Cell","Balance",,R$9,R$10,$B37,,,,,,,,,,,,"False")</t>
  </si>
  <si>
    <t>=GL("Cell","Budget",,F$9,F$10,$B43,,,,,,,,,,,BudgetID,"False")-GL("Cell","Balance",,F$9,F$10,$B43,,,,,,,,,,,,"False")</t>
  </si>
  <si>
    <t>=GL("Cell","Budget",,G$9,G$10,$B43,,,,,,,,,,,BudgetID,"False")-GL("Cell","Balance",,G$9,G$10,$B43,,,,,,,,,,,,"False")</t>
  </si>
  <si>
    <t>=GL("Cell","Budget",,H$9,H$10,$B43,,,,,,,,,,,BudgetID,"False")-GL("Cell","Balance",,H$9,H$10,$B43,,,,,,,,,,,,"False")</t>
  </si>
  <si>
    <t>=GL("Cell","Budget",,I$9,I$10,$B43,,,,,,,,,,,BudgetID,"False")-GL("Cell","Balance",,I$9,I$10,$B43,,,,,,,,,,,,"False")</t>
  </si>
  <si>
    <t>=GL("Cell","Budget",,J$9,J$10,$B43,,,,,,,,,,,BudgetID,"False")-GL("Cell","Balance",,J$9,J$10,$B43,,,,,,,,,,,,"False")</t>
  </si>
  <si>
    <t>=GL("Cell","Budget",,K$9,K$10,$B43,,,,,,,,,,,BudgetID,"False")-GL("Cell","Balance",,K$9,K$10,$B43,,,,,,,,,,,,"False")</t>
  </si>
  <si>
    <t>=GL("Cell","Budget",,L$9,L$10,$B43,,,,,,,,,,,BudgetID,"False")-GL("Cell","Balance",,L$9,L$10,$B43,,,,,,,,,,,,"False")</t>
  </si>
  <si>
    <t>=GL("Cell","Budget",,M$9,M$10,$B43,,,,,,,,,,,BudgetID,"False")-GL("Cell","Balance",,M$9,M$10,$B43,,,,,,,,,,,,"False")</t>
  </si>
  <si>
    <t>=GL("Cell","Budget",,N$9,N$10,$B43,,,,,,,,,,,BudgetID,"False")-GL("Cell","Balance",,N$9,N$10,$B43,,,,,,,,,,,,"False")</t>
  </si>
  <si>
    <t>=GL("Cell","Budget",,O$9,O$10,$B43,,,,,,,,,,,BudgetID,"False")-GL("Cell","Balance",,O$9,O$10,$B43,,,,,,,,,,,,"False")</t>
  </si>
  <si>
    <t>=GL("Cell","Budget",,P$9,P$10,$B43,,,,,,,,,,,BudgetID,"False")-GL("Cell","Balance",,P$9,P$10,$B43,,,,,,,,,,,,"False")</t>
  </si>
  <si>
    <t>=GL("Cell","Budget",,Q$9,Q$10,$B43,,,,,,,,,,,BudgetID,"False")-GL("Cell","Balance",,Q$9,Q$10,$B43,,,,,,,,,,,,"False")</t>
  </si>
  <si>
    <t>=GL("Cell","Budget",,R$9,R$10,$B43,,,,,,,,,,,BudgetID,"False")-GL("Cell","Balance",,R$9,R$10,$B43,,,,,,,,,,,,"False")</t>
  </si>
  <si>
    <t>Auto+Hide</t>
  </si>
  <si>
    <t xml:space="preserve">Report Readme </t>
  </si>
  <si>
    <t>About the report</t>
  </si>
  <si>
    <t>Modifying your report</t>
  </si>
  <si>
    <t>The account categories in column "B" may need to be changed, depending on the company's chart of accounts structure.</t>
  </si>
  <si>
    <t>Version of Jet</t>
  </si>
  <si>
    <t>Services</t>
  </si>
  <si>
    <t>Training</t>
  </si>
  <si>
    <t>DISCLAIMER</t>
  </si>
  <si>
    <t>Copyrights</t>
  </si>
  <si>
    <t>="BUDGET1"</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</si>
  <si>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</si>
  <si>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</si>
  <si>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</si>
  <si>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</si>
  <si>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</si>
  <si>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</si>
  <si>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</si>
  <si>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</si>
  <si>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</si>
  <si>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</si>
  <si>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</si>
  <si>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</si>
  <si>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</si>
  <si>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</si>
  <si>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</si>
  <si>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</si>
  <si>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</si>
  <si>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r>
      <t>This Dynamics GP report creates</t>
    </r>
    <r>
      <rPr>
        <b/>
        <sz val="10"/>
        <color theme="1"/>
        <rFont val="Segoe UI"/>
        <family val="2"/>
      </rPr>
      <t xml:space="preserve">
- An Income Statement
- A Budget Sheet
- A Budget Variance Sheet</t>
    </r>
    <r>
      <rPr>
        <sz val="10"/>
        <color theme="1"/>
        <rFont val="Segoe UI"/>
        <family val="2"/>
      </rPr>
      <t xml:space="preserve">
 by month for a user specified year and Budget.</t>
    </r>
  </si>
  <si>
    <t>�</t>
  </si>
  <si>
    <t>Auto+Hide+HideSheet+Formulas=Sheet2,Sheet3+FormulasOnly</t>
  </si>
  <si>
    <t>Auto+Hide+Values+Formulas=Sheet4,Sheet5+FormulasOnly</t>
  </si>
  <si>
    <t>Auto+Hide+Values+Formulas=Sheet6,Sheet7+FormulasOnly</t>
  </si>
  <si>
    <t>Auto+Hide+Values+Formulas=Sheet8,Sheet9+FormulasOnly</t>
  </si>
  <si>
    <t>Auto+Hide+HideSheet+Formulas=Sheet10,Sheet2,Sheet3</t>
  </si>
  <si>
    <t>Auto+Hide+HideSheet+Formulas=Sheet10,Sheet2,Sheet3+FormulasOnly</t>
  </si>
  <si>
    <t>Auto+Hide+Values+Formulas=Sheet11,Sheet4,Sheet5</t>
  </si>
  <si>
    <t>Auto+Hide+Values+Formulas=Sheet11,Sheet4,Sheet5+FormulasOnly</t>
  </si>
  <si>
    <t>Auto+Hide+Values+Formulas=Sheet12,Sheet6,Sheet7</t>
  </si>
  <si>
    <t>Auto+Hide+Values+Formulas=Sheet12,Sheet6,Sheet7+FormulasOnly</t>
  </si>
  <si>
    <t>Auto+Hide+Values+Formulas=Sheet13,Sheet8,Sheet9</t>
  </si>
  <si>
    <t>Auto+Hide+Values+Formulas=Sheet13,Sheet8,Sheet9+FormulasOnly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</si>
</sst>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3"/>
      <color theme="3"/>
      <name val="Calibri"/>
      <family val="2"/>
      <scheme val="minor"/>
    </font>
    <font>
      <b/>
      <sz val="11"/>
      <color theme="1"/>
      <name val="Calibri"/>
      <family val="2"/>
      <scheme val="minor"/>
    </font>
    <font>
      <sz val="11"/>
      <color rgb="FFA6A6A6"/>
      <name val="Calibri"/>
      <family val="2"/>
      <scheme val="minor"/>
    </font>
    <font>
      <b/>
      <sz val="11"/>
      <color rgb="FFFFFFFF"/>
      <name val="Calibri"/>
      <family val="2"/>
      <scheme val="minor"/>
    </font>
    <font>
      <sz val="11"/>
      <color rgb="FF000000"/>
      <name val="Calibri"/>
      <family val="2"/>
      <scheme val="minor"/>
    </font>
    <font>
      <sz val="11"/>
      <color rgb="FF808080"/>
      <name val="Calibri"/>
      <family val="2"/>
      <scheme val="minor"/>
    </font>
    <font>
      <b/>
      <sz val="12"/>
      <color theme="3"/>
      <name val="Calibri"/>
      <family val="2"/>
      <scheme val="minor"/>
    </font>
    <font>
      <b/>
      <sz val="14"/>
      <color theme="1"/>
      <name val="Calibri"/>
      <family val="2"/>
      <scheme val="minor"/>
    </font>
    <font>
      <sz val="11"/>
      <color theme="0" tint="-0.34998626667073579"/>
      <name val="Calibri"/>
      <family val="2"/>
      <scheme val="minor"/>
    </font>
    <font>
      <b/>
      <sz val="14"/>
      <color rgb="FFFFFFFF"/>
      <name val="Calibri"/>
      <family val="2"/>
      <scheme val="minor"/>
    </font>
    <font>
      <sz val="11"/>
      <color theme="0"/>
      <name val="Calibri"/>
      <family val="2"/>
      <scheme val="minor"/>
    </font>
    <font>
      <b/>
      <sz val="14"/>
      <color theme="3"/>
      <name val="Cambria"/>
      <family val="2"/>
      <scheme val="major"/>
    </font>
    <font>
      <u/>
      <sz val="10"/>
      <color indexed="12"/>
      <name val="Arial"/>
      <family val="2"/>
    </font>
    <font>
      <sz val="10"/>
      <name val="Arial"/>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6">
    <fill>
      <patternFill patternType="none"/>
    </fill>
    <fill>
      <patternFill patternType="gray125"/>
    </fill>
    <fill>
      <patternFill patternType="solid">
        <fgColor rgb="FF4F81BD"/>
        <bgColor indexed="64"/>
      </patternFill>
    </fill>
    <fill>
      <patternFill patternType="solid">
        <fgColor theme="4" tint="0.79998168889431442"/>
        <bgColor indexed="64"/>
      </patternFill>
    </fill>
    <fill>
      <patternFill patternType="solid">
        <fgColor theme="4"/>
      </patternFill>
    </fill>
    <fill>
      <patternFill patternType="solid">
        <fgColor theme="5" tint="0.79998168889431442"/>
        <bgColor indexed="64"/>
      </patternFill>
    </fill>
  </fills>
  <borders count="12">
    <border>
      <left/>
      <right/>
      <top/>
      <bottom/>
      <diagonal/>
    </border>
    <border>
      <left/>
      <right/>
      <top/>
      <bottom style="thick">
        <color theme="4" tint="0.499984740745262"/>
      </bottom>
      <diagonal/>
    </border>
    <border>
      <left/>
      <right/>
      <top style="thin">
        <color theme="4"/>
      </top>
      <bottom style="double">
        <color theme="4"/>
      </bottom>
      <diagonal/>
    </border>
    <border>
      <left style="thin">
        <color theme="4"/>
      </left>
      <right style="thin">
        <color theme="4"/>
      </right>
      <top/>
      <bottom/>
      <diagonal/>
    </border>
    <border>
      <left style="thin">
        <color theme="4"/>
      </left>
      <right style="thin">
        <color theme="4"/>
      </right>
      <top style="thin">
        <color theme="4"/>
      </top>
      <bottom style="double">
        <color theme="4"/>
      </bottom>
      <diagonal/>
    </border>
    <border>
      <left/>
      <right/>
      <top style="thin">
        <color theme="4"/>
      </top>
      <bottom/>
      <diagonal/>
    </border>
    <border>
      <left style="thin">
        <color theme="4"/>
      </left>
      <right style="thin">
        <color theme="4"/>
      </right>
      <top style="thin">
        <color theme="4"/>
      </top>
      <bottom/>
      <diagonal/>
    </border>
    <border>
      <left style="thin">
        <color theme="4"/>
      </left>
      <right/>
      <top/>
      <bottom/>
      <diagonal/>
    </border>
    <border>
      <left style="thin">
        <color theme="4" tint="-0.499984740745262"/>
      </left>
      <right style="thin">
        <color theme="4" tint="-0.499984740745262"/>
      </right>
      <top/>
      <bottom/>
      <diagonal/>
    </border>
    <border>
      <left style="thin">
        <color theme="4"/>
      </left>
      <right style="thin">
        <color theme="4"/>
      </right>
      <top style="thin">
        <color theme="4" tint="-0.249977111117893"/>
      </top>
      <bottom style="thin">
        <color theme="4"/>
      </bottom>
      <diagonal/>
    </border>
    <border>
      <left/>
      <right/>
      <top style="thin">
        <color theme="4" tint="-0.249977111117893"/>
      </top>
      <bottom style="thin">
        <color theme="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13" fillId="4" borderId="0" applyNumberFormat="0" applyBorder="0" applyAlignment="0" applyProtection="0"/>
    <xf numFmtId="0" fontId="16" fillId="0" borderId="0"/>
    <xf numFmtId="0" fontId="15" fillId="0" borderId="0" applyNumberFormat="0" applyFill="0" applyBorder="0" applyAlignment="0" applyProtection="0">
      <alignment vertical="top"/>
      <protection locked="0"/>
    </xf>
  </cellStyleXfs>
  <cellXfs count="57">
    <xf numFmtId="0" fontId="0" fillId="0" borderId="0" xfId="0"/>
    <xf numFmtId="0" fontId="5" fillId="0" borderId="0" xfId="0" applyNumberFormat="1" applyFont="1" applyAlignment="1"/>
    <xf numFmtId="0" fontId="5" fillId="0" borderId="0" xfId="0" applyNumberFormat="1" applyFont="1" applyAlignment="1">
      <alignment horizontal="right"/>
    </xf>
    <xf numFmtId="0" fontId="4" fillId="0" borderId="0" xfId="0" applyFont="1"/>
    <xf numFmtId="0" fontId="7" fillId="0" borderId="0" xfId="0" applyNumberFormat="1" applyFont="1" applyAlignment="1"/>
    <xf numFmtId="0" fontId="6" fillId="2" borderId="0" xfId="0" applyNumberFormat="1" applyFont="1" applyFill="1" applyAlignment="1">
      <alignment horizontal="center"/>
    </xf>
    <xf numFmtId="14" fontId="8" fillId="0" borderId="0" xfId="0" applyNumberFormat="1" applyFont="1" applyAlignment="1">
      <alignment horizontal="center"/>
    </xf>
    <xf numFmtId="164" fontId="0" fillId="0" borderId="0" xfId="1" applyNumberFormat="1" applyFont="1"/>
    <xf numFmtId="164" fontId="4" fillId="0" borderId="0" xfId="0" applyNumberFormat="1" applyFont="1" applyBorder="1"/>
    <xf numFmtId="0" fontId="11" fillId="0" borderId="0" xfId="0" applyFont="1"/>
    <xf numFmtId="0" fontId="2" fillId="0" borderId="0" xfId="2"/>
    <xf numFmtId="0" fontId="12" fillId="2" borderId="0" xfId="0" applyNumberFormat="1" applyFont="1" applyFill="1" applyAlignment="1">
      <alignment horizontal="center"/>
    </xf>
    <xf numFmtId="14" fontId="4" fillId="0" borderId="3" xfId="0" applyNumberFormat="1" applyFont="1" applyBorder="1"/>
    <xf numFmtId="0" fontId="4" fillId="0" borderId="3" xfId="0" applyFont="1" applyBorder="1"/>
    <xf numFmtId="164" fontId="4" fillId="0" borderId="3" xfId="1" applyNumberFormat="1" applyFont="1" applyBorder="1"/>
    <xf numFmtId="164" fontId="4" fillId="0" borderId="3" xfId="0" applyNumberFormat="1" applyFont="1" applyBorder="1"/>
    <xf numFmtId="164" fontId="4" fillId="0" borderId="5" xfId="0" applyNumberFormat="1" applyFont="1" applyBorder="1"/>
    <xf numFmtId="164" fontId="4" fillId="0" borderId="6" xfId="0" applyNumberFormat="1" applyFont="1" applyBorder="1"/>
    <xf numFmtId="0" fontId="6" fillId="2" borderId="7" xfId="0" applyNumberFormat="1" applyFont="1" applyFill="1" applyBorder="1" applyAlignment="1">
      <alignment horizontal="center"/>
    </xf>
    <xf numFmtId="14" fontId="8" fillId="0" borderId="7" xfId="0" applyNumberFormat="1" applyFont="1" applyBorder="1" applyAlignment="1">
      <alignment horizontal="center"/>
    </xf>
    <xf numFmtId="164" fontId="0" fillId="0" borderId="0" xfId="1" applyNumberFormat="1" applyFont="1" applyBorder="1"/>
    <xf numFmtId="0" fontId="3" fillId="0" borderId="3" xfId="3" applyBorder="1"/>
    <xf numFmtId="0" fontId="0" fillId="0" borderId="3" xfId="0" applyBorder="1"/>
    <xf numFmtId="0" fontId="4" fillId="0" borderId="6" xfId="0" applyFont="1" applyBorder="1"/>
    <xf numFmtId="0" fontId="9" fillId="0" borderId="3" xfId="3" applyFont="1" applyBorder="1"/>
    <xf numFmtId="0" fontId="3" fillId="3" borderId="6" xfId="3" applyFill="1" applyBorder="1"/>
    <xf numFmtId="0" fontId="3" fillId="3" borderId="3" xfId="3" applyFill="1" applyBorder="1"/>
    <xf numFmtId="0" fontId="0" fillId="3" borderId="0" xfId="0" applyFill="1" applyBorder="1"/>
    <xf numFmtId="0" fontId="0" fillId="3" borderId="0" xfId="0" applyFill="1"/>
    <xf numFmtId="0" fontId="4" fillId="3" borderId="3" xfId="0" applyFont="1" applyFill="1" applyBorder="1"/>
    <xf numFmtId="164" fontId="4" fillId="3" borderId="0" xfId="0" applyNumberFormat="1" applyFont="1" applyFill="1" applyBorder="1"/>
    <xf numFmtId="164" fontId="4" fillId="3" borderId="3" xfId="0" applyNumberFormat="1" applyFont="1" applyFill="1" applyBorder="1"/>
    <xf numFmtId="164" fontId="0" fillId="3" borderId="0" xfId="1" applyNumberFormat="1" applyFont="1" applyFill="1" applyBorder="1"/>
    <xf numFmtId="164" fontId="0" fillId="3" borderId="0" xfId="1" applyNumberFormat="1" applyFont="1" applyFill="1"/>
    <xf numFmtId="164" fontId="4" fillId="3" borderId="3" xfId="1" applyNumberFormat="1" applyFont="1" applyFill="1" applyBorder="1"/>
    <xf numFmtId="0" fontId="10" fillId="3" borderId="4" xfId="4" applyFont="1" applyFill="1" applyBorder="1"/>
    <xf numFmtId="164" fontId="10" fillId="3" borderId="2" xfId="4" applyNumberFormat="1" applyFont="1" applyFill="1" applyBorder="1"/>
    <xf numFmtId="164" fontId="10" fillId="3" borderId="2" xfId="4" applyNumberFormat="1" applyFont="1" applyFill="1"/>
    <xf numFmtId="164" fontId="10" fillId="3" borderId="4" xfId="4" applyNumberFormat="1" applyFont="1" applyFill="1" applyBorder="1"/>
    <xf numFmtId="0" fontId="0" fillId="0" borderId="0" xfId="0" quotePrefix="1"/>
    <xf numFmtId="164" fontId="0" fillId="0" borderId="0" xfId="0" applyNumberFormat="1"/>
    <xf numFmtId="0" fontId="0" fillId="0" borderId="8" xfId="0" applyBorder="1"/>
    <xf numFmtId="0" fontId="12" fillId="2" borderId="0" xfId="0" applyNumberFormat="1" applyFont="1" applyFill="1" applyAlignment="1"/>
    <xf numFmtId="0" fontId="13" fillId="4" borderId="0" xfId="5" applyNumberFormat="1" applyAlignment="1"/>
    <xf numFmtId="0" fontId="13" fillId="4" borderId="0" xfId="5" applyNumberFormat="1" applyAlignment="1">
      <alignment horizontal="right"/>
    </xf>
    <xf numFmtId="0" fontId="9" fillId="3" borderId="9" xfId="3" applyFont="1" applyFill="1" applyBorder="1"/>
    <xf numFmtId="164" fontId="4" fillId="3" borderId="10" xfId="0" applyNumberFormat="1" applyFont="1" applyFill="1" applyBorder="1"/>
    <xf numFmtId="164" fontId="4" fillId="3" borderId="9" xfId="0" applyNumberFormat="1" applyFont="1" applyFill="1" applyBorder="1"/>
    <xf numFmtId="0" fontId="14" fillId="0" borderId="0" xfId="2" applyFont="1"/>
    <xf numFmtId="0" fontId="17" fillId="0" borderId="0" xfId="0" applyFont="1"/>
    <xf numFmtId="0" fontId="17" fillId="0" borderId="0" xfId="0" applyFont="1" applyAlignment="1">
      <alignment vertical="top"/>
    </xf>
    <xf numFmtId="0" fontId="17" fillId="0" borderId="0" xfId="0" applyFont="1" applyAlignment="1">
      <alignment vertical="top" wrapText="1"/>
    </xf>
    <xf numFmtId="0" fontId="18" fillId="0" borderId="0" xfId="0" applyFont="1" applyAlignment="1">
      <alignment vertical="top"/>
    </xf>
    <xf numFmtId="0" fontId="19" fillId="0" borderId="0" xfId="0" applyFont="1" applyAlignment="1">
      <alignment vertical="top"/>
    </xf>
    <xf numFmtId="0" fontId="20" fillId="0" borderId="0" xfId="0" applyFont="1" applyAlignment="1">
      <alignment vertical="top"/>
    </xf>
    <xf numFmtId="0" fontId="15" fillId="0" borderId="0" xfId="7" applyAlignment="1" applyProtection="1">
      <alignment vertical="top"/>
    </xf>
    <xf numFmtId="0" fontId="17" fillId="5" borderId="11" xfId="0" applyFont="1" applyFill="1" applyBorder="1" applyAlignment="1">
      <alignment vertical="top" wrapText="1"/>
    </xf>
  </cellXfs>
  <cellStyles count="8">
    <cellStyle name="Accent1" xfId="5" builtinId="29"/>
    <cellStyle name="Comma" xfId="1" builtinId="3"/>
    <cellStyle name="Heading 2" xfId="3" builtinId="17"/>
    <cellStyle name="Hyperlink 3" xfId="7"/>
    <cellStyle name="Normal" xfId="0" builtinId="0"/>
    <cellStyle name="Normal 2 4" xfId="6"/>
    <cellStyle name="Title" xfId="2" builtinId="1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9"/>
  <sheetViews>
    <sheetView showGridLines="0" tabSelected="1" workbookViewId="0"/>
  </sheetViews>
  <sheetFormatPr defaultColWidth="9.140625" defaultRowHeight="14.25" x14ac:dyDescent="0.25"/>
  <cols>
    <col min="1" max="1" width="3.42578125" style="49" hidden="1" customWidth="1"/>
    <col min="2" max="2" width="10.28515625" style="49" customWidth="1"/>
    <col min="3" max="3" width="27.140625" style="50" customWidth="1"/>
    <col min="4" max="4" width="77.28515625" style="51" customWidth="1"/>
    <col min="5" max="5" width="36.42578125" style="49" customWidth="1"/>
    <col min="6" max="16384" width="9.140625" style="49"/>
  </cols>
  <sheetData>
    <row r="1" spans="1:5" hidden="1" x14ac:dyDescent="0.25">
      <c r="A1" s="49" t="s">
        <v>781</v>
      </c>
    </row>
    <row r="7" spans="1:5" ht="30.75" x14ac:dyDescent="0.25">
      <c r="C7" s="52" t="s">
        <v>782</v>
      </c>
    </row>
    <row r="9" spans="1:5" x14ac:dyDescent="0.25">
      <c r="C9" s="53"/>
    </row>
    <row r="10" spans="1:5" ht="71.25" x14ac:dyDescent="0.25">
      <c r="C10" s="54" t="s">
        <v>783</v>
      </c>
      <c r="D10" s="51" t="s">
        <v>809</v>
      </c>
    </row>
    <row r="11" spans="1:5" x14ac:dyDescent="0.25">
      <c r="C11" s="54"/>
    </row>
    <row r="12" spans="1:5" ht="15" thickBot="1" x14ac:dyDescent="0.3">
      <c r="C12" s="54" t="s">
        <v>784</v>
      </c>
      <c r="D12" s="51" t="s">
        <v>792</v>
      </c>
    </row>
    <row r="13" spans="1:5" ht="29.25" thickBot="1" x14ac:dyDescent="0.3">
      <c r="C13" s="54"/>
      <c r="D13" s="56" t="s">
        <v>785</v>
      </c>
    </row>
    <row r="14" spans="1:5" x14ac:dyDescent="0.25">
      <c r="C14" s="54"/>
    </row>
    <row r="15" spans="1:5" ht="57" x14ac:dyDescent="0.25">
      <c r="C15" s="54" t="s">
        <v>786</v>
      </c>
      <c r="D15" s="51" t="s">
        <v>793</v>
      </c>
      <c r="E15" s="55" t="s">
        <v>794</v>
      </c>
    </row>
    <row r="16" spans="1:5" x14ac:dyDescent="0.25">
      <c r="C16" s="54"/>
      <c r="E16" s="50"/>
    </row>
    <row r="17" spans="3:5" ht="28.5" x14ac:dyDescent="0.25">
      <c r="C17" s="54" t="s">
        <v>795</v>
      </c>
      <c r="D17" s="51" t="s">
        <v>796</v>
      </c>
      <c r="E17" s="55" t="s">
        <v>797</v>
      </c>
    </row>
    <row r="18" spans="3:5" x14ac:dyDescent="0.25">
      <c r="C18" s="54"/>
      <c r="E18" s="50"/>
    </row>
    <row r="19" spans="3:5" ht="57" x14ac:dyDescent="0.25">
      <c r="C19" s="54" t="s">
        <v>798</v>
      </c>
      <c r="D19" s="51" t="s">
        <v>799</v>
      </c>
      <c r="E19" s="55" t="s">
        <v>800</v>
      </c>
    </row>
    <row r="20" spans="3:5" x14ac:dyDescent="0.25">
      <c r="C20" s="54"/>
      <c r="E20" s="50"/>
    </row>
    <row r="21" spans="3:5" ht="30.75" customHeight="1" x14ac:dyDescent="0.25">
      <c r="C21" s="54" t="s">
        <v>787</v>
      </c>
      <c r="D21" s="51" t="s">
        <v>801</v>
      </c>
      <c r="E21" s="55" t="s">
        <v>802</v>
      </c>
    </row>
    <row r="22" spans="3:5" x14ac:dyDescent="0.25">
      <c r="C22" s="54"/>
      <c r="E22" s="50"/>
    </row>
    <row r="23" spans="3:5" ht="14.25" customHeight="1" x14ac:dyDescent="0.25">
      <c r="C23" s="54" t="s">
        <v>788</v>
      </c>
      <c r="D23" s="51" t="s">
        <v>803</v>
      </c>
      <c r="E23" s="55" t="s">
        <v>804</v>
      </c>
    </row>
    <row r="24" spans="3:5" x14ac:dyDescent="0.25">
      <c r="C24" s="54"/>
      <c r="E24" s="50"/>
    </row>
    <row r="25" spans="3:5" ht="15" customHeight="1" x14ac:dyDescent="0.25">
      <c r="C25" s="54" t="s">
        <v>353</v>
      </c>
      <c r="D25" s="51" t="s">
        <v>805</v>
      </c>
      <c r="E25" s="55" t="s">
        <v>806</v>
      </c>
    </row>
    <row r="26" spans="3:5" x14ac:dyDescent="0.25">
      <c r="C26" s="54"/>
    </row>
    <row r="27" spans="3:5" ht="71.25" x14ac:dyDescent="0.25">
      <c r="C27" s="54" t="s">
        <v>789</v>
      </c>
      <c r="D27" s="51" t="s">
        <v>807</v>
      </c>
    </row>
    <row r="28" spans="3:5" x14ac:dyDescent="0.25">
      <c r="C28" s="54"/>
    </row>
    <row r="29" spans="3:5" ht="17.25" customHeight="1" x14ac:dyDescent="0.25">
      <c r="C29" s="54" t="s">
        <v>790</v>
      </c>
      <c r="D29" s="51" t="s">
        <v>808</v>
      </c>
    </row>
  </sheetData>
  <hyperlinks>
    <hyperlink ref="E21" r:id="rId1"/>
    <hyperlink ref="E17" r:id="rId2"/>
    <hyperlink ref="E15" r:id="rId3"/>
    <hyperlink ref="E25" r:id="rId4"/>
    <hyperlink ref="E19" r:id="rId5"/>
    <hyperlink ref="E23" r:id="rId6"/>
  </hyperlinks>
  <pageMargins left="0.7" right="0.7" top="0.75" bottom="0.75" header="0.3" footer="0.3"/>
  <pageSetup scale="71" orientation="landscape"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workbookViewId="0"/>
  </sheetViews>
  <sheetFormatPr defaultRowHeight="15" x14ac:dyDescent="0.25"/>
  <sheetData>
    <row r="1" spans="1:18" x14ac:dyDescent="0.25">
      <c r="A1" s="39" t="s">
        <v>813</v>
      </c>
      <c r="B1" s="39" t="s">
        <v>17</v>
      </c>
      <c r="D1" s="39" t="s">
        <v>18</v>
      </c>
      <c r="E1" s="39" t="s">
        <v>19</v>
      </c>
      <c r="F1" s="39" t="s">
        <v>19</v>
      </c>
      <c r="G1" s="39" t="s">
        <v>19</v>
      </c>
      <c r="H1" s="39" t="s">
        <v>19</v>
      </c>
      <c r="I1" s="39" t="s">
        <v>19</v>
      </c>
      <c r="J1" s="39" t="s">
        <v>19</v>
      </c>
      <c r="K1" s="39" t="s">
        <v>19</v>
      </c>
      <c r="L1" s="39" t="s">
        <v>19</v>
      </c>
      <c r="M1" s="39" t="s">
        <v>19</v>
      </c>
      <c r="N1" s="39" t="s">
        <v>19</v>
      </c>
      <c r="O1" s="39" t="s">
        <v>19</v>
      </c>
      <c r="P1" s="39" t="s">
        <v>19</v>
      </c>
      <c r="Q1" s="39" t="s">
        <v>19</v>
      </c>
      <c r="R1" s="39" t="s">
        <v>19</v>
      </c>
    </row>
    <row r="2" spans="1:18" x14ac:dyDescent="0.25">
      <c r="A2" s="39" t="s">
        <v>17</v>
      </c>
      <c r="D2" s="39" t="s">
        <v>388</v>
      </c>
      <c r="E2" s="39" t="s">
        <v>389</v>
      </c>
      <c r="F2" s="39" t="s">
        <v>22</v>
      </c>
      <c r="G2" s="39" t="s">
        <v>22</v>
      </c>
      <c r="H2" s="39" t="s">
        <v>22</v>
      </c>
      <c r="I2" s="39" t="s">
        <v>22</v>
      </c>
      <c r="J2" s="39" t="s">
        <v>22</v>
      </c>
      <c r="K2" s="39" t="s">
        <v>22</v>
      </c>
      <c r="L2" s="39" t="s">
        <v>22</v>
      </c>
      <c r="M2" s="39" t="s">
        <v>22</v>
      </c>
      <c r="N2" s="39" t="s">
        <v>22</v>
      </c>
      <c r="O2" s="39" t="s">
        <v>22</v>
      </c>
      <c r="P2" s="39" t="s">
        <v>22</v>
      </c>
      <c r="Q2" s="39" t="s">
        <v>22</v>
      </c>
      <c r="R2" s="39" t="s">
        <v>24</v>
      </c>
    </row>
    <row r="5" spans="1:18" x14ac:dyDescent="0.25">
      <c r="D5" s="39" t="s">
        <v>386</v>
      </c>
      <c r="E5" s="39" t="s">
        <v>390</v>
      </c>
    </row>
    <row r="6" spans="1:18" x14ac:dyDescent="0.25">
      <c r="D6" s="39" t="s">
        <v>20</v>
      </c>
      <c r="E6" s="39" t="s">
        <v>25</v>
      </c>
    </row>
    <row r="8" spans="1:18" x14ac:dyDescent="0.25">
      <c r="F8" s="39" t="s">
        <v>26</v>
      </c>
      <c r="G8" s="39" t="s">
        <v>27</v>
      </c>
      <c r="H8" s="39" t="s">
        <v>28</v>
      </c>
      <c r="I8" s="39" t="s">
        <v>29</v>
      </c>
      <c r="J8" s="39" t="s">
        <v>30</v>
      </c>
      <c r="K8" s="39" t="s">
        <v>31</v>
      </c>
      <c r="L8" s="39" t="s">
        <v>32</v>
      </c>
      <c r="M8" s="39" t="s">
        <v>33</v>
      </c>
      <c r="N8" s="39" t="s">
        <v>34</v>
      </c>
      <c r="O8" s="39" t="s">
        <v>35</v>
      </c>
      <c r="P8" s="39" t="s">
        <v>36</v>
      </c>
      <c r="Q8" s="39" t="s">
        <v>355</v>
      </c>
      <c r="R8" s="39" t="s">
        <v>25</v>
      </c>
    </row>
    <row r="9" spans="1:18" x14ac:dyDescent="0.25">
      <c r="A9" s="39" t="s">
        <v>17</v>
      </c>
      <c r="F9" s="39" t="s">
        <v>37</v>
      </c>
      <c r="G9" s="39" t="s">
        <v>38</v>
      </c>
      <c r="H9" s="39" t="s">
        <v>39</v>
      </c>
      <c r="I9" s="39" t="s">
        <v>40</v>
      </c>
      <c r="J9" s="39" t="s">
        <v>41</v>
      </c>
      <c r="K9" s="39" t="s">
        <v>42</v>
      </c>
      <c r="L9" s="39" t="s">
        <v>43</v>
      </c>
      <c r="M9" s="39" t="s">
        <v>44</v>
      </c>
      <c r="N9" s="39" t="s">
        <v>45</v>
      </c>
      <c r="O9" s="39" t="s">
        <v>46</v>
      </c>
      <c r="P9" s="39" t="s">
        <v>47</v>
      </c>
      <c r="Q9" s="39" t="s">
        <v>356</v>
      </c>
      <c r="R9" s="39" t="s">
        <v>357</v>
      </c>
    </row>
    <row r="10" spans="1:18" x14ac:dyDescent="0.25">
      <c r="A10" s="39" t="s">
        <v>17</v>
      </c>
      <c r="F10" s="39" t="s">
        <v>48</v>
      </c>
      <c r="G10" s="39" t="s">
        <v>49</v>
      </c>
      <c r="H10" s="39" t="s">
        <v>50</v>
      </c>
      <c r="I10" s="39" t="s">
        <v>51</v>
      </c>
      <c r="J10" s="39" t="s">
        <v>52</v>
      </c>
      <c r="K10" s="39" t="s">
        <v>53</v>
      </c>
      <c r="L10" s="39" t="s">
        <v>54</v>
      </c>
      <c r="M10" s="39" t="s">
        <v>55</v>
      </c>
      <c r="N10" s="39" t="s">
        <v>56</v>
      </c>
      <c r="O10" s="39" t="s">
        <v>57</v>
      </c>
      <c r="P10" s="39" t="s">
        <v>58</v>
      </c>
      <c r="Q10" s="39" t="s">
        <v>358</v>
      </c>
      <c r="R10" s="39" t="s">
        <v>359</v>
      </c>
    </row>
    <row r="11" spans="1:18" x14ac:dyDescent="0.25">
      <c r="B11" s="39" t="s">
        <v>11</v>
      </c>
      <c r="D11" s="39" t="s">
        <v>6</v>
      </c>
    </row>
    <row r="12" spans="1:18" x14ac:dyDescent="0.25">
      <c r="B12" s="39" t="s">
        <v>59</v>
      </c>
      <c r="D12" s="39" t="s">
        <v>60</v>
      </c>
      <c r="F12" s="39" t="s">
        <v>391</v>
      </c>
      <c r="G12" s="39" t="s">
        <v>392</v>
      </c>
      <c r="H12" s="39" t="s">
        <v>393</v>
      </c>
      <c r="I12" s="39" t="s">
        <v>394</v>
      </c>
      <c r="J12" s="39" t="s">
        <v>395</v>
      </c>
      <c r="K12" s="39" t="s">
        <v>396</v>
      </c>
      <c r="L12" s="39" t="s">
        <v>397</v>
      </c>
      <c r="M12" s="39" t="s">
        <v>398</v>
      </c>
      <c r="N12" s="39" t="s">
        <v>399</v>
      </c>
      <c r="O12" s="39" t="s">
        <v>400</v>
      </c>
      <c r="P12" s="39" t="s">
        <v>401</v>
      </c>
      <c r="Q12" s="39" t="s">
        <v>402</v>
      </c>
      <c r="R12" s="39" t="s">
        <v>403</v>
      </c>
    </row>
    <row r="13" spans="1:18" x14ac:dyDescent="0.25">
      <c r="B13" s="39" t="s">
        <v>73</v>
      </c>
      <c r="D13" s="39" t="s">
        <v>74</v>
      </c>
      <c r="F13" s="39" t="s">
        <v>404</v>
      </c>
      <c r="G13" s="39" t="s">
        <v>405</v>
      </c>
      <c r="H13" s="39" t="s">
        <v>406</v>
      </c>
      <c r="I13" s="39" t="s">
        <v>407</v>
      </c>
      <c r="J13" s="39" t="s">
        <v>408</v>
      </c>
      <c r="K13" s="39" t="s">
        <v>409</v>
      </c>
      <c r="L13" s="39" t="s">
        <v>410</v>
      </c>
      <c r="M13" s="39" t="s">
        <v>411</v>
      </c>
      <c r="N13" s="39" t="s">
        <v>412</v>
      </c>
      <c r="O13" s="39" t="s">
        <v>413</v>
      </c>
      <c r="P13" s="39" t="s">
        <v>414</v>
      </c>
      <c r="Q13" s="39" t="s">
        <v>415</v>
      </c>
      <c r="R13" s="39" t="s">
        <v>416</v>
      </c>
    </row>
    <row r="14" spans="1:18" x14ac:dyDescent="0.25">
      <c r="D14" s="39" t="s">
        <v>7</v>
      </c>
      <c r="F14" s="39" t="s">
        <v>87</v>
      </c>
      <c r="G14" s="39" t="s">
        <v>88</v>
      </c>
      <c r="H14" s="39" t="s">
        <v>89</v>
      </c>
      <c r="I14" s="39" t="s">
        <v>90</v>
      </c>
      <c r="J14" s="39" t="s">
        <v>91</v>
      </c>
      <c r="K14" s="39" t="s">
        <v>92</v>
      </c>
      <c r="L14" s="39" t="s">
        <v>93</v>
      </c>
      <c r="M14" s="39" t="s">
        <v>94</v>
      </c>
      <c r="N14" s="39" t="s">
        <v>95</v>
      </c>
      <c r="O14" s="39" t="s">
        <v>96</v>
      </c>
      <c r="P14" s="39" t="s">
        <v>97</v>
      </c>
      <c r="Q14" s="39" t="s">
        <v>98</v>
      </c>
      <c r="R14" s="39" t="s">
        <v>362</v>
      </c>
    </row>
    <row r="16" spans="1:18" x14ac:dyDescent="0.25">
      <c r="D16" s="39" t="s">
        <v>99</v>
      </c>
    </row>
    <row r="17" spans="2:18" x14ac:dyDescent="0.25">
      <c r="B17" s="39" t="s">
        <v>100</v>
      </c>
      <c r="D17" s="39" t="s">
        <v>382</v>
      </c>
      <c r="F17" s="39" t="s">
        <v>417</v>
      </c>
      <c r="G17" s="39" t="s">
        <v>418</v>
      </c>
      <c r="H17" s="39" t="s">
        <v>419</v>
      </c>
      <c r="I17" s="39" t="s">
        <v>420</v>
      </c>
      <c r="J17" s="39" t="s">
        <v>421</v>
      </c>
      <c r="K17" s="39" t="s">
        <v>422</v>
      </c>
      <c r="L17" s="39" t="s">
        <v>423</v>
      </c>
      <c r="M17" s="39" t="s">
        <v>424</v>
      </c>
      <c r="N17" s="39" t="s">
        <v>425</v>
      </c>
      <c r="O17" s="39" t="s">
        <v>426</v>
      </c>
      <c r="P17" s="39" t="s">
        <v>427</v>
      </c>
      <c r="Q17" s="39" t="s">
        <v>428</v>
      </c>
      <c r="R17" s="39" t="s">
        <v>429</v>
      </c>
    </row>
    <row r="19" spans="2:18" x14ac:dyDescent="0.25">
      <c r="D19" s="39" t="s">
        <v>12</v>
      </c>
      <c r="F19" s="39" t="s">
        <v>113</v>
      </c>
      <c r="G19" s="39" t="s">
        <v>114</v>
      </c>
      <c r="H19" s="39" t="s">
        <v>115</v>
      </c>
      <c r="I19" s="39" t="s">
        <v>116</v>
      </c>
      <c r="J19" s="39" t="s">
        <v>117</v>
      </c>
      <c r="K19" s="39" t="s">
        <v>118</v>
      </c>
      <c r="L19" s="39" t="s">
        <v>119</v>
      </c>
      <c r="M19" s="39" t="s">
        <v>120</v>
      </c>
      <c r="N19" s="39" t="s">
        <v>121</v>
      </c>
      <c r="O19" s="39" t="s">
        <v>122</v>
      </c>
      <c r="P19" s="39" t="s">
        <v>123</v>
      </c>
      <c r="Q19" s="39" t="s">
        <v>124</v>
      </c>
      <c r="R19" s="39" t="s">
        <v>364</v>
      </c>
    </row>
    <row r="21" spans="2:18" x14ac:dyDescent="0.25">
      <c r="D21" s="39" t="s">
        <v>8</v>
      </c>
    </row>
    <row r="22" spans="2:18" x14ac:dyDescent="0.25">
      <c r="B22" s="39" t="s">
        <v>125</v>
      </c>
      <c r="D22" s="39" t="s">
        <v>126</v>
      </c>
      <c r="F22" s="39" t="s">
        <v>430</v>
      </c>
      <c r="G22" s="39" t="s">
        <v>431</v>
      </c>
      <c r="H22" s="39" t="s">
        <v>432</v>
      </c>
      <c r="I22" s="39" t="s">
        <v>433</v>
      </c>
      <c r="J22" s="39" t="s">
        <v>434</v>
      </c>
      <c r="K22" s="39" t="s">
        <v>435</v>
      </c>
      <c r="L22" s="39" t="s">
        <v>436</v>
      </c>
      <c r="M22" s="39" t="s">
        <v>437</v>
      </c>
      <c r="N22" s="39" t="s">
        <v>438</v>
      </c>
      <c r="O22" s="39" t="s">
        <v>439</v>
      </c>
      <c r="P22" s="39" t="s">
        <v>440</v>
      </c>
      <c r="Q22" s="39" t="s">
        <v>441</v>
      </c>
      <c r="R22" s="39" t="s">
        <v>442</v>
      </c>
    </row>
    <row r="23" spans="2:18" x14ac:dyDescent="0.25">
      <c r="B23" s="39" t="s">
        <v>139</v>
      </c>
      <c r="D23" s="39" t="s">
        <v>140</v>
      </c>
      <c r="F23" s="39" t="s">
        <v>443</v>
      </c>
      <c r="G23" s="39" t="s">
        <v>444</v>
      </c>
      <c r="H23" s="39" t="s">
        <v>445</v>
      </c>
      <c r="I23" s="39" t="s">
        <v>446</v>
      </c>
      <c r="J23" s="39" t="s">
        <v>447</v>
      </c>
      <c r="K23" s="39" t="s">
        <v>448</v>
      </c>
      <c r="L23" s="39" t="s">
        <v>449</v>
      </c>
      <c r="M23" s="39" t="s">
        <v>450</v>
      </c>
      <c r="N23" s="39" t="s">
        <v>451</v>
      </c>
      <c r="O23" s="39" t="s">
        <v>452</v>
      </c>
      <c r="P23" s="39" t="s">
        <v>453</v>
      </c>
      <c r="Q23" s="39" t="s">
        <v>454</v>
      </c>
      <c r="R23" s="39" t="s">
        <v>455</v>
      </c>
    </row>
    <row r="24" spans="2:18" x14ac:dyDescent="0.25">
      <c r="B24" s="39" t="s">
        <v>153</v>
      </c>
      <c r="D24" s="39" t="s">
        <v>154</v>
      </c>
      <c r="F24" s="39" t="s">
        <v>456</v>
      </c>
      <c r="G24" s="39" t="s">
        <v>457</v>
      </c>
      <c r="H24" s="39" t="s">
        <v>458</v>
      </c>
      <c r="I24" s="39" t="s">
        <v>459</v>
      </c>
      <c r="J24" s="39" t="s">
        <v>460</v>
      </c>
      <c r="K24" s="39" t="s">
        <v>461</v>
      </c>
      <c r="L24" s="39" t="s">
        <v>462</v>
      </c>
      <c r="M24" s="39" t="s">
        <v>463</v>
      </c>
      <c r="N24" s="39" t="s">
        <v>464</v>
      </c>
      <c r="O24" s="39" t="s">
        <v>465</v>
      </c>
      <c r="P24" s="39" t="s">
        <v>466</v>
      </c>
      <c r="Q24" s="39" t="s">
        <v>467</v>
      </c>
      <c r="R24" s="39" t="s">
        <v>468</v>
      </c>
    </row>
    <row r="25" spans="2:18" x14ac:dyDescent="0.25">
      <c r="B25" s="39" t="s">
        <v>167</v>
      </c>
      <c r="D25" s="39" t="s">
        <v>168</v>
      </c>
      <c r="F25" s="39" t="s">
        <v>469</v>
      </c>
      <c r="G25" s="39" t="s">
        <v>470</v>
      </c>
      <c r="H25" s="39" t="s">
        <v>471</v>
      </c>
      <c r="I25" s="39" t="s">
        <v>472</v>
      </c>
      <c r="J25" s="39" t="s">
        <v>473</v>
      </c>
      <c r="K25" s="39" t="s">
        <v>474</v>
      </c>
      <c r="L25" s="39" t="s">
        <v>475</v>
      </c>
      <c r="M25" s="39" t="s">
        <v>476</v>
      </c>
      <c r="N25" s="39" t="s">
        <v>477</v>
      </c>
      <c r="O25" s="39" t="s">
        <v>478</v>
      </c>
      <c r="P25" s="39" t="s">
        <v>479</v>
      </c>
      <c r="Q25" s="39" t="s">
        <v>480</v>
      </c>
      <c r="R25" s="39" t="s">
        <v>481</v>
      </c>
    </row>
    <row r="26" spans="2:18" x14ac:dyDescent="0.25">
      <c r="B26" s="39" t="s">
        <v>181</v>
      </c>
      <c r="D26" s="39" t="s">
        <v>182</v>
      </c>
      <c r="F26" s="39" t="s">
        <v>482</v>
      </c>
      <c r="G26" s="39" t="s">
        <v>483</v>
      </c>
      <c r="H26" s="39" t="s">
        <v>484</v>
      </c>
      <c r="I26" s="39" t="s">
        <v>485</v>
      </c>
      <c r="J26" s="39" t="s">
        <v>486</v>
      </c>
      <c r="K26" s="39" t="s">
        <v>487</v>
      </c>
      <c r="L26" s="39" t="s">
        <v>488</v>
      </c>
      <c r="M26" s="39" t="s">
        <v>489</v>
      </c>
      <c r="N26" s="39" t="s">
        <v>490</v>
      </c>
      <c r="O26" s="39" t="s">
        <v>491</v>
      </c>
      <c r="P26" s="39" t="s">
        <v>492</v>
      </c>
      <c r="Q26" s="39" t="s">
        <v>493</v>
      </c>
      <c r="R26" s="39" t="s">
        <v>494</v>
      </c>
    </row>
    <row r="27" spans="2:18" x14ac:dyDescent="0.25">
      <c r="B27" s="39" t="s">
        <v>195</v>
      </c>
      <c r="D27" s="39" t="s">
        <v>196</v>
      </c>
      <c r="F27" s="39" t="s">
        <v>495</v>
      </c>
      <c r="G27" s="39" t="s">
        <v>496</v>
      </c>
      <c r="H27" s="39" t="s">
        <v>497</v>
      </c>
      <c r="I27" s="39" t="s">
        <v>498</v>
      </c>
      <c r="J27" s="39" t="s">
        <v>499</v>
      </c>
      <c r="K27" s="39" t="s">
        <v>500</v>
      </c>
      <c r="L27" s="39" t="s">
        <v>501</v>
      </c>
      <c r="M27" s="39" t="s">
        <v>502</v>
      </c>
      <c r="N27" s="39" t="s">
        <v>503</v>
      </c>
      <c r="O27" s="39" t="s">
        <v>504</v>
      </c>
      <c r="P27" s="39" t="s">
        <v>505</v>
      </c>
      <c r="Q27" s="39" t="s">
        <v>506</v>
      </c>
      <c r="R27" s="39" t="s">
        <v>507</v>
      </c>
    </row>
    <row r="28" spans="2:18" x14ac:dyDescent="0.25">
      <c r="B28" s="39" t="s">
        <v>209</v>
      </c>
      <c r="D28" s="39" t="s">
        <v>210</v>
      </c>
      <c r="F28" s="39" t="s">
        <v>508</v>
      </c>
      <c r="G28" s="39" t="s">
        <v>509</v>
      </c>
      <c r="H28" s="39" t="s">
        <v>510</v>
      </c>
      <c r="I28" s="39" t="s">
        <v>511</v>
      </c>
      <c r="J28" s="39" t="s">
        <v>512</v>
      </c>
      <c r="K28" s="39" t="s">
        <v>513</v>
      </c>
      <c r="L28" s="39" t="s">
        <v>514</v>
      </c>
      <c r="M28" s="39" t="s">
        <v>515</v>
      </c>
      <c r="N28" s="39" t="s">
        <v>516</v>
      </c>
      <c r="O28" s="39" t="s">
        <v>517</v>
      </c>
      <c r="P28" s="39" t="s">
        <v>518</v>
      </c>
      <c r="Q28" s="39" t="s">
        <v>519</v>
      </c>
      <c r="R28" s="39" t="s">
        <v>520</v>
      </c>
    </row>
    <row r="29" spans="2:18" x14ac:dyDescent="0.25">
      <c r="B29" s="39" t="s">
        <v>223</v>
      </c>
      <c r="D29" s="39" t="s">
        <v>224</v>
      </c>
      <c r="F29" s="39" t="s">
        <v>521</v>
      </c>
      <c r="G29" s="39" t="s">
        <v>522</v>
      </c>
      <c r="H29" s="39" t="s">
        <v>523</v>
      </c>
      <c r="I29" s="39" t="s">
        <v>524</v>
      </c>
      <c r="J29" s="39" t="s">
        <v>525</v>
      </c>
      <c r="K29" s="39" t="s">
        <v>526</v>
      </c>
      <c r="L29" s="39" t="s">
        <v>527</v>
      </c>
      <c r="M29" s="39" t="s">
        <v>528</v>
      </c>
      <c r="N29" s="39" t="s">
        <v>529</v>
      </c>
      <c r="O29" s="39" t="s">
        <v>530</v>
      </c>
      <c r="P29" s="39" t="s">
        <v>531</v>
      </c>
      <c r="Q29" s="39" t="s">
        <v>532</v>
      </c>
      <c r="R29" s="39" t="s">
        <v>533</v>
      </c>
    </row>
    <row r="30" spans="2:18" x14ac:dyDescent="0.25">
      <c r="D30" s="39" t="s">
        <v>9</v>
      </c>
      <c r="F30" s="39" t="s">
        <v>237</v>
      </c>
      <c r="G30" s="39" t="s">
        <v>238</v>
      </c>
      <c r="H30" s="39" t="s">
        <v>239</v>
      </c>
      <c r="I30" s="39" t="s">
        <v>240</v>
      </c>
      <c r="J30" s="39" t="s">
        <v>241</v>
      </c>
      <c r="K30" s="39" t="s">
        <v>242</v>
      </c>
      <c r="L30" s="39" t="s">
        <v>243</v>
      </c>
      <c r="M30" s="39" t="s">
        <v>244</v>
      </c>
      <c r="N30" s="39" t="s">
        <v>245</v>
      </c>
      <c r="O30" s="39" t="s">
        <v>246</v>
      </c>
      <c r="P30" s="39" t="s">
        <v>247</v>
      </c>
      <c r="Q30" s="39" t="s">
        <v>248</v>
      </c>
      <c r="R30" s="39" t="s">
        <v>373</v>
      </c>
    </row>
    <row r="32" spans="2:18" x14ac:dyDescent="0.25">
      <c r="D32" s="39" t="s">
        <v>13</v>
      </c>
      <c r="F32" s="39" t="s">
        <v>249</v>
      </c>
      <c r="G32" s="39" t="s">
        <v>250</v>
      </c>
      <c r="H32" s="39" t="s">
        <v>251</v>
      </c>
      <c r="I32" s="39" t="s">
        <v>252</v>
      </c>
      <c r="J32" s="39" t="s">
        <v>253</v>
      </c>
      <c r="K32" s="39" t="s">
        <v>254</v>
      </c>
      <c r="L32" s="39" t="s">
        <v>255</v>
      </c>
      <c r="M32" s="39" t="s">
        <v>256</v>
      </c>
      <c r="N32" s="39" t="s">
        <v>257</v>
      </c>
      <c r="O32" s="39" t="s">
        <v>258</v>
      </c>
      <c r="P32" s="39" t="s">
        <v>259</v>
      </c>
      <c r="Q32" s="39" t="s">
        <v>260</v>
      </c>
      <c r="R32" s="39" t="s">
        <v>374</v>
      </c>
    </row>
    <row r="34" spans="2:18" x14ac:dyDescent="0.25">
      <c r="D34" s="39" t="s">
        <v>14</v>
      </c>
    </row>
    <row r="35" spans="2:18" x14ac:dyDescent="0.25">
      <c r="B35" s="39" t="s">
        <v>261</v>
      </c>
      <c r="D35" s="39" t="s">
        <v>262</v>
      </c>
      <c r="F35" s="39" t="s">
        <v>534</v>
      </c>
      <c r="G35" s="39" t="s">
        <v>535</v>
      </c>
      <c r="H35" s="39" t="s">
        <v>536</v>
      </c>
      <c r="I35" s="39" t="s">
        <v>537</v>
      </c>
      <c r="J35" s="39" t="s">
        <v>538</v>
      </c>
      <c r="K35" s="39" t="s">
        <v>539</v>
      </c>
      <c r="L35" s="39" t="s">
        <v>540</v>
      </c>
      <c r="M35" s="39" t="s">
        <v>541</v>
      </c>
      <c r="N35" s="39" t="s">
        <v>542</v>
      </c>
      <c r="O35" s="39" t="s">
        <v>543</v>
      </c>
      <c r="P35" s="39" t="s">
        <v>544</v>
      </c>
      <c r="Q35" s="39" t="s">
        <v>545</v>
      </c>
      <c r="R35" s="39" t="s">
        <v>546</v>
      </c>
    </row>
    <row r="36" spans="2:18" x14ac:dyDescent="0.25">
      <c r="B36" s="39" t="s">
        <v>275</v>
      </c>
      <c r="D36" s="39" t="s">
        <v>276</v>
      </c>
      <c r="F36" s="39" t="s">
        <v>547</v>
      </c>
      <c r="G36" s="39" t="s">
        <v>548</v>
      </c>
      <c r="H36" s="39" t="s">
        <v>549</v>
      </c>
      <c r="I36" s="39" t="s">
        <v>550</v>
      </c>
      <c r="J36" s="39" t="s">
        <v>551</v>
      </c>
      <c r="K36" s="39" t="s">
        <v>552</v>
      </c>
      <c r="L36" s="39" t="s">
        <v>553</v>
      </c>
      <c r="M36" s="39" t="s">
        <v>554</v>
      </c>
      <c r="N36" s="39" t="s">
        <v>555</v>
      </c>
      <c r="O36" s="39" t="s">
        <v>556</v>
      </c>
      <c r="P36" s="39" t="s">
        <v>557</v>
      </c>
      <c r="Q36" s="39" t="s">
        <v>558</v>
      </c>
      <c r="R36" s="39" t="s">
        <v>559</v>
      </c>
    </row>
    <row r="37" spans="2:18" x14ac:dyDescent="0.25">
      <c r="B37" s="39" t="s">
        <v>289</v>
      </c>
      <c r="D37" s="39" t="s">
        <v>290</v>
      </c>
      <c r="F37" s="39" t="s">
        <v>560</v>
      </c>
      <c r="G37" s="39" t="s">
        <v>561</v>
      </c>
      <c r="H37" s="39" t="s">
        <v>562</v>
      </c>
      <c r="I37" s="39" t="s">
        <v>563</v>
      </c>
      <c r="J37" s="39" t="s">
        <v>564</v>
      </c>
      <c r="K37" s="39" t="s">
        <v>565</v>
      </c>
      <c r="L37" s="39" t="s">
        <v>566</v>
      </c>
      <c r="M37" s="39" t="s">
        <v>567</v>
      </c>
      <c r="N37" s="39" t="s">
        <v>568</v>
      </c>
      <c r="O37" s="39" t="s">
        <v>569</v>
      </c>
      <c r="P37" s="39" t="s">
        <v>570</v>
      </c>
      <c r="Q37" s="39" t="s">
        <v>571</v>
      </c>
      <c r="R37" s="39" t="s">
        <v>572</v>
      </c>
    </row>
    <row r="38" spans="2:18" x14ac:dyDescent="0.25">
      <c r="D38" s="39" t="s">
        <v>15</v>
      </c>
      <c r="F38" s="39" t="s">
        <v>303</v>
      </c>
      <c r="G38" s="39" t="s">
        <v>304</v>
      </c>
      <c r="H38" s="39" t="s">
        <v>305</v>
      </c>
      <c r="I38" s="39" t="s">
        <v>306</v>
      </c>
      <c r="J38" s="39" t="s">
        <v>307</v>
      </c>
      <c r="K38" s="39" t="s">
        <v>308</v>
      </c>
      <c r="L38" s="39" t="s">
        <v>309</v>
      </c>
      <c r="M38" s="39" t="s">
        <v>310</v>
      </c>
      <c r="N38" s="39" t="s">
        <v>311</v>
      </c>
      <c r="O38" s="39" t="s">
        <v>312</v>
      </c>
      <c r="P38" s="39" t="s">
        <v>313</v>
      </c>
      <c r="Q38" s="39" t="s">
        <v>314</v>
      </c>
      <c r="R38" s="39" t="s">
        <v>378</v>
      </c>
    </row>
    <row r="40" spans="2:18" x14ac:dyDescent="0.25">
      <c r="D40" s="39" t="s">
        <v>10</v>
      </c>
      <c r="F40" s="39" t="s">
        <v>315</v>
      </c>
      <c r="G40" s="39" t="s">
        <v>316</v>
      </c>
      <c r="H40" s="39" t="s">
        <v>317</v>
      </c>
      <c r="I40" s="39" t="s">
        <v>318</v>
      </c>
      <c r="J40" s="39" t="s">
        <v>319</v>
      </c>
      <c r="K40" s="39" t="s">
        <v>320</v>
      </c>
      <c r="L40" s="39" t="s">
        <v>321</v>
      </c>
      <c r="M40" s="39" t="s">
        <v>322</v>
      </c>
      <c r="N40" s="39" t="s">
        <v>323</v>
      </c>
      <c r="O40" s="39" t="s">
        <v>324</v>
      </c>
      <c r="P40" s="39" t="s">
        <v>325</v>
      </c>
      <c r="Q40" s="39" t="s">
        <v>326</v>
      </c>
      <c r="R40" s="39" t="s">
        <v>379</v>
      </c>
    </row>
    <row r="42" spans="2:18" x14ac:dyDescent="0.25">
      <c r="D42" s="39" t="s">
        <v>327</v>
      </c>
    </row>
    <row r="43" spans="2:18" x14ac:dyDescent="0.25">
      <c r="B43" s="39" t="s">
        <v>328</v>
      </c>
      <c r="D43" s="39" t="s">
        <v>383</v>
      </c>
      <c r="F43" s="39" t="s">
        <v>573</v>
      </c>
      <c r="G43" s="39" t="s">
        <v>574</v>
      </c>
      <c r="H43" s="39" t="s">
        <v>575</v>
      </c>
      <c r="I43" s="39" t="s">
        <v>576</v>
      </c>
      <c r="J43" s="39" t="s">
        <v>577</v>
      </c>
      <c r="K43" s="39" t="s">
        <v>578</v>
      </c>
      <c r="L43" s="39" t="s">
        <v>579</v>
      </c>
      <c r="M43" s="39" t="s">
        <v>580</v>
      </c>
      <c r="N43" s="39" t="s">
        <v>581</v>
      </c>
      <c r="O43" s="39" t="s">
        <v>582</v>
      </c>
      <c r="P43" s="39" t="s">
        <v>583</v>
      </c>
      <c r="Q43" s="39" t="s">
        <v>584</v>
      </c>
      <c r="R43" s="39" t="s">
        <v>585</v>
      </c>
    </row>
    <row r="45" spans="2:18" x14ac:dyDescent="0.25">
      <c r="D45" s="39" t="s">
        <v>16</v>
      </c>
      <c r="F45" s="39" t="s">
        <v>341</v>
      </c>
      <c r="G45" s="39" t="s">
        <v>342</v>
      </c>
      <c r="H45" s="39" t="s">
        <v>343</v>
      </c>
      <c r="I45" s="39" t="s">
        <v>344</v>
      </c>
      <c r="J45" s="39" t="s">
        <v>345</v>
      </c>
      <c r="K45" s="39" t="s">
        <v>346</v>
      </c>
      <c r="L45" s="39" t="s">
        <v>347</v>
      </c>
      <c r="M45" s="39" t="s">
        <v>348</v>
      </c>
      <c r="N45" s="39" t="s">
        <v>349</v>
      </c>
      <c r="O45" s="39" t="s">
        <v>350</v>
      </c>
      <c r="P45" s="39" t="s">
        <v>351</v>
      </c>
      <c r="Q45" s="39" t="s">
        <v>352</v>
      </c>
      <c r="R45" s="39" t="s">
        <v>381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workbookViewId="0"/>
  </sheetViews>
  <sheetFormatPr defaultRowHeight="15" x14ac:dyDescent="0.25"/>
  <sheetData>
    <row r="1" spans="1:18" x14ac:dyDescent="0.25">
      <c r="A1" s="39" t="s">
        <v>813</v>
      </c>
      <c r="B1" s="39" t="s">
        <v>17</v>
      </c>
      <c r="D1" s="39" t="s">
        <v>18</v>
      </c>
      <c r="E1" s="39" t="s">
        <v>19</v>
      </c>
      <c r="F1" s="39" t="s">
        <v>19</v>
      </c>
      <c r="G1" s="39" t="s">
        <v>19</v>
      </c>
      <c r="H1" s="39" t="s">
        <v>19</v>
      </c>
      <c r="I1" s="39" t="s">
        <v>19</v>
      </c>
      <c r="J1" s="39" t="s">
        <v>19</v>
      </c>
      <c r="K1" s="39" t="s">
        <v>19</v>
      </c>
      <c r="L1" s="39" t="s">
        <v>19</v>
      </c>
      <c r="M1" s="39" t="s">
        <v>19</v>
      </c>
      <c r="N1" s="39" t="s">
        <v>19</v>
      </c>
      <c r="O1" s="39" t="s">
        <v>19</v>
      </c>
      <c r="P1" s="39" t="s">
        <v>19</v>
      </c>
      <c r="Q1" s="39" t="s">
        <v>19</v>
      </c>
      <c r="R1" s="39" t="s">
        <v>19</v>
      </c>
    </row>
    <row r="2" spans="1:18" x14ac:dyDescent="0.25">
      <c r="A2" s="39" t="s">
        <v>17</v>
      </c>
      <c r="D2" s="39" t="s">
        <v>388</v>
      </c>
      <c r="E2" s="39" t="s">
        <v>389</v>
      </c>
      <c r="F2" s="39" t="s">
        <v>22</v>
      </c>
      <c r="G2" s="39" t="s">
        <v>22</v>
      </c>
      <c r="H2" s="39" t="s">
        <v>22</v>
      </c>
      <c r="I2" s="39" t="s">
        <v>22</v>
      </c>
      <c r="J2" s="39" t="s">
        <v>22</v>
      </c>
      <c r="K2" s="39" t="s">
        <v>22</v>
      </c>
      <c r="L2" s="39" t="s">
        <v>22</v>
      </c>
      <c r="M2" s="39" t="s">
        <v>22</v>
      </c>
      <c r="N2" s="39" t="s">
        <v>22</v>
      </c>
      <c r="O2" s="39" t="s">
        <v>22</v>
      </c>
      <c r="P2" s="39" t="s">
        <v>22</v>
      </c>
      <c r="Q2" s="39" t="s">
        <v>22</v>
      </c>
      <c r="R2" s="39" t="s">
        <v>24</v>
      </c>
    </row>
    <row r="5" spans="1:18" x14ac:dyDescent="0.25">
      <c r="D5" s="39" t="s">
        <v>386</v>
      </c>
      <c r="E5" s="39" t="s">
        <v>390</v>
      </c>
    </row>
    <row r="6" spans="1:18" x14ac:dyDescent="0.25">
      <c r="D6" s="39" t="s">
        <v>20</v>
      </c>
      <c r="E6" s="39" t="s">
        <v>25</v>
      </c>
    </row>
    <row r="8" spans="1:18" x14ac:dyDescent="0.25">
      <c r="F8" s="39" t="s">
        <v>26</v>
      </c>
      <c r="G8" s="39" t="s">
        <v>27</v>
      </c>
      <c r="H8" s="39" t="s">
        <v>28</v>
      </c>
      <c r="I8" s="39" t="s">
        <v>29</v>
      </c>
      <c r="J8" s="39" t="s">
        <v>30</v>
      </c>
      <c r="K8" s="39" t="s">
        <v>31</v>
      </c>
      <c r="L8" s="39" t="s">
        <v>32</v>
      </c>
      <c r="M8" s="39" t="s">
        <v>33</v>
      </c>
      <c r="N8" s="39" t="s">
        <v>34</v>
      </c>
      <c r="O8" s="39" t="s">
        <v>35</v>
      </c>
      <c r="P8" s="39" t="s">
        <v>36</v>
      </c>
      <c r="Q8" s="39" t="s">
        <v>355</v>
      </c>
      <c r="R8" s="39" t="s">
        <v>25</v>
      </c>
    </row>
    <row r="9" spans="1:18" x14ac:dyDescent="0.25">
      <c r="A9" s="39" t="s">
        <v>17</v>
      </c>
      <c r="F9" s="39" t="s">
        <v>37</v>
      </c>
      <c r="G9" s="39" t="s">
        <v>38</v>
      </c>
      <c r="H9" s="39" t="s">
        <v>39</v>
      </c>
      <c r="I9" s="39" t="s">
        <v>40</v>
      </c>
      <c r="J9" s="39" t="s">
        <v>41</v>
      </c>
      <c r="K9" s="39" t="s">
        <v>42</v>
      </c>
      <c r="L9" s="39" t="s">
        <v>43</v>
      </c>
      <c r="M9" s="39" t="s">
        <v>44</v>
      </c>
      <c r="N9" s="39" t="s">
        <v>45</v>
      </c>
      <c r="O9" s="39" t="s">
        <v>46</v>
      </c>
      <c r="P9" s="39" t="s">
        <v>47</v>
      </c>
      <c r="Q9" s="39" t="s">
        <v>356</v>
      </c>
      <c r="R9" s="39" t="s">
        <v>357</v>
      </c>
    </row>
    <row r="10" spans="1:18" x14ac:dyDescent="0.25">
      <c r="A10" s="39" t="s">
        <v>17</v>
      </c>
      <c r="F10" s="39" t="s">
        <v>48</v>
      </c>
      <c r="G10" s="39" t="s">
        <v>49</v>
      </c>
      <c r="H10" s="39" t="s">
        <v>50</v>
      </c>
      <c r="I10" s="39" t="s">
        <v>51</v>
      </c>
      <c r="J10" s="39" t="s">
        <v>52</v>
      </c>
      <c r="K10" s="39" t="s">
        <v>53</v>
      </c>
      <c r="L10" s="39" t="s">
        <v>54</v>
      </c>
      <c r="M10" s="39" t="s">
        <v>55</v>
      </c>
      <c r="N10" s="39" t="s">
        <v>56</v>
      </c>
      <c r="O10" s="39" t="s">
        <v>57</v>
      </c>
      <c r="P10" s="39" t="s">
        <v>58</v>
      </c>
      <c r="Q10" s="39" t="s">
        <v>358</v>
      </c>
      <c r="R10" s="39" t="s">
        <v>359</v>
      </c>
    </row>
    <row r="11" spans="1:18" x14ac:dyDescent="0.25">
      <c r="B11" s="39" t="s">
        <v>11</v>
      </c>
      <c r="D11" s="39" t="s">
        <v>6</v>
      </c>
    </row>
    <row r="12" spans="1:18" x14ac:dyDescent="0.25">
      <c r="B12" s="39" t="s">
        <v>59</v>
      </c>
      <c r="D12" s="39" t="s">
        <v>810</v>
      </c>
      <c r="F12" s="39" t="s">
        <v>810</v>
      </c>
      <c r="G12" s="39" t="s">
        <v>810</v>
      </c>
      <c r="H12" s="39" t="s">
        <v>810</v>
      </c>
      <c r="I12" s="39" t="s">
        <v>810</v>
      </c>
      <c r="J12" s="39" t="s">
        <v>810</v>
      </c>
      <c r="K12" s="39" t="s">
        <v>810</v>
      </c>
      <c r="L12" s="39" t="s">
        <v>810</v>
      </c>
      <c r="M12" s="39" t="s">
        <v>810</v>
      </c>
      <c r="N12" s="39" t="s">
        <v>810</v>
      </c>
      <c r="O12" s="39" t="s">
        <v>810</v>
      </c>
      <c r="P12" s="39" t="s">
        <v>810</v>
      </c>
      <c r="Q12" s="39" t="s">
        <v>810</v>
      </c>
      <c r="R12" s="39" t="s">
        <v>810</v>
      </c>
    </row>
    <row r="13" spans="1:18" x14ac:dyDescent="0.25">
      <c r="B13" s="39" t="s">
        <v>73</v>
      </c>
      <c r="D13" s="39" t="s">
        <v>810</v>
      </c>
      <c r="F13" s="39" t="s">
        <v>810</v>
      </c>
      <c r="G13" s="39" t="s">
        <v>810</v>
      </c>
      <c r="H13" s="39" t="s">
        <v>810</v>
      </c>
      <c r="I13" s="39" t="s">
        <v>810</v>
      </c>
      <c r="J13" s="39" t="s">
        <v>810</v>
      </c>
      <c r="K13" s="39" t="s">
        <v>810</v>
      </c>
      <c r="L13" s="39" t="s">
        <v>810</v>
      </c>
      <c r="M13" s="39" t="s">
        <v>810</v>
      </c>
      <c r="N13" s="39" t="s">
        <v>810</v>
      </c>
      <c r="O13" s="39" t="s">
        <v>810</v>
      </c>
      <c r="P13" s="39" t="s">
        <v>810</v>
      </c>
      <c r="Q13" s="39" t="s">
        <v>810</v>
      </c>
      <c r="R13" s="39" t="s">
        <v>810</v>
      </c>
    </row>
    <row r="14" spans="1:18" x14ac:dyDescent="0.25">
      <c r="D14" s="39" t="s">
        <v>7</v>
      </c>
      <c r="F14" s="39" t="s">
        <v>87</v>
      </c>
      <c r="G14" s="39" t="s">
        <v>88</v>
      </c>
      <c r="H14" s="39" t="s">
        <v>89</v>
      </c>
      <c r="I14" s="39" t="s">
        <v>90</v>
      </c>
      <c r="J14" s="39" t="s">
        <v>91</v>
      </c>
      <c r="K14" s="39" t="s">
        <v>92</v>
      </c>
      <c r="L14" s="39" t="s">
        <v>93</v>
      </c>
      <c r="M14" s="39" t="s">
        <v>94</v>
      </c>
      <c r="N14" s="39" t="s">
        <v>95</v>
      </c>
      <c r="O14" s="39" t="s">
        <v>96</v>
      </c>
      <c r="P14" s="39" t="s">
        <v>97</v>
      </c>
      <c r="Q14" s="39" t="s">
        <v>98</v>
      </c>
      <c r="R14" s="39" t="s">
        <v>362</v>
      </c>
    </row>
    <row r="16" spans="1:18" x14ac:dyDescent="0.25">
      <c r="D16" s="39" t="s">
        <v>810</v>
      </c>
    </row>
    <row r="17" spans="2:18" x14ac:dyDescent="0.25">
      <c r="B17" s="39" t="s">
        <v>100</v>
      </c>
      <c r="D17" s="39" t="s">
        <v>382</v>
      </c>
      <c r="F17" s="39" t="s">
        <v>810</v>
      </c>
      <c r="G17" s="39" t="s">
        <v>810</v>
      </c>
      <c r="H17" s="39" t="s">
        <v>810</v>
      </c>
      <c r="I17" s="39" t="s">
        <v>810</v>
      </c>
      <c r="J17" s="39" t="s">
        <v>810</v>
      </c>
      <c r="K17" s="39" t="s">
        <v>810</v>
      </c>
      <c r="L17" s="39" t="s">
        <v>810</v>
      </c>
      <c r="M17" s="39" t="s">
        <v>810</v>
      </c>
      <c r="N17" s="39" t="s">
        <v>810</v>
      </c>
      <c r="O17" s="39" t="s">
        <v>810</v>
      </c>
      <c r="P17" s="39" t="s">
        <v>810</v>
      </c>
      <c r="Q17" s="39" t="s">
        <v>810</v>
      </c>
      <c r="R17" s="39" t="s">
        <v>810</v>
      </c>
    </row>
    <row r="19" spans="2:18" x14ac:dyDescent="0.25">
      <c r="D19" s="39" t="s">
        <v>12</v>
      </c>
      <c r="F19" s="39" t="s">
        <v>113</v>
      </c>
      <c r="G19" s="39" t="s">
        <v>114</v>
      </c>
      <c r="H19" s="39" t="s">
        <v>115</v>
      </c>
      <c r="I19" s="39" t="s">
        <v>116</v>
      </c>
      <c r="J19" s="39" t="s">
        <v>117</v>
      </c>
      <c r="K19" s="39" t="s">
        <v>118</v>
      </c>
      <c r="L19" s="39" t="s">
        <v>119</v>
      </c>
      <c r="M19" s="39" t="s">
        <v>120</v>
      </c>
      <c r="N19" s="39" t="s">
        <v>121</v>
      </c>
      <c r="O19" s="39" t="s">
        <v>122</v>
      </c>
      <c r="P19" s="39" t="s">
        <v>123</v>
      </c>
      <c r="Q19" s="39" t="s">
        <v>124</v>
      </c>
      <c r="R19" s="39" t="s">
        <v>364</v>
      </c>
    </row>
    <row r="21" spans="2:18" x14ac:dyDescent="0.25">
      <c r="D21" s="39" t="s">
        <v>8</v>
      </c>
    </row>
    <row r="22" spans="2:18" x14ac:dyDescent="0.25">
      <c r="B22" s="39" t="s">
        <v>125</v>
      </c>
      <c r="D22" s="39" t="s">
        <v>810</v>
      </c>
      <c r="F22" s="39" t="s">
        <v>810</v>
      </c>
      <c r="G22" s="39" t="s">
        <v>810</v>
      </c>
      <c r="H22" s="39" t="s">
        <v>810</v>
      </c>
      <c r="I22" s="39" t="s">
        <v>810</v>
      </c>
      <c r="J22" s="39" t="s">
        <v>810</v>
      </c>
      <c r="K22" s="39" t="s">
        <v>810</v>
      </c>
      <c r="L22" s="39" t="s">
        <v>810</v>
      </c>
      <c r="M22" s="39" t="s">
        <v>810</v>
      </c>
      <c r="N22" s="39" t="s">
        <v>810</v>
      </c>
      <c r="O22" s="39" t="s">
        <v>810</v>
      </c>
      <c r="P22" s="39" t="s">
        <v>810</v>
      </c>
      <c r="Q22" s="39" t="s">
        <v>810</v>
      </c>
      <c r="R22" s="39" t="s">
        <v>810</v>
      </c>
    </row>
    <row r="23" spans="2:18" x14ac:dyDescent="0.25">
      <c r="B23" s="39" t="s">
        <v>139</v>
      </c>
      <c r="D23" s="39" t="s">
        <v>810</v>
      </c>
      <c r="F23" s="39" t="s">
        <v>810</v>
      </c>
      <c r="G23" s="39" t="s">
        <v>810</v>
      </c>
      <c r="H23" s="39" t="s">
        <v>810</v>
      </c>
      <c r="I23" s="39" t="s">
        <v>810</v>
      </c>
      <c r="J23" s="39" t="s">
        <v>810</v>
      </c>
      <c r="K23" s="39" t="s">
        <v>810</v>
      </c>
      <c r="L23" s="39" t="s">
        <v>810</v>
      </c>
      <c r="M23" s="39" t="s">
        <v>810</v>
      </c>
      <c r="N23" s="39" t="s">
        <v>810</v>
      </c>
      <c r="O23" s="39" t="s">
        <v>810</v>
      </c>
      <c r="P23" s="39" t="s">
        <v>810</v>
      </c>
      <c r="Q23" s="39" t="s">
        <v>810</v>
      </c>
      <c r="R23" s="39" t="s">
        <v>810</v>
      </c>
    </row>
    <row r="24" spans="2:18" x14ac:dyDescent="0.25">
      <c r="B24" s="39" t="s">
        <v>153</v>
      </c>
      <c r="D24" s="39" t="s">
        <v>810</v>
      </c>
      <c r="F24" s="39" t="s">
        <v>810</v>
      </c>
      <c r="G24" s="39" t="s">
        <v>810</v>
      </c>
      <c r="H24" s="39" t="s">
        <v>810</v>
      </c>
      <c r="I24" s="39" t="s">
        <v>810</v>
      </c>
      <c r="J24" s="39" t="s">
        <v>810</v>
      </c>
      <c r="K24" s="39" t="s">
        <v>810</v>
      </c>
      <c r="L24" s="39" t="s">
        <v>810</v>
      </c>
      <c r="M24" s="39" t="s">
        <v>810</v>
      </c>
      <c r="N24" s="39" t="s">
        <v>810</v>
      </c>
      <c r="O24" s="39" t="s">
        <v>810</v>
      </c>
      <c r="P24" s="39" t="s">
        <v>810</v>
      </c>
      <c r="Q24" s="39" t="s">
        <v>810</v>
      </c>
      <c r="R24" s="39" t="s">
        <v>810</v>
      </c>
    </row>
    <row r="25" spans="2:18" x14ac:dyDescent="0.25">
      <c r="B25" s="39" t="s">
        <v>167</v>
      </c>
      <c r="D25" s="39" t="s">
        <v>810</v>
      </c>
      <c r="F25" s="39" t="s">
        <v>810</v>
      </c>
      <c r="G25" s="39" t="s">
        <v>810</v>
      </c>
      <c r="H25" s="39" t="s">
        <v>810</v>
      </c>
      <c r="I25" s="39" t="s">
        <v>810</v>
      </c>
      <c r="J25" s="39" t="s">
        <v>810</v>
      </c>
      <c r="K25" s="39" t="s">
        <v>810</v>
      </c>
      <c r="L25" s="39" t="s">
        <v>810</v>
      </c>
      <c r="M25" s="39" t="s">
        <v>810</v>
      </c>
      <c r="N25" s="39" t="s">
        <v>810</v>
      </c>
      <c r="O25" s="39" t="s">
        <v>810</v>
      </c>
      <c r="P25" s="39" t="s">
        <v>810</v>
      </c>
      <c r="Q25" s="39" t="s">
        <v>810</v>
      </c>
      <c r="R25" s="39" t="s">
        <v>810</v>
      </c>
    </row>
    <row r="26" spans="2:18" x14ac:dyDescent="0.25">
      <c r="B26" s="39" t="s">
        <v>181</v>
      </c>
      <c r="D26" s="39" t="s">
        <v>810</v>
      </c>
      <c r="F26" s="39" t="s">
        <v>810</v>
      </c>
      <c r="G26" s="39" t="s">
        <v>810</v>
      </c>
      <c r="H26" s="39" t="s">
        <v>810</v>
      </c>
      <c r="I26" s="39" t="s">
        <v>810</v>
      </c>
      <c r="J26" s="39" t="s">
        <v>810</v>
      </c>
      <c r="K26" s="39" t="s">
        <v>810</v>
      </c>
      <c r="L26" s="39" t="s">
        <v>810</v>
      </c>
      <c r="M26" s="39" t="s">
        <v>810</v>
      </c>
      <c r="N26" s="39" t="s">
        <v>810</v>
      </c>
      <c r="O26" s="39" t="s">
        <v>810</v>
      </c>
      <c r="P26" s="39" t="s">
        <v>810</v>
      </c>
      <c r="Q26" s="39" t="s">
        <v>810</v>
      </c>
      <c r="R26" s="39" t="s">
        <v>810</v>
      </c>
    </row>
    <row r="27" spans="2:18" x14ac:dyDescent="0.25">
      <c r="B27" s="39" t="s">
        <v>195</v>
      </c>
      <c r="D27" s="39" t="s">
        <v>810</v>
      </c>
      <c r="F27" s="39" t="s">
        <v>810</v>
      </c>
      <c r="G27" s="39" t="s">
        <v>810</v>
      </c>
      <c r="H27" s="39" t="s">
        <v>810</v>
      </c>
      <c r="I27" s="39" t="s">
        <v>810</v>
      </c>
      <c r="J27" s="39" t="s">
        <v>810</v>
      </c>
      <c r="K27" s="39" t="s">
        <v>810</v>
      </c>
      <c r="L27" s="39" t="s">
        <v>810</v>
      </c>
      <c r="M27" s="39" t="s">
        <v>810</v>
      </c>
      <c r="N27" s="39" t="s">
        <v>810</v>
      </c>
      <c r="O27" s="39" t="s">
        <v>810</v>
      </c>
      <c r="P27" s="39" t="s">
        <v>810</v>
      </c>
      <c r="Q27" s="39" t="s">
        <v>810</v>
      </c>
      <c r="R27" s="39" t="s">
        <v>810</v>
      </c>
    </row>
    <row r="28" spans="2:18" x14ac:dyDescent="0.25">
      <c r="B28" s="39" t="s">
        <v>209</v>
      </c>
      <c r="D28" s="39" t="s">
        <v>810</v>
      </c>
      <c r="F28" s="39" t="s">
        <v>810</v>
      </c>
      <c r="G28" s="39" t="s">
        <v>810</v>
      </c>
      <c r="H28" s="39" t="s">
        <v>810</v>
      </c>
      <c r="I28" s="39" t="s">
        <v>810</v>
      </c>
      <c r="J28" s="39" t="s">
        <v>810</v>
      </c>
      <c r="K28" s="39" t="s">
        <v>810</v>
      </c>
      <c r="L28" s="39" t="s">
        <v>810</v>
      </c>
      <c r="M28" s="39" t="s">
        <v>810</v>
      </c>
      <c r="N28" s="39" t="s">
        <v>810</v>
      </c>
      <c r="O28" s="39" t="s">
        <v>810</v>
      </c>
      <c r="P28" s="39" t="s">
        <v>810</v>
      </c>
      <c r="Q28" s="39" t="s">
        <v>810</v>
      </c>
      <c r="R28" s="39" t="s">
        <v>810</v>
      </c>
    </row>
    <row r="29" spans="2:18" x14ac:dyDescent="0.25">
      <c r="B29" s="39" t="s">
        <v>223</v>
      </c>
      <c r="D29" s="39" t="s">
        <v>810</v>
      </c>
      <c r="F29" s="39" t="s">
        <v>810</v>
      </c>
      <c r="G29" s="39" t="s">
        <v>810</v>
      </c>
      <c r="H29" s="39" t="s">
        <v>810</v>
      </c>
      <c r="I29" s="39" t="s">
        <v>810</v>
      </c>
      <c r="J29" s="39" t="s">
        <v>810</v>
      </c>
      <c r="K29" s="39" t="s">
        <v>810</v>
      </c>
      <c r="L29" s="39" t="s">
        <v>810</v>
      </c>
      <c r="M29" s="39" t="s">
        <v>810</v>
      </c>
      <c r="N29" s="39" t="s">
        <v>810</v>
      </c>
      <c r="O29" s="39" t="s">
        <v>810</v>
      </c>
      <c r="P29" s="39" t="s">
        <v>810</v>
      </c>
      <c r="Q29" s="39" t="s">
        <v>810</v>
      </c>
      <c r="R29" s="39" t="s">
        <v>810</v>
      </c>
    </row>
    <row r="30" spans="2:18" x14ac:dyDescent="0.25">
      <c r="D30" s="39" t="s">
        <v>9</v>
      </c>
      <c r="F30" s="39" t="s">
        <v>237</v>
      </c>
      <c r="G30" s="39" t="s">
        <v>238</v>
      </c>
      <c r="H30" s="39" t="s">
        <v>239</v>
      </c>
      <c r="I30" s="39" t="s">
        <v>240</v>
      </c>
      <c r="J30" s="39" t="s">
        <v>241</v>
      </c>
      <c r="K30" s="39" t="s">
        <v>242</v>
      </c>
      <c r="L30" s="39" t="s">
        <v>243</v>
      </c>
      <c r="M30" s="39" t="s">
        <v>244</v>
      </c>
      <c r="N30" s="39" t="s">
        <v>245</v>
      </c>
      <c r="O30" s="39" t="s">
        <v>246</v>
      </c>
      <c r="P30" s="39" t="s">
        <v>247</v>
      </c>
      <c r="Q30" s="39" t="s">
        <v>248</v>
      </c>
      <c r="R30" s="39" t="s">
        <v>373</v>
      </c>
    </row>
    <row r="32" spans="2:18" x14ac:dyDescent="0.25">
      <c r="D32" s="39" t="s">
        <v>13</v>
      </c>
      <c r="F32" s="39" t="s">
        <v>249</v>
      </c>
      <c r="G32" s="39" t="s">
        <v>250</v>
      </c>
      <c r="H32" s="39" t="s">
        <v>251</v>
      </c>
      <c r="I32" s="39" t="s">
        <v>252</v>
      </c>
      <c r="J32" s="39" t="s">
        <v>253</v>
      </c>
      <c r="K32" s="39" t="s">
        <v>254</v>
      </c>
      <c r="L32" s="39" t="s">
        <v>255</v>
      </c>
      <c r="M32" s="39" t="s">
        <v>256</v>
      </c>
      <c r="N32" s="39" t="s">
        <v>257</v>
      </c>
      <c r="O32" s="39" t="s">
        <v>258</v>
      </c>
      <c r="P32" s="39" t="s">
        <v>259</v>
      </c>
      <c r="Q32" s="39" t="s">
        <v>260</v>
      </c>
      <c r="R32" s="39" t="s">
        <v>374</v>
      </c>
    </row>
    <row r="34" spans="2:18" x14ac:dyDescent="0.25">
      <c r="D34" s="39" t="s">
        <v>14</v>
      </c>
    </row>
    <row r="35" spans="2:18" x14ac:dyDescent="0.25">
      <c r="B35" s="39" t="s">
        <v>261</v>
      </c>
      <c r="D35" s="39" t="s">
        <v>810</v>
      </c>
      <c r="F35" s="39" t="s">
        <v>810</v>
      </c>
      <c r="G35" s="39" t="s">
        <v>810</v>
      </c>
      <c r="H35" s="39" t="s">
        <v>810</v>
      </c>
      <c r="I35" s="39" t="s">
        <v>810</v>
      </c>
      <c r="J35" s="39" t="s">
        <v>810</v>
      </c>
      <c r="K35" s="39" t="s">
        <v>810</v>
      </c>
      <c r="L35" s="39" t="s">
        <v>810</v>
      </c>
      <c r="M35" s="39" t="s">
        <v>810</v>
      </c>
      <c r="N35" s="39" t="s">
        <v>810</v>
      </c>
      <c r="O35" s="39" t="s">
        <v>810</v>
      </c>
      <c r="P35" s="39" t="s">
        <v>810</v>
      </c>
      <c r="Q35" s="39" t="s">
        <v>810</v>
      </c>
      <c r="R35" s="39" t="s">
        <v>810</v>
      </c>
    </row>
    <row r="36" spans="2:18" x14ac:dyDescent="0.25">
      <c r="B36" s="39" t="s">
        <v>275</v>
      </c>
      <c r="D36" s="39" t="s">
        <v>810</v>
      </c>
      <c r="F36" s="39" t="s">
        <v>810</v>
      </c>
      <c r="G36" s="39" t="s">
        <v>810</v>
      </c>
      <c r="H36" s="39" t="s">
        <v>810</v>
      </c>
      <c r="I36" s="39" t="s">
        <v>810</v>
      </c>
      <c r="J36" s="39" t="s">
        <v>810</v>
      </c>
      <c r="K36" s="39" t="s">
        <v>810</v>
      </c>
      <c r="L36" s="39" t="s">
        <v>810</v>
      </c>
      <c r="M36" s="39" t="s">
        <v>810</v>
      </c>
      <c r="N36" s="39" t="s">
        <v>810</v>
      </c>
      <c r="O36" s="39" t="s">
        <v>810</v>
      </c>
      <c r="P36" s="39" t="s">
        <v>810</v>
      </c>
      <c r="Q36" s="39" t="s">
        <v>810</v>
      </c>
      <c r="R36" s="39" t="s">
        <v>810</v>
      </c>
    </row>
    <row r="37" spans="2:18" x14ac:dyDescent="0.25">
      <c r="B37" s="39" t="s">
        <v>289</v>
      </c>
      <c r="D37" s="39" t="s">
        <v>810</v>
      </c>
      <c r="F37" s="39" t="s">
        <v>810</v>
      </c>
      <c r="G37" s="39" t="s">
        <v>810</v>
      </c>
      <c r="H37" s="39" t="s">
        <v>810</v>
      </c>
      <c r="I37" s="39" t="s">
        <v>810</v>
      </c>
      <c r="J37" s="39" t="s">
        <v>810</v>
      </c>
      <c r="K37" s="39" t="s">
        <v>810</v>
      </c>
      <c r="L37" s="39" t="s">
        <v>810</v>
      </c>
      <c r="M37" s="39" t="s">
        <v>810</v>
      </c>
      <c r="N37" s="39" t="s">
        <v>810</v>
      </c>
      <c r="O37" s="39" t="s">
        <v>810</v>
      </c>
      <c r="P37" s="39" t="s">
        <v>810</v>
      </c>
      <c r="Q37" s="39" t="s">
        <v>810</v>
      </c>
      <c r="R37" s="39" t="s">
        <v>810</v>
      </c>
    </row>
    <row r="38" spans="2:18" x14ac:dyDescent="0.25">
      <c r="D38" s="39" t="s">
        <v>15</v>
      </c>
      <c r="F38" s="39" t="s">
        <v>303</v>
      </c>
      <c r="G38" s="39" t="s">
        <v>304</v>
      </c>
      <c r="H38" s="39" t="s">
        <v>305</v>
      </c>
      <c r="I38" s="39" t="s">
        <v>306</v>
      </c>
      <c r="J38" s="39" t="s">
        <v>307</v>
      </c>
      <c r="K38" s="39" t="s">
        <v>308</v>
      </c>
      <c r="L38" s="39" t="s">
        <v>309</v>
      </c>
      <c r="M38" s="39" t="s">
        <v>310</v>
      </c>
      <c r="N38" s="39" t="s">
        <v>311</v>
      </c>
      <c r="O38" s="39" t="s">
        <v>312</v>
      </c>
      <c r="P38" s="39" t="s">
        <v>313</v>
      </c>
      <c r="Q38" s="39" t="s">
        <v>314</v>
      </c>
      <c r="R38" s="39" t="s">
        <v>378</v>
      </c>
    </row>
    <row r="40" spans="2:18" x14ac:dyDescent="0.25">
      <c r="D40" s="39" t="s">
        <v>10</v>
      </c>
      <c r="F40" s="39" t="s">
        <v>315</v>
      </c>
      <c r="G40" s="39" t="s">
        <v>316</v>
      </c>
      <c r="H40" s="39" t="s">
        <v>317</v>
      </c>
      <c r="I40" s="39" t="s">
        <v>318</v>
      </c>
      <c r="J40" s="39" t="s">
        <v>319</v>
      </c>
      <c r="K40" s="39" t="s">
        <v>320</v>
      </c>
      <c r="L40" s="39" t="s">
        <v>321</v>
      </c>
      <c r="M40" s="39" t="s">
        <v>322</v>
      </c>
      <c r="N40" s="39" t="s">
        <v>323</v>
      </c>
      <c r="O40" s="39" t="s">
        <v>324</v>
      </c>
      <c r="P40" s="39" t="s">
        <v>325</v>
      </c>
      <c r="Q40" s="39" t="s">
        <v>326</v>
      </c>
      <c r="R40" s="39" t="s">
        <v>379</v>
      </c>
    </row>
    <row r="42" spans="2:18" x14ac:dyDescent="0.25">
      <c r="D42" s="39" t="s">
        <v>810</v>
      </c>
    </row>
    <row r="43" spans="2:18" x14ac:dyDescent="0.25">
      <c r="B43" s="39" t="s">
        <v>328</v>
      </c>
      <c r="D43" s="39" t="s">
        <v>383</v>
      </c>
      <c r="F43" s="39" t="s">
        <v>810</v>
      </c>
      <c r="G43" s="39" t="s">
        <v>810</v>
      </c>
      <c r="H43" s="39" t="s">
        <v>810</v>
      </c>
      <c r="I43" s="39" t="s">
        <v>810</v>
      </c>
      <c r="J43" s="39" t="s">
        <v>810</v>
      </c>
      <c r="K43" s="39" t="s">
        <v>810</v>
      </c>
      <c r="L43" s="39" t="s">
        <v>810</v>
      </c>
      <c r="M43" s="39" t="s">
        <v>810</v>
      </c>
      <c r="N43" s="39" t="s">
        <v>810</v>
      </c>
      <c r="O43" s="39" t="s">
        <v>810</v>
      </c>
      <c r="P43" s="39" t="s">
        <v>810</v>
      </c>
      <c r="Q43" s="39" t="s">
        <v>810</v>
      </c>
      <c r="R43" s="39" t="s">
        <v>810</v>
      </c>
    </row>
    <row r="45" spans="2:18" x14ac:dyDescent="0.25">
      <c r="D45" s="39" t="s">
        <v>16</v>
      </c>
      <c r="F45" s="39" t="s">
        <v>341</v>
      </c>
      <c r="G45" s="39" t="s">
        <v>342</v>
      </c>
      <c r="H45" s="39" t="s">
        <v>343</v>
      </c>
      <c r="I45" s="39" t="s">
        <v>344</v>
      </c>
      <c r="J45" s="39" t="s">
        <v>345</v>
      </c>
      <c r="K45" s="39" t="s">
        <v>346</v>
      </c>
      <c r="L45" s="39" t="s">
        <v>347</v>
      </c>
      <c r="M45" s="39" t="s">
        <v>348</v>
      </c>
      <c r="N45" s="39" t="s">
        <v>349</v>
      </c>
      <c r="O45" s="39" t="s">
        <v>350</v>
      </c>
      <c r="P45" s="39" t="s">
        <v>351</v>
      </c>
      <c r="Q45" s="39" t="s">
        <v>352</v>
      </c>
      <c r="R45" s="39" t="s">
        <v>381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workbookViewId="0"/>
  </sheetViews>
  <sheetFormatPr defaultRowHeight="15" x14ac:dyDescent="0.25"/>
  <sheetData>
    <row r="1" spans="1:18" x14ac:dyDescent="0.25">
      <c r="A1" s="39" t="s">
        <v>814</v>
      </c>
      <c r="B1" s="39" t="s">
        <v>17</v>
      </c>
      <c r="D1" s="39" t="s">
        <v>18</v>
      </c>
      <c r="E1" s="39" t="s">
        <v>19</v>
      </c>
      <c r="F1" s="39" t="s">
        <v>19</v>
      </c>
      <c r="G1" s="39" t="s">
        <v>19</v>
      </c>
      <c r="H1" s="39" t="s">
        <v>19</v>
      </c>
      <c r="I1" s="39" t="s">
        <v>19</v>
      </c>
      <c r="J1" s="39" t="s">
        <v>19</v>
      </c>
      <c r="K1" s="39" t="s">
        <v>19</v>
      </c>
      <c r="L1" s="39" t="s">
        <v>19</v>
      </c>
      <c r="M1" s="39" t="s">
        <v>19</v>
      </c>
      <c r="N1" s="39" t="s">
        <v>19</v>
      </c>
      <c r="O1" s="39" t="s">
        <v>19</v>
      </c>
      <c r="P1" s="39" t="s">
        <v>19</v>
      </c>
      <c r="Q1" s="39" t="s">
        <v>19</v>
      </c>
      <c r="R1" s="39" t="s">
        <v>19</v>
      </c>
    </row>
    <row r="2" spans="1:18" x14ac:dyDescent="0.25">
      <c r="A2" s="39" t="s">
        <v>17</v>
      </c>
      <c r="D2" s="39" t="s">
        <v>388</v>
      </c>
      <c r="E2" s="39" t="s">
        <v>389</v>
      </c>
      <c r="F2" s="39" t="s">
        <v>22</v>
      </c>
      <c r="G2" s="39" t="s">
        <v>22</v>
      </c>
      <c r="H2" s="39" t="s">
        <v>22</v>
      </c>
      <c r="I2" s="39" t="s">
        <v>22</v>
      </c>
      <c r="J2" s="39" t="s">
        <v>22</v>
      </c>
      <c r="K2" s="39" t="s">
        <v>22</v>
      </c>
      <c r="L2" s="39" t="s">
        <v>22</v>
      </c>
      <c r="M2" s="39" t="s">
        <v>22</v>
      </c>
      <c r="N2" s="39" t="s">
        <v>22</v>
      </c>
      <c r="O2" s="39" t="s">
        <v>22</v>
      </c>
      <c r="P2" s="39" t="s">
        <v>22</v>
      </c>
      <c r="Q2" s="39" t="s">
        <v>22</v>
      </c>
      <c r="R2" s="39" t="s">
        <v>24</v>
      </c>
    </row>
    <row r="5" spans="1:18" x14ac:dyDescent="0.25">
      <c r="D5" s="39" t="s">
        <v>387</v>
      </c>
      <c r="E5" s="39" t="s">
        <v>390</v>
      </c>
      <c r="F5" s="39" t="s">
        <v>354</v>
      </c>
    </row>
    <row r="6" spans="1:18" x14ac:dyDescent="0.25">
      <c r="D6" s="39" t="s">
        <v>20</v>
      </c>
      <c r="E6" s="39" t="s">
        <v>25</v>
      </c>
    </row>
    <row r="8" spans="1:18" x14ac:dyDescent="0.25">
      <c r="F8" s="39" t="s">
        <v>26</v>
      </c>
      <c r="G8" s="39" t="s">
        <v>27</v>
      </c>
      <c r="H8" s="39" t="s">
        <v>28</v>
      </c>
      <c r="I8" s="39" t="s">
        <v>29</v>
      </c>
      <c r="J8" s="39" t="s">
        <v>30</v>
      </c>
      <c r="K8" s="39" t="s">
        <v>31</v>
      </c>
      <c r="L8" s="39" t="s">
        <v>32</v>
      </c>
      <c r="M8" s="39" t="s">
        <v>33</v>
      </c>
      <c r="N8" s="39" t="s">
        <v>34</v>
      </c>
      <c r="O8" s="39" t="s">
        <v>35</v>
      </c>
      <c r="P8" s="39" t="s">
        <v>36</v>
      </c>
      <c r="Q8" s="39" t="s">
        <v>355</v>
      </c>
      <c r="R8" s="39" t="s">
        <v>25</v>
      </c>
    </row>
    <row r="9" spans="1:18" x14ac:dyDescent="0.25">
      <c r="A9" s="39" t="s">
        <v>17</v>
      </c>
      <c r="F9" s="39" t="s">
        <v>37</v>
      </c>
      <c r="G9" s="39" t="s">
        <v>38</v>
      </c>
      <c r="H9" s="39" t="s">
        <v>39</v>
      </c>
      <c r="I9" s="39" t="s">
        <v>40</v>
      </c>
      <c r="J9" s="39" t="s">
        <v>41</v>
      </c>
      <c r="K9" s="39" t="s">
        <v>42</v>
      </c>
      <c r="L9" s="39" t="s">
        <v>43</v>
      </c>
      <c r="M9" s="39" t="s">
        <v>44</v>
      </c>
      <c r="N9" s="39" t="s">
        <v>45</v>
      </c>
      <c r="O9" s="39" t="s">
        <v>46</v>
      </c>
      <c r="P9" s="39" t="s">
        <v>47</v>
      </c>
      <c r="Q9" s="39" t="s">
        <v>356</v>
      </c>
      <c r="R9" s="39" t="s">
        <v>357</v>
      </c>
    </row>
    <row r="10" spans="1:18" x14ac:dyDescent="0.25">
      <c r="A10" s="39" t="s">
        <v>17</v>
      </c>
      <c r="F10" s="39" t="s">
        <v>48</v>
      </c>
      <c r="G10" s="39" t="s">
        <v>49</v>
      </c>
      <c r="H10" s="39" t="s">
        <v>50</v>
      </c>
      <c r="I10" s="39" t="s">
        <v>51</v>
      </c>
      <c r="J10" s="39" t="s">
        <v>52</v>
      </c>
      <c r="K10" s="39" t="s">
        <v>53</v>
      </c>
      <c r="L10" s="39" t="s">
        <v>54</v>
      </c>
      <c r="M10" s="39" t="s">
        <v>55</v>
      </c>
      <c r="N10" s="39" t="s">
        <v>56</v>
      </c>
      <c r="O10" s="39" t="s">
        <v>57</v>
      </c>
      <c r="P10" s="39" t="s">
        <v>58</v>
      </c>
      <c r="Q10" s="39" t="s">
        <v>358</v>
      </c>
      <c r="R10" s="39" t="s">
        <v>359</v>
      </c>
    </row>
    <row r="11" spans="1:18" x14ac:dyDescent="0.25">
      <c r="B11" s="39" t="s">
        <v>11</v>
      </c>
      <c r="D11" s="39" t="s">
        <v>6</v>
      </c>
    </row>
    <row r="12" spans="1:18" x14ac:dyDescent="0.25">
      <c r="B12" s="39" t="s">
        <v>59</v>
      </c>
      <c r="D12" s="39" t="s">
        <v>60</v>
      </c>
      <c r="F12" s="39" t="s">
        <v>586</v>
      </c>
      <c r="G12" s="39" t="s">
        <v>587</v>
      </c>
      <c r="H12" s="39" t="s">
        <v>588</v>
      </c>
      <c r="I12" s="39" t="s">
        <v>589</v>
      </c>
      <c r="J12" s="39" t="s">
        <v>590</v>
      </c>
      <c r="K12" s="39" t="s">
        <v>591</v>
      </c>
      <c r="L12" s="39" t="s">
        <v>592</v>
      </c>
      <c r="M12" s="39" t="s">
        <v>593</v>
      </c>
      <c r="N12" s="39" t="s">
        <v>594</v>
      </c>
      <c r="O12" s="39" t="s">
        <v>595</v>
      </c>
      <c r="P12" s="39" t="s">
        <v>596</v>
      </c>
      <c r="Q12" s="39" t="s">
        <v>597</v>
      </c>
      <c r="R12" s="39" t="s">
        <v>598</v>
      </c>
    </row>
    <row r="13" spans="1:18" x14ac:dyDescent="0.25">
      <c r="B13" s="39" t="s">
        <v>73</v>
      </c>
      <c r="D13" s="39" t="s">
        <v>74</v>
      </c>
      <c r="F13" s="39" t="s">
        <v>599</v>
      </c>
      <c r="G13" s="39" t="s">
        <v>600</v>
      </c>
      <c r="H13" s="39" t="s">
        <v>601</v>
      </c>
      <c r="I13" s="39" t="s">
        <v>602</v>
      </c>
      <c r="J13" s="39" t="s">
        <v>603</v>
      </c>
      <c r="K13" s="39" t="s">
        <v>604</v>
      </c>
      <c r="L13" s="39" t="s">
        <v>605</v>
      </c>
      <c r="M13" s="39" t="s">
        <v>606</v>
      </c>
      <c r="N13" s="39" t="s">
        <v>607</v>
      </c>
      <c r="O13" s="39" t="s">
        <v>608</v>
      </c>
      <c r="P13" s="39" t="s">
        <v>609</v>
      </c>
      <c r="Q13" s="39" t="s">
        <v>610</v>
      </c>
      <c r="R13" s="39" t="s">
        <v>611</v>
      </c>
    </row>
    <row r="14" spans="1:18" x14ac:dyDescent="0.25">
      <c r="D14" s="39" t="s">
        <v>7</v>
      </c>
      <c r="F14" s="39" t="s">
        <v>87</v>
      </c>
      <c r="G14" s="39" t="s">
        <v>88</v>
      </c>
      <c r="H14" s="39" t="s">
        <v>89</v>
      </c>
      <c r="I14" s="39" t="s">
        <v>90</v>
      </c>
      <c r="J14" s="39" t="s">
        <v>91</v>
      </c>
      <c r="K14" s="39" t="s">
        <v>92</v>
      </c>
      <c r="L14" s="39" t="s">
        <v>93</v>
      </c>
      <c r="M14" s="39" t="s">
        <v>94</v>
      </c>
      <c r="N14" s="39" t="s">
        <v>95</v>
      </c>
      <c r="O14" s="39" t="s">
        <v>96</v>
      </c>
      <c r="P14" s="39" t="s">
        <v>97</v>
      </c>
      <c r="Q14" s="39" t="s">
        <v>98</v>
      </c>
      <c r="R14" s="39" t="s">
        <v>362</v>
      </c>
    </row>
    <row r="16" spans="1:18" x14ac:dyDescent="0.25">
      <c r="D16" s="39" t="s">
        <v>99</v>
      </c>
    </row>
    <row r="17" spans="2:18" x14ac:dyDescent="0.25">
      <c r="B17" s="39" t="s">
        <v>100</v>
      </c>
      <c r="D17" s="39" t="s">
        <v>382</v>
      </c>
      <c r="F17" s="39" t="s">
        <v>612</v>
      </c>
      <c r="G17" s="39" t="s">
        <v>613</v>
      </c>
      <c r="H17" s="39" t="s">
        <v>614</v>
      </c>
      <c r="I17" s="39" t="s">
        <v>615</v>
      </c>
      <c r="J17" s="39" t="s">
        <v>616</v>
      </c>
      <c r="K17" s="39" t="s">
        <v>617</v>
      </c>
      <c r="L17" s="39" t="s">
        <v>618</v>
      </c>
      <c r="M17" s="39" t="s">
        <v>619</v>
      </c>
      <c r="N17" s="39" t="s">
        <v>620</v>
      </c>
      <c r="O17" s="39" t="s">
        <v>621</v>
      </c>
      <c r="P17" s="39" t="s">
        <v>622</v>
      </c>
      <c r="Q17" s="39" t="s">
        <v>623</v>
      </c>
      <c r="R17" s="39" t="s">
        <v>624</v>
      </c>
    </row>
    <row r="19" spans="2:18" x14ac:dyDescent="0.25">
      <c r="D19" s="39" t="s">
        <v>12</v>
      </c>
      <c r="F19" s="39" t="s">
        <v>113</v>
      </c>
      <c r="G19" s="39" t="s">
        <v>114</v>
      </c>
      <c r="H19" s="39" t="s">
        <v>115</v>
      </c>
      <c r="I19" s="39" t="s">
        <v>116</v>
      </c>
      <c r="J19" s="39" t="s">
        <v>117</v>
      </c>
      <c r="K19" s="39" t="s">
        <v>118</v>
      </c>
      <c r="L19" s="39" t="s">
        <v>119</v>
      </c>
      <c r="M19" s="39" t="s">
        <v>120</v>
      </c>
      <c r="N19" s="39" t="s">
        <v>121</v>
      </c>
      <c r="O19" s="39" t="s">
        <v>122</v>
      </c>
      <c r="P19" s="39" t="s">
        <v>123</v>
      </c>
      <c r="Q19" s="39" t="s">
        <v>124</v>
      </c>
      <c r="R19" s="39" t="s">
        <v>364</v>
      </c>
    </row>
    <row r="21" spans="2:18" x14ac:dyDescent="0.25">
      <c r="D21" s="39" t="s">
        <v>8</v>
      </c>
    </row>
    <row r="22" spans="2:18" x14ac:dyDescent="0.25">
      <c r="B22" s="39" t="s">
        <v>125</v>
      </c>
      <c r="D22" s="39" t="s">
        <v>126</v>
      </c>
      <c r="F22" s="39" t="s">
        <v>625</v>
      </c>
      <c r="G22" s="39" t="s">
        <v>626</v>
      </c>
      <c r="H22" s="39" t="s">
        <v>627</v>
      </c>
      <c r="I22" s="39" t="s">
        <v>628</v>
      </c>
      <c r="J22" s="39" t="s">
        <v>629</v>
      </c>
      <c r="K22" s="39" t="s">
        <v>630</v>
      </c>
      <c r="L22" s="39" t="s">
        <v>631</v>
      </c>
      <c r="M22" s="39" t="s">
        <v>632</v>
      </c>
      <c r="N22" s="39" t="s">
        <v>633</v>
      </c>
      <c r="O22" s="39" t="s">
        <v>634</v>
      </c>
      <c r="P22" s="39" t="s">
        <v>635</v>
      </c>
      <c r="Q22" s="39" t="s">
        <v>636</v>
      </c>
      <c r="R22" s="39" t="s">
        <v>637</v>
      </c>
    </row>
    <row r="23" spans="2:18" x14ac:dyDescent="0.25">
      <c r="B23" s="39" t="s">
        <v>139</v>
      </c>
      <c r="D23" s="39" t="s">
        <v>140</v>
      </c>
      <c r="F23" s="39" t="s">
        <v>638</v>
      </c>
      <c r="G23" s="39" t="s">
        <v>639</v>
      </c>
      <c r="H23" s="39" t="s">
        <v>640</v>
      </c>
      <c r="I23" s="39" t="s">
        <v>641</v>
      </c>
      <c r="J23" s="39" t="s">
        <v>642</v>
      </c>
      <c r="K23" s="39" t="s">
        <v>643</v>
      </c>
      <c r="L23" s="39" t="s">
        <v>644</v>
      </c>
      <c r="M23" s="39" t="s">
        <v>645</v>
      </c>
      <c r="N23" s="39" t="s">
        <v>646</v>
      </c>
      <c r="O23" s="39" t="s">
        <v>647</v>
      </c>
      <c r="P23" s="39" t="s">
        <v>648</v>
      </c>
      <c r="Q23" s="39" t="s">
        <v>649</v>
      </c>
      <c r="R23" s="39" t="s">
        <v>650</v>
      </c>
    </row>
    <row r="24" spans="2:18" x14ac:dyDescent="0.25">
      <c r="B24" s="39" t="s">
        <v>153</v>
      </c>
      <c r="D24" s="39" t="s">
        <v>154</v>
      </c>
      <c r="F24" s="39" t="s">
        <v>651</v>
      </c>
      <c r="G24" s="39" t="s">
        <v>652</v>
      </c>
      <c r="H24" s="39" t="s">
        <v>653</v>
      </c>
      <c r="I24" s="39" t="s">
        <v>654</v>
      </c>
      <c r="J24" s="39" t="s">
        <v>655</v>
      </c>
      <c r="K24" s="39" t="s">
        <v>656</v>
      </c>
      <c r="L24" s="39" t="s">
        <v>657</v>
      </c>
      <c r="M24" s="39" t="s">
        <v>658</v>
      </c>
      <c r="N24" s="39" t="s">
        <v>659</v>
      </c>
      <c r="O24" s="39" t="s">
        <v>660</v>
      </c>
      <c r="P24" s="39" t="s">
        <v>661</v>
      </c>
      <c r="Q24" s="39" t="s">
        <v>662</v>
      </c>
      <c r="R24" s="39" t="s">
        <v>663</v>
      </c>
    </row>
    <row r="25" spans="2:18" x14ac:dyDescent="0.25">
      <c r="B25" s="39" t="s">
        <v>167</v>
      </c>
      <c r="D25" s="39" t="s">
        <v>168</v>
      </c>
      <c r="F25" s="39" t="s">
        <v>664</v>
      </c>
      <c r="G25" s="39" t="s">
        <v>665</v>
      </c>
      <c r="H25" s="39" t="s">
        <v>666</v>
      </c>
      <c r="I25" s="39" t="s">
        <v>667</v>
      </c>
      <c r="J25" s="39" t="s">
        <v>668</v>
      </c>
      <c r="K25" s="39" t="s">
        <v>669</v>
      </c>
      <c r="L25" s="39" t="s">
        <v>670</v>
      </c>
      <c r="M25" s="39" t="s">
        <v>671</v>
      </c>
      <c r="N25" s="39" t="s">
        <v>672</v>
      </c>
      <c r="O25" s="39" t="s">
        <v>673</v>
      </c>
      <c r="P25" s="39" t="s">
        <v>674</v>
      </c>
      <c r="Q25" s="39" t="s">
        <v>675</v>
      </c>
      <c r="R25" s="39" t="s">
        <v>676</v>
      </c>
    </row>
    <row r="26" spans="2:18" x14ac:dyDescent="0.25">
      <c r="B26" s="39" t="s">
        <v>181</v>
      </c>
      <c r="D26" s="39" t="s">
        <v>182</v>
      </c>
      <c r="F26" s="39" t="s">
        <v>677</v>
      </c>
      <c r="G26" s="39" t="s">
        <v>678</v>
      </c>
      <c r="H26" s="39" t="s">
        <v>679</v>
      </c>
      <c r="I26" s="39" t="s">
        <v>680</v>
      </c>
      <c r="J26" s="39" t="s">
        <v>681</v>
      </c>
      <c r="K26" s="39" t="s">
        <v>682</v>
      </c>
      <c r="L26" s="39" t="s">
        <v>683</v>
      </c>
      <c r="M26" s="39" t="s">
        <v>684</v>
      </c>
      <c r="N26" s="39" t="s">
        <v>685</v>
      </c>
      <c r="O26" s="39" t="s">
        <v>686</v>
      </c>
      <c r="P26" s="39" t="s">
        <v>687</v>
      </c>
      <c r="Q26" s="39" t="s">
        <v>688</v>
      </c>
      <c r="R26" s="39" t="s">
        <v>689</v>
      </c>
    </row>
    <row r="27" spans="2:18" x14ac:dyDescent="0.25">
      <c r="B27" s="39" t="s">
        <v>195</v>
      </c>
      <c r="D27" s="39" t="s">
        <v>196</v>
      </c>
      <c r="F27" s="39" t="s">
        <v>690</v>
      </c>
      <c r="G27" s="39" t="s">
        <v>691</v>
      </c>
      <c r="H27" s="39" t="s">
        <v>692</v>
      </c>
      <c r="I27" s="39" t="s">
        <v>693</v>
      </c>
      <c r="J27" s="39" t="s">
        <v>694</v>
      </c>
      <c r="K27" s="39" t="s">
        <v>695</v>
      </c>
      <c r="L27" s="39" t="s">
        <v>696</v>
      </c>
      <c r="M27" s="39" t="s">
        <v>697</v>
      </c>
      <c r="N27" s="39" t="s">
        <v>698</v>
      </c>
      <c r="O27" s="39" t="s">
        <v>699</v>
      </c>
      <c r="P27" s="39" t="s">
        <v>700</v>
      </c>
      <c r="Q27" s="39" t="s">
        <v>701</v>
      </c>
      <c r="R27" s="39" t="s">
        <v>702</v>
      </c>
    </row>
    <row r="28" spans="2:18" x14ac:dyDescent="0.25">
      <c r="B28" s="39" t="s">
        <v>209</v>
      </c>
      <c r="D28" s="39" t="s">
        <v>210</v>
      </c>
      <c r="F28" s="39" t="s">
        <v>703</v>
      </c>
      <c r="G28" s="39" t="s">
        <v>704</v>
      </c>
      <c r="H28" s="39" t="s">
        <v>705</v>
      </c>
      <c r="I28" s="39" t="s">
        <v>706</v>
      </c>
      <c r="J28" s="39" t="s">
        <v>707</v>
      </c>
      <c r="K28" s="39" t="s">
        <v>708</v>
      </c>
      <c r="L28" s="39" t="s">
        <v>709</v>
      </c>
      <c r="M28" s="39" t="s">
        <v>710</v>
      </c>
      <c r="N28" s="39" t="s">
        <v>711</v>
      </c>
      <c r="O28" s="39" t="s">
        <v>712</v>
      </c>
      <c r="P28" s="39" t="s">
        <v>713</v>
      </c>
      <c r="Q28" s="39" t="s">
        <v>714</v>
      </c>
      <c r="R28" s="39" t="s">
        <v>715</v>
      </c>
    </row>
    <row r="29" spans="2:18" x14ac:dyDescent="0.25">
      <c r="B29" s="39" t="s">
        <v>223</v>
      </c>
      <c r="D29" s="39" t="s">
        <v>224</v>
      </c>
      <c r="F29" s="39" t="s">
        <v>716</v>
      </c>
      <c r="G29" s="39" t="s">
        <v>717</v>
      </c>
      <c r="H29" s="39" t="s">
        <v>718</v>
      </c>
      <c r="I29" s="39" t="s">
        <v>719</v>
      </c>
      <c r="J29" s="39" t="s">
        <v>720</v>
      </c>
      <c r="K29" s="39" t="s">
        <v>721</v>
      </c>
      <c r="L29" s="39" t="s">
        <v>722</v>
      </c>
      <c r="M29" s="39" t="s">
        <v>723</v>
      </c>
      <c r="N29" s="39" t="s">
        <v>724</v>
      </c>
      <c r="O29" s="39" t="s">
        <v>725</v>
      </c>
      <c r="P29" s="39" t="s">
        <v>726</v>
      </c>
      <c r="Q29" s="39" t="s">
        <v>727</v>
      </c>
      <c r="R29" s="39" t="s">
        <v>728</v>
      </c>
    </row>
    <row r="30" spans="2:18" x14ac:dyDescent="0.25">
      <c r="D30" s="39" t="s">
        <v>9</v>
      </c>
      <c r="F30" s="39" t="s">
        <v>237</v>
      </c>
      <c r="G30" s="39" t="s">
        <v>238</v>
      </c>
      <c r="H30" s="39" t="s">
        <v>239</v>
      </c>
      <c r="I30" s="39" t="s">
        <v>240</v>
      </c>
      <c r="J30" s="39" t="s">
        <v>241</v>
      </c>
      <c r="K30" s="39" t="s">
        <v>242</v>
      </c>
      <c r="L30" s="39" t="s">
        <v>243</v>
      </c>
      <c r="M30" s="39" t="s">
        <v>244</v>
      </c>
      <c r="N30" s="39" t="s">
        <v>245</v>
      </c>
      <c r="O30" s="39" t="s">
        <v>246</v>
      </c>
      <c r="P30" s="39" t="s">
        <v>247</v>
      </c>
      <c r="Q30" s="39" t="s">
        <v>248</v>
      </c>
      <c r="R30" s="39" t="s">
        <v>373</v>
      </c>
    </row>
    <row r="32" spans="2:18" x14ac:dyDescent="0.25">
      <c r="D32" s="39" t="s">
        <v>13</v>
      </c>
      <c r="F32" s="39" t="s">
        <v>249</v>
      </c>
      <c r="G32" s="39" t="s">
        <v>250</v>
      </c>
      <c r="H32" s="39" t="s">
        <v>251</v>
      </c>
      <c r="I32" s="39" t="s">
        <v>252</v>
      </c>
      <c r="J32" s="39" t="s">
        <v>253</v>
      </c>
      <c r="K32" s="39" t="s">
        <v>254</v>
      </c>
      <c r="L32" s="39" t="s">
        <v>255</v>
      </c>
      <c r="M32" s="39" t="s">
        <v>256</v>
      </c>
      <c r="N32" s="39" t="s">
        <v>257</v>
      </c>
      <c r="O32" s="39" t="s">
        <v>258</v>
      </c>
      <c r="P32" s="39" t="s">
        <v>259</v>
      </c>
      <c r="Q32" s="39" t="s">
        <v>260</v>
      </c>
      <c r="R32" s="39" t="s">
        <v>374</v>
      </c>
    </row>
    <row r="34" spans="2:18" x14ac:dyDescent="0.25">
      <c r="D34" s="39" t="s">
        <v>14</v>
      </c>
    </row>
    <row r="35" spans="2:18" x14ac:dyDescent="0.25">
      <c r="B35" s="39" t="s">
        <v>261</v>
      </c>
      <c r="D35" s="39" t="s">
        <v>262</v>
      </c>
      <c r="F35" s="39" t="s">
        <v>729</v>
      </c>
      <c r="G35" s="39" t="s">
        <v>730</v>
      </c>
      <c r="H35" s="39" t="s">
        <v>731</v>
      </c>
      <c r="I35" s="39" t="s">
        <v>732</v>
      </c>
      <c r="J35" s="39" t="s">
        <v>733</v>
      </c>
      <c r="K35" s="39" t="s">
        <v>734</v>
      </c>
      <c r="L35" s="39" t="s">
        <v>735</v>
      </c>
      <c r="M35" s="39" t="s">
        <v>736</v>
      </c>
      <c r="N35" s="39" t="s">
        <v>737</v>
      </c>
      <c r="O35" s="39" t="s">
        <v>738</v>
      </c>
      <c r="P35" s="39" t="s">
        <v>739</v>
      </c>
      <c r="Q35" s="39" t="s">
        <v>740</v>
      </c>
      <c r="R35" s="39" t="s">
        <v>741</v>
      </c>
    </row>
    <row r="36" spans="2:18" x14ac:dyDescent="0.25">
      <c r="B36" s="39" t="s">
        <v>275</v>
      </c>
      <c r="D36" s="39" t="s">
        <v>276</v>
      </c>
      <c r="F36" s="39" t="s">
        <v>742</v>
      </c>
      <c r="G36" s="39" t="s">
        <v>743</v>
      </c>
      <c r="H36" s="39" t="s">
        <v>744</v>
      </c>
      <c r="I36" s="39" t="s">
        <v>745</v>
      </c>
      <c r="J36" s="39" t="s">
        <v>746</v>
      </c>
      <c r="K36" s="39" t="s">
        <v>747</v>
      </c>
      <c r="L36" s="39" t="s">
        <v>748</v>
      </c>
      <c r="M36" s="39" t="s">
        <v>749</v>
      </c>
      <c r="N36" s="39" t="s">
        <v>750</v>
      </c>
      <c r="O36" s="39" t="s">
        <v>751</v>
      </c>
      <c r="P36" s="39" t="s">
        <v>752</v>
      </c>
      <c r="Q36" s="39" t="s">
        <v>753</v>
      </c>
      <c r="R36" s="39" t="s">
        <v>754</v>
      </c>
    </row>
    <row r="37" spans="2:18" x14ac:dyDescent="0.25">
      <c r="B37" s="39" t="s">
        <v>289</v>
      </c>
      <c r="D37" s="39" t="s">
        <v>290</v>
      </c>
      <c r="F37" s="39" t="s">
        <v>755</v>
      </c>
      <c r="G37" s="39" t="s">
        <v>756</v>
      </c>
      <c r="H37" s="39" t="s">
        <v>757</v>
      </c>
      <c r="I37" s="39" t="s">
        <v>758</v>
      </c>
      <c r="J37" s="39" t="s">
        <v>759</v>
      </c>
      <c r="K37" s="39" t="s">
        <v>760</v>
      </c>
      <c r="L37" s="39" t="s">
        <v>761</v>
      </c>
      <c r="M37" s="39" t="s">
        <v>762</v>
      </c>
      <c r="N37" s="39" t="s">
        <v>763</v>
      </c>
      <c r="O37" s="39" t="s">
        <v>764</v>
      </c>
      <c r="P37" s="39" t="s">
        <v>765</v>
      </c>
      <c r="Q37" s="39" t="s">
        <v>766</v>
      </c>
      <c r="R37" s="39" t="s">
        <v>767</v>
      </c>
    </row>
    <row r="38" spans="2:18" x14ac:dyDescent="0.25">
      <c r="D38" s="39" t="s">
        <v>15</v>
      </c>
      <c r="F38" s="39" t="s">
        <v>303</v>
      </c>
      <c r="G38" s="39" t="s">
        <v>304</v>
      </c>
      <c r="H38" s="39" t="s">
        <v>305</v>
      </c>
      <c r="I38" s="39" t="s">
        <v>306</v>
      </c>
      <c r="J38" s="39" t="s">
        <v>307</v>
      </c>
      <c r="K38" s="39" t="s">
        <v>308</v>
      </c>
      <c r="L38" s="39" t="s">
        <v>309</v>
      </c>
      <c r="M38" s="39" t="s">
        <v>310</v>
      </c>
      <c r="N38" s="39" t="s">
        <v>311</v>
      </c>
      <c r="O38" s="39" t="s">
        <v>312</v>
      </c>
      <c r="P38" s="39" t="s">
        <v>313</v>
      </c>
      <c r="Q38" s="39" t="s">
        <v>314</v>
      </c>
      <c r="R38" s="39" t="s">
        <v>378</v>
      </c>
    </row>
    <row r="40" spans="2:18" x14ac:dyDescent="0.25">
      <c r="D40" s="39" t="s">
        <v>10</v>
      </c>
      <c r="F40" s="39" t="s">
        <v>315</v>
      </c>
      <c r="G40" s="39" t="s">
        <v>316</v>
      </c>
      <c r="H40" s="39" t="s">
        <v>317</v>
      </c>
      <c r="I40" s="39" t="s">
        <v>318</v>
      </c>
      <c r="J40" s="39" t="s">
        <v>319</v>
      </c>
      <c r="K40" s="39" t="s">
        <v>320</v>
      </c>
      <c r="L40" s="39" t="s">
        <v>321</v>
      </c>
      <c r="M40" s="39" t="s">
        <v>322</v>
      </c>
      <c r="N40" s="39" t="s">
        <v>323</v>
      </c>
      <c r="O40" s="39" t="s">
        <v>324</v>
      </c>
      <c r="P40" s="39" t="s">
        <v>325</v>
      </c>
      <c r="Q40" s="39" t="s">
        <v>326</v>
      </c>
      <c r="R40" s="39" t="s">
        <v>379</v>
      </c>
    </row>
    <row r="42" spans="2:18" x14ac:dyDescent="0.25">
      <c r="D42" s="39" t="s">
        <v>327</v>
      </c>
    </row>
    <row r="43" spans="2:18" x14ac:dyDescent="0.25">
      <c r="B43" s="39" t="s">
        <v>328</v>
      </c>
      <c r="D43" s="39" t="s">
        <v>383</v>
      </c>
      <c r="F43" s="39" t="s">
        <v>768</v>
      </c>
      <c r="G43" s="39" t="s">
        <v>769</v>
      </c>
      <c r="H43" s="39" t="s">
        <v>770</v>
      </c>
      <c r="I43" s="39" t="s">
        <v>771</v>
      </c>
      <c r="J43" s="39" t="s">
        <v>772</v>
      </c>
      <c r="K43" s="39" t="s">
        <v>773</v>
      </c>
      <c r="L43" s="39" t="s">
        <v>774</v>
      </c>
      <c r="M43" s="39" t="s">
        <v>775</v>
      </c>
      <c r="N43" s="39" t="s">
        <v>776</v>
      </c>
      <c r="O43" s="39" t="s">
        <v>777</v>
      </c>
      <c r="P43" s="39" t="s">
        <v>778</v>
      </c>
      <c r="Q43" s="39" t="s">
        <v>779</v>
      </c>
      <c r="R43" s="39" t="s">
        <v>780</v>
      </c>
    </row>
    <row r="45" spans="2:18" x14ac:dyDescent="0.25">
      <c r="D45" s="39" t="s">
        <v>16</v>
      </c>
      <c r="F45" s="39" t="s">
        <v>341</v>
      </c>
      <c r="G45" s="39" t="s">
        <v>342</v>
      </c>
      <c r="H45" s="39" t="s">
        <v>343</v>
      </c>
      <c r="I45" s="39" t="s">
        <v>344</v>
      </c>
      <c r="J45" s="39" t="s">
        <v>345</v>
      </c>
      <c r="K45" s="39" t="s">
        <v>346</v>
      </c>
      <c r="L45" s="39" t="s">
        <v>347</v>
      </c>
      <c r="M45" s="39" t="s">
        <v>348</v>
      </c>
      <c r="N45" s="39" t="s">
        <v>349</v>
      </c>
      <c r="O45" s="39" t="s">
        <v>350</v>
      </c>
      <c r="P45" s="39" t="s">
        <v>351</v>
      </c>
      <c r="Q45" s="39" t="s">
        <v>352</v>
      </c>
      <c r="R45" s="39" t="s">
        <v>381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workbookViewId="0"/>
  </sheetViews>
  <sheetFormatPr defaultRowHeight="15" x14ac:dyDescent="0.25"/>
  <sheetData>
    <row r="1" spans="1:18" x14ac:dyDescent="0.25">
      <c r="A1" s="39" t="s">
        <v>814</v>
      </c>
      <c r="B1" s="39" t="s">
        <v>17</v>
      </c>
      <c r="D1" s="39" t="s">
        <v>18</v>
      </c>
      <c r="E1" s="39" t="s">
        <v>19</v>
      </c>
      <c r="F1" s="39" t="s">
        <v>19</v>
      </c>
      <c r="G1" s="39" t="s">
        <v>19</v>
      </c>
      <c r="H1" s="39" t="s">
        <v>19</v>
      </c>
      <c r="I1" s="39" t="s">
        <v>19</v>
      </c>
      <c r="J1" s="39" t="s">
        <v>19</v>
      </c>
      <c r="K1" s="39" t="s">
        <v>19</v>
      </c>
      <c r="L1" s="39" t="s">
        <v>19</v>
      </c>
      <c r="M1" s="39" t="s">
        <v>19</v>
      </c>
      <c r="N1" s="39" t="s">
        <v>19</v>
      </c>
      <c r="O1" s="39" t="s">
        <v>19</v>
      </c>
      <c r="P1" s="39" t="s">
        <v>19</v>
      </c>
      <c r="Q1" s="39" t="s">
        <v>19</v>
      </c>
      <c r="R1" s="39" t="s">
        <v>19</v>
      </c>
    </row>
    <row r="2" spans="1:18" x14ac:dyDescent="0.25">
      <c r="A2" s="39" t="s">
        <v>17</v>
      </c>
      <c r="D2" s="39" t="s">
        <v>388</v>
      </c>
      <c r="E2" s="39" t="s">
        <v>389</v>
      </c>
      <c r="F2" s="39" t="s">
        <v>22</v>
      </c>
      <c r="G2" s="39" t="s">
        <v>22</v>
      </c>
      <c r="H2" s="39" t="s">
        <v>22</v>
      </c>
      <c r="I2" s="39" t="s">
        <v>22</v>
      </c>
      <c r="J2" s="39" t="s">
        <v>22</v>
      </c>
      <c r="K2" s="39" t="s">
        <v>22</v>
      </c>
      <c r="L2" s="39" t="s">
        <v>22</v>
      </c>
      <c r="M2" s="39" t="s">
        <v>22</v>
      </c>
      <c r="N2" s="39" t="s">
        <v>22</v>
      </c>
      <c r="O2" s="39" t="s">
        <v>22</v>
      </c>
      <c r="P2" s="39" t="s">
        <v>22</v>
      </c>
      <c r="Q2" s="39" t="s">
        <v>22</v>
      </c>
      <c r="R2" s="39" t="s">
        <v>24</v>
      </c>
    </row>
    <row r="5" spans="1:18" x14ac:dyDescent="0.25">
      <c r="D5" s="39" t="s">
        <v>387</v>
      </c>
      <c r="E5" s="39" t="s">
        <v>390</v>
      </c>
      <c r="F5" s="39" t="s">
        <v>354</v>
      </c>
    </row>
    <row r="6" spans="1:18" x14ac:dyDescent="0.25">
      <c r="D6" s="39" t="s">
        <v>20</v>
      </c>
      <c r="E6" s="39" t="s">
        <v>25</v>
      </c>
    </row>
    <row r="8" spans="1:18" x14ac:dyDescent="0.25">
      <c r="F8" s="39" t="s">
        <v>26</v>
      </c>
      <c r="G8" s="39" t="s">
        <v>27</v>
      </c>
      <c r="H8" s="39" t="s">
        <v>28</v>
      </c>
      <c r="I8" s="39" t="s">
        <v>29</v>
      </c>
      <c r="J8" s="39" t="s">
        <v>30</v>
      </c>
      <c r="K8" s="39" t="s">
        <v>31</v>
      </c>
      <c r="L8" s="39" t="s">
        <v>32</v>
      </c>
      <c r="M8" s="39" t="s">
        <v>33</v>
      </c>
      <c r="N8" s="39" t="s">
        <v>34</v>
      </c>
      <c r="O8" s="39" t="s">
        <v>35</v>
      </c>
      <c r="P8" s="39" t="s">
        <v>36</v>
      </c>
      <c r="Q8" s="39" t="s">
        <v>355</v>
      </c>
      <c r="R8" s="39" t="s">
        <v>25</v>
      </c>
    </row>
    <row r="9" spans="1:18" x14ac:dyDescent="0.25">
      <c r="A9" s="39" t="s">
        <v>17</v>
      </c>
      <c r="F9" s="39" t="s">
        <v>37</v>
      </c>
      <c r="G9" s="39" t="s">
        <v>38</v>
      </c>
      <c r="H9" s="39" t="s">
        <v>39</v>
      </c>
      <c r="I9" s="39" t="s">
        <v>40</v>
      </c>
      <c r="J9" s="39" t="s">
        <v>41</v>
      </c>
      <c r="K9" s="39" t="s">
        <v>42</v>
      </c>
      <c r="L9" s="39" t="s">
        <v>43</v>
      </c>
      <c r="M9" s="39" t="s">
        <v>44</v>
      </c>
      <c r="N9" s="39" t="s">
        <v>45</v>
      </c>
      <c r="O9" s="39" t="s">
        <v>46</v>
      </c>
      <c r="P9" s="39" t="s">
        <v>47</v>
      </c>
      <c r="Q9" s="39" t="s">
        <v>356</v>
      </c>
      <c r="R9" s="39" t="s">
        <v>357</v>
      </c>
    </row>
    <row r="10" spans="1:18" x14ac:dyDescent="0.25">
      <c r="A10" s="39" t="s">
        <v>17</v>
      </c>
      <c r="F10" s="39" t="s">
        <v>48</v>
      </c>
      <c r="G10" s="39" t="s">
        <v>49</v>
      </c>
      <c r="H10" s="39" t="s">
        <v>50</v>
      </c>
      <c r="I10" s="39" t="s">
        <v>51</v>
      </c>
      <c r="J10" s="39" t="s">
        <v>52</v>
      </c>
      <c r="K10" s="39" t="s">
        <v>53</v>
      </c>
      <c r="L10" s="39" t="s">
        <v>54</v>
      </c>
      <c r="M10" s="39" t="s">
        <v>55</v>
      </c>
      <c r="N10" s="39" t="s">
        <v>56</v>
      </c>
      <c r="O10" s="39" t="s">
        <v>57</v>
      </c>
      <c r="P10" s="39" t="s">
        <v>58</v>
      </c>
      <c r="Q10" s="39" t="s">
        <v>358</v>
      </c>
      <c r="R10" s="39" t="s">
        <v>359</v>
      </c>
    </row>
    <row r="11" spans="1:18" x14ac:dyDescent="0.25">
      <c r="B11" s="39" t="s">
        <v>11</v>
      </c>
      <c r="D11" s="39" t="s">
        <v>6</v>
      </c>
    </row>
    <row r="12" spans="1:18" x14ac:dyDescent="0.25">
      <c r="B12" s="39" t="s">
        <v>59</v>
      </c>
      <c r="D12" s="39" t="s">
        <v>810</v>
      </c>
      <c r="F12" s="39" t="s">
        <v>810</v>
      </c>
      <c r="G12" s="39" t="s">
        <v>810</v>
      </c>
      <c r="H12" s="39" t="s">
        <v>810</v>
      </c>
      <c r="I12" s="39" t="s">
        <v>810</v>
      </c>
      <c r="J12" s="39" t="s">
        <v>810</v>
      </c>
      <c r="K12" s="39" t="s">
        <v>810</v>
      </c>
      <c r="L12" s="39" t="s">
        <v>810</v>
      </c>
      <c r="M12" s="39" t="s">
        <v>810</v>
      </c>
      <c r="N12" s="39" t="s">
        <v>810</v>
      </c>
      <c r="O12" s="39" t="s">
        <v>810</v>
      </c>
      <c r="P12" s="39" t="s">
        <v>810</v>
      </c>
      <c r="Q12" s="39" t="s">
        <v>810</v>
      </c>
      <c r="R12" s="39" t="s">
        <v>810</v>
      </c>
    </row>
    <row r="13" spans="1:18" x14ac:dyDescent="0.25">
      <c r="B13" s="39" t="s">
        <v>73</v>
      </c>
      <c r="D13" s="39" t="s">
        <v>810</v>
      </c>
      <c r="F13" s="39" t="s">
        <v>810</v>
      </c>
      <c r="G13" s="39" t="s">
        <v>810</v>
      </c>
      <c r="H13" s="39" t="s">
        <v>810</v>
      </c>
      <c r="I13" s="39" t="s">
        <v>810</v>
      </c>
      <c r="J13" s="39" t="s">
        <v>810</v>
      </c>
      <c r="K13" s="39" t="s">
        <v>810</v>
      </c>
      <c r="L13" s="39" t="s">
        <v>810</v>
      </c>
      <c r="M13" s="39" t="s">
        <v>810</v>
      </c>
      <c r="N13" s="39" t="s">
        <v>810</v>
      </c>
      <c r="O13" s="39" t="s">
        <v>810</v>
      </c>
      <c r="P13" s="39" t="s">
        <v>810</v>
      </c>
      <c r="Q13" s="39" t="s">
        <v>810</v>
      </c>
      <c r="R13" s="39" t="s">
        <v>810</v>
      </c>
    </row>
    <row r="14" spans="1:18" x14ac:dyDescent="0.25">
      <c r="D14" s="39" t="s">
        <v>7</v>
      </c>
      <c r="F14" s="39" t="s">
        <v>87</v>
      </c>
      <c r="G14" s="39" t="s">
        <v>88</v>
      </c>
      <c r="H14" s="39" t="s">
        <v>89</v>
      </c>
      <c r="I14" s="39" t="s">
        <v>90</v>
      </c>
      <c r="J14" s="39" t="s">
        <v>91</v>
      </c>
      <c r="K14" s="39" t="s">
        <v>92</v>
      </c>
      <c r="L14" s="39" t="s">
        <v>93</v>
      </c>
      <c r="M14" s="39" t="s">
        <v>94</v>
      </c>
      <c r="N14" s="39" t="s">
        <v>95</v>
      </c>
      <c r="O14" s="39" t="s">
        <v>96</v>
      </c>
      <c r="P14" s="39" t="s">
        <v>97</v>
      </c>
      <c r="Q14" s="39" t="s">
        <v>98</v>
      </c>
      <c r="R14" s="39" t="s">
        <v>362</v>
      </c>
    </row>
    <row r="16" spans="1:18" x14ac:dyDescent="0.25">
      <c r="D16" s="39" t="s">
        <v>810</v>
      </c>
    </row>
    <row r="17" spans="2:18" x14ac:dyDescent="0.25">
      <c r="B17" s="39" t="s">
        <v>100</v>
      </c>
      <c r="D17" s="39" t="s">
        <v>382</v>
      </c>
      <c r="F17" s="39" t="s">
        <v>810</v>
      </c>
      <c r="G17" s="39" t="s">
        <v>810</v>
      </c>
      <c r="H17" s="39" t="s">
        <v>810</v>
      </c>
      <c r="I17" s="39" t="s">
        <v>810</v>
      </c>
      <c r="J17" s="39" t="s">
        <v>810</v>
      </c>
      <c r="K17" s="39" t="s">
        <v>810</v>
      </c>
      <c r="L17" s="39" t="s">
        <v>810</v>
      </c>
      <c r="M17" s="39" t="s">
        <v>810</v>
      </c>
      <c r="N17" s="39" t="s">
        <v>810</v>
      </c>
      <c r="O17" s="39" t="s">
        <v>810</v>
      </c>
      <c r="P17" s="39" t="s">
        <v>810</v>
      </c>
      <c r="Q17" s="39" t="s">
        <v>810</v>
      </c>
      <c r="R17" s="39" t="s">
        <v>810</v>
      </c>
    </row>
    <row r="19" spans="2:18" x14ac:dyDescent="0.25">
      <c r="D19" s="39" t="s">
        <v>12</v>
      </c>
      <c r="F19" s="39" t="s">
        <v>113</v>
      </c>
      <c r="G19" s="39" t="s">
        <v>114</v>
      </c>
      <c r="H19" s="39" t="s">
        <v>115</v>
      </c>
      <c r="I19" s="39" t="s">
        <v>116</v>
      </c>
      <c r="J19" s="39" t="s">
        <v>117</v>
      </c>
      <c r="K19" s="39" t="s">
        <v>118</v>
      </c>
      <c r="L19" s="39" t="s">
        <v>119</v>
      </c>
      <c r="M19" s="39" t="s">
        <v>120</v>
      </c>
      <c r="N19" s="39" t="s">
        <v>121</v>
      </c>
      <c r="O19" s="39" t="s">
        <v>122</v>
      </c>
      <c r="P19" s="39" t="s">
        <v>123</v>
      </c>
      <c r="Q19" s="39" t="s">
        <v>124</v>
      </c>
      <c r="R19" s="39" t="s">
        <v>364</v>
      </c>
    </row>
    <row r="21" spans="2:18" x14ac:dyDescent="0.25">
      <c r="D21" s="39" t="s">
        <v>8</v>
      </c>
    </row>
    <row r="22" spans="2:18" x14ac:dyDescent="0.25">
      <c r="B22" s="39" t="s">
        <v>125</v>
      </c>
      <c r="D22" s="39" t="s">
        <v>810</v>
      </c>
      <c r="F22" s="39" t="s">
        <v>810</v>
      </c>
      <c r="G22" s="39" t="s">
        <v>810</v>
      </c>
      <c r="H22" s="39" t="s">
        <v>810</v>
      </c>
      <c r="I22" s="39" t="s">
        <v>810</v>
      </c>
      <c r="J22" s="39" t="s">
        <v>810</v>
      </c>
      <c r="K22" s="39" t="s">
        <v>810</v>
      </c>
      <c r="L22" s="39" t="s">
        <v>810</v>
      </c>
      <c r="M22" s="39" t="s">
        <v>810</v>
      </c>
      <c r="N22" s="39" t="s">
        <v>810</v>
      </c>
      <c r="O22" s="39" t="s">
        <v>810</v>
      </c>
      <c r="P22" s="39" t="s">
        <v>810</v>
      </c>
      <c r="Q22" s="39" t="s">
        <v>810</v>
      </c>
      <c r="R22" s="39" t="s">
        <v>810</v>
      </c>
    </row>
    <row r="23" spans="2:18" x14ac:dyDescent="0.25">
      <c r="B23" s="39" t="s">
        <v>139</v>
      </c>
      <c r="D23" s="39" t="s">
        <v>810</v>
      </c>
      <c r="F23" s="39" t="s">
        <v>810</v>
      </c>
      <c r="G23" s="39" t="s">
        <v>810</v>
      </c>
      <c r="H23" s="39" t="s">
        <v>810</v>
      </c>
      <c r="I23" s="39" t="s">
        <v>810</v>
      </c>
      <c r="J23" s="39" t="s">
        <v>810</v>
      </c>
      <c r="K23" s="39" t="s">
        <v>810</v>
      </c>
      <c r="L23" s="39" t="s">
        <v>810</v>
      </c>
      <c r="M23" s="39" t="s">
        <v>810</v>
      </c>
      <c r="N23" s="39" t="s">
        <v>810</v>
      </c>
      <c r="O23" s="39" t="s">
        <v>810</v>
      </c>
      <c r="P23" s="39" t="s">
        <v>810</v>
      </c>
      <c r="Q23" s="39" t="s">
        <v>810</v>
      </c>
      <c r="R23" s="39" t="s">
        <v>810</v>
      </c>
    </row>
    <row r="24" spans="2:18" x14ac:dyDescent="0.25">
      <c r="B24" s="39" t="s">
        <v>153</v>
      </c>
      <c r="D24" s="39" t="s">
        <v>810</v>
      </c>
      <c r="F24" s="39" t="s">
        <v>810</v>
      </c>
      <c r="G24" s="39" t="s">
        <v>810</v>
      </c>
      <c r="H24" s="39" t="s">
        <v>810</v>
      </c>
      <c r="I24" s="39" t="s">
        <v>810</v>
      </c>
      <c r="J24" s="39" t="s">
        <v>810</v>
      </c>
      <c r="K24" s="39" t="s">
        <v>810</v>
      </c>
      <c r="L24" s="39" t="s">
        <v>810</v>
      </c>
      <c r="M24" s="39" t="s">
        <v>810</v>
      </c>
      <c r="N24" s="39" t="s">
        <v>810</v>
      </c>
      <c r="O24" s="39" t="s">
        <v>810</v>
      </c>
      <c r="P24" s="39" t="s">
        <v>810</v>
      </c>
      <c r="Q24" s="39" t="s">
        <v>810</v>
      </c>
      <c r="R24" s="39" t="s">
        <v>810</v>
      </c>
    </row>
    <row r="25" spans="2:18" x14ac:dyDescent="0.25">
      <c r="B25" s="39" t="s">
        <v>167</v>
      </c>
      <c r="D25" s="39" t="s">
        <v>810</v>
      </c>
      <c r="F25" s="39" t="s">
        <v>810</v>
      </c>
      <c r="G25" s="39" t="s">
        <v>810</v>
      </c>
      <c r="H25" s="39" t="s">
        <v>810</v>
      </c>
      <c r="I25" s="39" t="s">
        <v>810</v>
      </c>
      <c r="J25" s="39" t="s">
        <v>810</v>
      </c>
      <c r="K25" s="39" t="s">
        <v>810</v>
      </c>
      <c r="L25" s="39" t="s">
        <v>810</v>
      </c>
      <c r="M25" s="39" t="s">
        <v>810</v>
      </c>
      <c r="N25" s="39" t="s">
        <v>810</v>
      </c>
      <c r="O25" s="39" t="s">
        <v>810</v>
      </c>
      <c r="P25" s="39" t="s">
        <v>810</v>
      </c>
      <c r="Q25" s="39" t="s">
        <v>810</v>
      </c>
      <c r="R25" s="39" t="s">
        <v>810</v>
      </c>
    </row>
    <row r="26" spans="2:18" x14ac:dyDescent="0.25">
      <c r="B26" s="39" t="s">
        <v>181</v>
      </c>
      <c r="D26" s="39" t="s">
        <v>810</v>
      </c>
      <c r="F26" s="39" t="s">
        <v>810</v>
      </c>
      <c r="G26" s="39" t="s">
        <v>810</v>
      </c>
      <c r="H26" s="39" t="s">
        <v>810</v>
      </c>
      <c r="I26" s="39" t="s">
        <v>810</v>
      </c>
      <c r="J26" s="39" t="s">
        <v>810</v>
      </c>
      <c r="K26" s="39" t="s">
        <v>810</v>
      </c>
      <c r="L26" s="39" t="s">
        <v>810</v>
      </c>
      <c r="M26" s="39" t="s">
        <v>810</v>
      </c>
      <c r="N26" s="39" t="s">
        <v>810</v>
      </c>
      <c r="O26" s="39" t="s">
        <v>810</v>
      </c>
      <c r="P26" s="39" t="s">
        <v>810</v>
      </c>
      <c r="Q26" s="39" t="s">
        <v>810</v>
      </c>
      <c r="R26" s="39" t="s">
        <v>810</v>
      </c>
    </row>
    <row r="27" spans="2:18" x14ac:dyDescent="0.25">
      <c r="B27" s="39" t="s">
        <v>195</v>
      </c>
      <c r="D27" s="39" t="s">
        <v>810</v>
      </c>
      <c r="F27" s="39" t="s">
        <v>810</v>
      </c>
      <c r="G27" s="39" t="s">
        <v>810</v>
      </c>
      <c r="H27" s="39" t="s">
        <v>810</v>
      </c>
      <c r="I27" s="39" t="s">
        <v>810</v>
      </c>
      <c r="J27" s="39" t="s">
        <v>810</v>
      </c>
      <c r="K27" s="39" t="s">
        <v>810</v>
      </c>
      <c r="L27" s="39" t="s">
        <v>810</v>
      </c>
      <c r="M27" s="39" t="s">
        <v>810</v>
      </c>
      <c r="N27" s="39" t="s">
        <v>810</v>
      </c>
      <c r="O27" s="39" t="s">
        <v>810</v>
      </c>
      <c r="P27" s="39" t="s">
        <v>810</v>
      </c>
      <c r="Q27" s="39" t="s">
        <v>810</v>
      </c>
      <c r="R27" s="39" t="s">
        <v>810</v>
      </c>
    </row>
    <row r="28" spans="2:18" x14ac:dyDescent="0.25">
      <c r="B28" s="39" t="s">
        <v>209</v>
      </c>
      <c r="D28" s="39" t="s">
        <v>810</v>
      </c>
      <c r="F28" s="39" t="s">
        <v>810</v>
      </c>
      <c r="G28" s="39" t="s">
        <v>810</v>
      </c>
      <c r="H28" s="39" t="s">
        <v>810</v>
      </c>
      <c r="I28" s="39" t="s">
        <v>810</v>
      </c>
      <c r="J28" s="39" t="s">
        <v>810</v>
      </c>
      <c r="K28" s="39" t="s">
        <v>810</v>
      </c>
      <c r="L28" s="39" t="s">
        <v>810</v>
      </c>
      <c r="M28" s="39" t="s">
        <v>810</v>
      </c>
      <c r="N28" s="39" t="s">
        <v>810</v>
      </c>
      <c r="O28" s="39" t="s">
        <v>810</v>
      </c>
      <c r="P28" s="39" t="s">
        <v>810</v>
      </c>
      <c r="Q28" s="39" t="s">
        <v>810</v>
      </c>
      <c r="R28" s="39" t="s">
        <v>810</v>
      </c>
    </row>
    <row r="29" spans="2:18" x14ac:dyDescent="0.25">
      <c r="B29" s="39" t="s">
        <v>223</v>
      </c>
      <c r="D29" s="39" t="s">
        <v>810</v>
      </c>
      <c r="F29" s="39" t="s">
        <v>810</v>
      </c>
      <c r="G29" s="39" t="s">
        <v>810</v>
      </c>
      <c r="H29" s="39" t="s">
        <v>810</v>
      </c>
      <c r="I29" s="39" t="s">
        <v>810</v>
      </c>
      <c r="J29" s="39" t="s">
        <v>810</v>
      </c>
      <c r="K29" s="39" t="s">
        <v>810</v>
      </c>
      <c r="L29" s="39" t="s">
        <v>810</v>
      </c>
      <c r="M29" s="39" t="s">
        <v>810</v>
      </c>
      <c r="N29" s="39" t="s">
        <v>810</v>
      </c>
      <c r="O29" s="39" t="s">
        <v>810</v>
      </c>
      <c r="P29" s="39" t="s">
        <v>810</v>
      </c>
      <c r="Q29" s="39" t="s">
        <v>810</v>
      </c>
      <c r="R29" s="39" t="s">
        <v>810</v>
      </c>
    </row>
    <row r="30" spans="2:18" x14ac:dyDescent="0.25">
      <c r="D30" s="39" t="s">
        <v>9</v>
      </c>
      <c r="F30" s="39" t="s">
        <v>237</v>
      </c>
      <c r="G30" s="39" t="s">
        <v>238</v>
      </c>
      <c r="H30" s="39" t="s">
        <v>239</v>
      </c>
      <c r="I30" s="39" t="s">
        <v>240</v>
      </c>
      <c r="J30" s="39" t="s">
        <v>241</v>
      </c>
      <c r="K30" s="39" t="s">
        <v>242</v>
      </c>
      <c r="L30" s="39" t="s">
        <v>243</v>
      </c>
      <c r="M30" s="39" t="s">
        <v>244</v>
      </c>
      <c r="N30" s="39" t="s">
        <v>245</v>
      </c>
      <c r="O30" s="39" t="s">
        <v>246</v>
      </c>
      <c r="P30" s="39" t="s">
        <v>247</v>
      </c>
      <c r="Q30" s="39" t="s">
        <v>248</v>
      </c>
      <c r="R30" s="39" t="s">
        <v>373</v>
      </c>
    </row>
    <row r="32" spans="2:18" x14ac:dyDescent="0.25">
      <c r="D32" s="39" t="s">
        <v>13</v>
      </c>
      <c r="F32" s="39" t="s">
        <v>249</v>
      </c>
      <c r="G32" s="39" t="s">
        <v>250</v>
      </c>
      <c r="H32" s="39" t="s">
        <v>251</v>
      </c>
      <c r="I32" s="39" t="s">
        <v>252</v>
      </c>
      <c r="J32" s="39" t="s">
        <v>253</v>
      </c>
      <c r="K32" s="39" t="s">
        <v>254</v>
      </c>
      <c r="L32" s="39" t="s">
        <v>255</v>
      </c>
      <c r="M32" s="39" t="s">
        <v>256</v>
      </c>
      <c r="N32" s="39" t="s">
        <v>257</v>
      </c>
      <c r="O32" s="39" t="s">
        <v>258</v>
      </c>
      <c r="P32" s="39" t="s">
        <v>259</v>
      </c>
      <c r="Q32" s="39" t="s">
        <v>260</v>
      </c>
      <c r="R32" s="39" t="s">
        <v>374</v>
      </c>
    </row>
    <row r="34" spans="2:18" x14ac:dyDescent="0.25">
      <c r="D34" s="39" t="s">
        <v>14</v>
      </c>
    </row>
    <row r="35" spans="2:18" x14ac:dyDescent="0.25">
      <c r="B35" s="39" t="s">
        <v>261</v>
      </c>
      <c r="D35" s="39" t="s">
        <v>810</v>
      </c>
      <c r="F35" s="39" t="s">
        <v>810</v>
      </c>
      <c r="G35" s="39" t="s">
        <v>810</v>
      </c>
      <c r="H35" s="39" t="s">
        <v>810</v>
      </c>
      <c r="I35" s="39" t="s">
        <v>810</v>
      </c>
      <c r="J35" s="39" t="s">
        <v>810</v>
      </c>
      <c r="K35" s="39" t="s">
        <v>810</v>
      </c>
      <c r="L35" s="39" t="s">
        <v>810</v>
      </c>
      <c r="M35" s="39" t="s">
        <v>810</v>
      </c>
      <c r="N35" s="39" t="s">
        <v>810</v>
      </c>
      <c r="O35" s="39" t="s">
        <v>810</v>
      </c>
      <c r="P35" s="39" t="s">
        <v>810</v>
      </c>
      <c r="Q35" s="39" t="s">
        <v>810</v>
      </c>
      <c r="R35" s="39" t="s">
        <v>810</v>
      </c>
    </row>
    <row r="36" spans="2:18" x14ac:dyDescent="0.25">
      <c r="B36" s="39" t="s">
        <v>275</v>
      </c>
      <c r="D36" s="39" t="s">
        <v>810</v>
      </c>
      <c r="F36" s="39" t="s">
        <v>810</v>
      </c>
      <c r="G36" s="39" t="s">
        <v>810</v>
      </c>
      <c r="H36" s="39" t="s">
        <v>810</v>
      </c>
      <c r="I36" s="39" t="s">
        <v>810</v>
      </c>
      <c r="J36" s="39" t="s">
        <v>810</v>
      </c>
      <c r="K36" s="39" t="s">
        <v>810</v>
      </c>
      <c r="L36" s="39" t="s">
        <v>810</v>
      </c>
      <c r="M36" s="39" t="s">
        <v>810</v>
      </c>
      <c r="N36" s="39" t="s">
        <v>810</v>
      </c>
      <c r="O36" s="39" t="s">
        <v>810</v>
      </c>
      <c r="P36" s="39" t="s">
        <v>810</v>
      </c>
      <c r="Q36" s="39" t="s">
        <v>810</v>
      </c>
      <c r="R36" s="39" t="s">
        <v>810</v>
      </c>
    </row>
    <row r="37" spans="2:18" x14ac:dyDescent="0.25">
      <c r="B37" s="39" t="s">
        <v>289</v>
      </c>
      <c r="D37" s="39" t="s">
        <v>810</v>
      </c>
      <c r="F37" s="39" t="s">
        <v>810</v>
      </c>
      <c r="G37" s="39" t="s">
        <v>810</v>
      </c>
      <c r="H37" s="39" t="s">
        <v>810</v>
      </c>
      <c r="I37" s="39" t="s">
        <v>810</v>
      </c>
      <c r="J37" s="39" t="s">
        <v>810</v>
      </c>
      <c r="K37" s="39" t="s">
        <v>810</v>
      </c>
      <c r="L37" s="39" t="s">
        <v>810</v>
      </c>
      <c r="M37" s="39" t="s">
        <v>810</v>
      </c>
      <c r="N37" s="39" t="s">
        <v>810</v>
      </c>
      <c r="O37" s="39" t="s">
        <v>810</v>
      </c>
      <c r="P37" s="39" t="s">
        <v>810</v>
      </c>
      <c r="Q37" s="39" t="s">
        <v>810</v>
      </c>
      <c r="R37" s="39" t="s">
        <v>810</v>
      </c>
    </row>
    <row r="38" spans="2:18" x14ac:dyDescent="0.25">
      <c r="D38" s="39" t="s">
        <v>15</v>
      </c>
      <c r="F38" s="39" t="s">
        <v>303</v>
      </c>
      <c r="G38" s="39" t="s">
        <v>304</v>
      </c>
      <c r="H38" s="39" t="s">
        <v>305</v>
      </c>
      <c r="I38" s="39" t="s">
        <v>306</v>
      </c>
      <c r="J38" s="39" t="s">
        <v>307</v>
      </c>
      <c r="K38" s="39" t="s">
        <v>308</v>
      </c>
      <c r="L38" s="39" t="s">
        <v>309</v>
      </c>
      <c r="M38" s="39" t="s">
        <v>310</v>
      </c>
      <c r="N38" s="39" t="s">
        <v>311</v>
      </c>
      <c r="O38" s="39" t="s">
        <v>312</v>
      </c>
      <c r="P38" s="39" t="s">
        <v>313</v>
      </c>
      <c r="Q38" s="39" t="s">
        <v>314</v>
      </c>
      <c r="R38" s="39" t="s">
        <v>378</v>
      </c>
    </row>
    <row r="40" spans="2:18" x14ac:dyDescent="0.25">
      <c r="D40" s="39" t="s">
        <v>10</v>
      </c>
      <c r="F40" s="39" t="s">
        <v>315</v>
      </c>
      <c r="G40" s="39" t="s">
        <v>316</v>
      </c>
      <c r="H40" s="39" t="s">
        <v>317</v>
      </c>
      <c r="I40" s="39" t="s">
        <v>318</v>
      </c>
      <c r="J40" s="39" t="s">
        <v>319</v>
      </c>
      <c r="K40" s="39" t="s">
        <v>320</v>
      </c>
      <c r="L40" s="39" t="s">
        <v>321</v>
      </c>
      <c r="M40" s="39" t="s">
        <v>322</v>
      </c>
      <c r="N40" s="39" t="s">
        <v>323</v>
      </c>
      <c r="O40" s="39" t="s">
        <v>324</v>
      </c>
      <c r="P40" s="39" t="s">
        <v>325</v>
      </c>
      <c r="Q40" s="39" t="s">
        <v>326</v>
      </c>
      <c r="R40" s="39" t="s">
        <v>379</v>
      </c>
    </row>
    <row r="42" spans="2:18" x14ac:dyDescent="0.25">
      <c r="D42" s="39" t="s">
        <v>810</v>
      </c>
    </row>
    <row r="43" spans="2:18" x14ac:dyDescent="0.25">
      <c r="B43" s="39" t="s">
        <v>328</v>
      </c>
      <c r="D43" s="39" t="s">
        <v>383</v>
      </c>
      <c r="F43" s="39" t="s">
        <v>810</v>
      </c>
      <c r="G43" s="39" t="s">
        <v>810</v>
      </c>
      <c r="H43" s="39" t="s">
        <v>810</v>
      </c>
      <c r="I43" s="39" t="s">
        <v>810</v>
      </c>
      <c r="J43" s="39" t="s">
        <v>810</v>
      </c>
      <c r="K43" s="39" t="s">
        <v>810</v>
      </c>
      <c r="L43" s="39" t="s">
        <v>810</v>
      </c>
      <c r="M43" s="39" t="s">
        <v>810</v>
      </c>
      <c r="N43" s="39" t="s">
        <v>810</v>
      </c>
      <c r="O43" s="39" t="s">
        <v>810</v>
      </c>
      <c r="P43" s="39" t="s">
        <v>810</v>
      </c>
      <c r="Q43" s="39" t="s">
        <v>810</v>
      </c>
      <c r="R43" s="39" t="s">
        <v>810</v>
      </c>
    </row>
    <row r="45" spans="2:18" x14ac:dyDescent="0.25">
      <c r="D45" s="39" t="s">
        <v>16</v>
      </c>
      <c r="F45" s="39" t="s">
        <v>341</v>
      </c>
      <c r="G45" s="39" t="s">
        <v>342</v>
      </c>
      <c r="H45" s="39" t="s">
        <v>343</v>
      </c>
      <c r="I45" s="39" t="s">
        <v>344</v>
      </c>
      <c r="J45" s="39" t="s">
        <v>345</v>
      </c>
      <c r="K45" s="39" t="s">
        <v>346</v>
      </c>
      <c r="L45" s="39" t="s">
        <v>347</v>
      </c>
      <c r="M45" s="39" t="s">
        <v>348</v>
      </c>
      <c r="N45" s="39" t="s">
        <v>349</v>
      </c>
      <c r="O45" s="39" t="s">
        <v>350</v>
      </c>
      <c r="P45" s="39" t="s">
        <v>351</v>
      </c>
      <c r="Q45" s="39" t="s">
        <v>352</v>
      </c>
      <c r="R45" s="39" t="s">
        <v>381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workbookViewId="0"/>
  </sheetViews>
  <sheetFormatPr defaultRowHeight="15" x14ac:dyDescent="0.25"/>
  <sheetData>
    <row r="1" spans="1:4" x14ac:dyDescent="0.25">
      <c r="A1" s="39" t="s">
        <v>816</v>
      </c>
      <c r="B1" s="39" t="s">
        <v>1</v>
      </c>
      <c r="C1" s="39" t="s">
        <v>2</v>
      </c>
      <c r="D1" s="39" t="s">
        <v>3</v>
      </c>
    </row>
    <row r="3" spans="1:4" x14ac:dyDescent="0.25">
      <c r="C3" s="39" t="s">
        <v>4</v>
      </c>
    </row>
    <row r="4" spans="1:4" x14ac:dyDescent="0.25">
      <c r="A4" s="39" t="s">
        <v>5</v>
      </c>
      <c r="B4" s="39" t="s">
        <v>21</v>
      </c>
      <c r="C4" s="39" t="s">
        <v>384</v>
      </c>
    </row>
    <row r="5" spans="1:4" x14ac:dyDescent="0.25">
      <c r="A5" s="39" t="s">
        <v>5</v>
      </c>
      <c r="B5" s="39" t="s">
        <v>23</v>
      </c>
      <c r="C5" s="39" t="s">
        <v>791</v>
      </c>
      <c r="D5" s="39" t="s">
        <v>385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workbookViewId="0"/>
  </sheetViews>
  <sheetFormatPr defaultRowHeight="15" x14ac:dyDescent="0.25"/>
  <sheetData>
    <row r="1" spans="1:18" x14ac:dyDescent="0.25">
      <c r="A1" s="39" t="s">
        <v>818</v>
      </c>
      <c r="B1" s="39" t="s">
        <v>17</v>
      </c>
      <c r="D1" s="39" t="s">
        <v>18</v>
      </c>
      <c r="E1" s="39" t="s">
        <v>19</v>
      </c>
      <c r="F1" s="39" t="s">
        <v>19</v>
      </c>
      <c r="G1" s="39" t="s">
        <v>19</v>
      </c>
      <c r="H1" s="39" t="s">
        <v>19</v>
      </c>
      <c r="I1" s="39" t="s">
        <v>19</v>
      </c>
      <c r="J1" s="39" t="s">
        <v>19</v>
      </c>
      <c r="K1" s="39" t="s">
        <v>19</v>
      </c>
      <c r="L1" s="39" t="s">
        <v>19</v>
      </c>
      <c r="M1" s="39" t="s">
        <v>19</v>
      </c>
      <c r="N1" s="39" t="s">
        <v>19</v>
      </c>
      <c r="O1" s="39" t="s">
        <v>19</v>
      </c>
      <c r="P1" s="39" t="s">
        <v>19</v>
      </c>
      <c r="Q1" s="39" t="s">
        <v>19</v>
      </c>
      <c r="R1" s="39" t="s">
        <v>19</v>
      </c>
    </row>
    <row r="2" spans="1:18" x14ac:dyDescent="0.25">
      <c r="A2" s="39" t="s">
        <v>17</v>
      </c>
      <c r="D2" s="39" t="s">
        <v>388</v>
      </c>
      <c r="E2" s="39" t="s">
        <v>389</v>
      </c>
      <c r="F2" s="39" t="s">
        <v>22</v>
      </c>
      <c r="G2" s="39" t="s">
        <v>22</v>
      </c>
      <c r="H2" s="39" t="s">
        <v>22</v>
      </c>
      <c r="I2" s="39" t="s">
        <v>22</v>
      </c>
      <c r="J2" s="39" t="s">
        <v>22</v>
      </c>
      <c r="K2" s="39" t="s">
        <v>22</v>
      </c>
      <c r="L2" s="39" t="s">
        <v>22</v>
      </c>
      <c r="M2" s="39" t="s">
        <v>22</v>
      </c>
      <c r="N2" s="39" t="s">
        <v>22</v>
      </c>
      <c r="O2" s="39" t="s">
        <v>22</v>
      </c>
      <c r="P2" s="39" t="s">
        <v>22</v>
      </c>
      <c r="Q2" s="39" t="s">
        <v>22</v>
      </c>
      <c r="R2" s="39" t="s">
        <v>24</v>
      </c>
    </row>
    <row r="5" spans="1:18" x14ac:dyDescent="0.25">
      <c r="D5" s="39" t="s">
        <v>0</v>
      </c>
    </row>
    <row r="6" spans="1:18" x14ac:dyDescent="0.25">
      <c r="D6" s="39" t="s">
        <v>20</v>
      </c>
      <c r="E6" s="39" t="s">
        <v>25</v>
      </c>
    </row>
    <row r="8" spans="1:18" x14ac:dyDescent="0.25">
      <c r="F8" s="39" t="s">
        <v>26</v>
      </c>
      <c r="G8" s="39" t="s">
        <v>27</v>
      </c>
      <c r="H8" s="39" t="s">
        <v>28</v>
      </c>
      <c r="I8" s="39" t="s">
        <v>29</v>
      </c>
      <c r="J8" s="39" t="s">
        <v>30</v>
      </c>
      <c r="K8" s="39" t="s">
        <v>31</v>
      </c>
      <c r="L8" s="39" t="s">
        <v>32</v>
      </c>
      <c r="M8" s="39" t="s">
        <v>33</v>
      </c>
      <c r="N8" s="39" t="s">
        <v>34</v>
      </c>
      <c r="O8" s="39" t="s">
        <v>35</v>
      </c>
      <c r="P8" s="39" t="s">
        <v>36</v>
      </c>
      <c r="Q8" s="39" t="s">
        <v>355</v>
      </c>
      <c r="R8" s="39" t="s">
        <v>25</v>
      </c>
    </row>
    <row r="9" spans="1:18" x14ac:dyDescent="0.25">
      <c r="A9" s="39" t="s">
        <v>17</v>
      </c>
      <c r="F9" s="39" t="s">
        <v>37</v>
      </c>
      <c r="G9" s="39" t="s">
        <v>38</v>
      </c>
      <c r="H9" s="39" t="s">
        <v>39</v>
      </c>
      <c r="I9" s="39" t="s">
        <v>40</v>
      </c>
      <c r="J9" s="39" t="s">
        <v>41</v>
      </c>
      <c r="K9" s="39" t="s">
        <v>42</v>
      </c>
      <c r="L9" s="39" t="s">
        <v>43</v>
      </c>
      <c r="M9" s="39" t="s">
        <v>44</v>
      </c>
      <c r="N9" s="39" t="s">
        <v>45</v>
      </c>
      <c r="O9" s="39" t="s">
        <v>46</v>
      </c>
      <c r="P9" s="39" t="s">
        <v>47</v>
      </c>
      <c r="Q9" s="39" t="s">
        <v>356</v>
      </c>
      <c r="R9" s="39" t="s">
        <v>357</v>
      </c>
    </row>
    <row r="10" spans="1:18" x14ac:dyDescent="0.25">
      <c r="A10" s="39" t="s">
        <v>17</v>
      </c>
      <c r="F10" s="39" t="s">
        <v>48</v>
      </c>
      <c r="G10" s="39" t="s">
        <v>49</v>
      </c>
      <c r="H10" s="39" t="s">
        <v>50</v>
      </c>
      <c r="I10" s="39" t="s">
        <v>51</v>
      </c>
      <c r="J10" s="39" t="s">
        <v>52</v>
      </c>
      <c r="K10" s="39" t="s">
        <v>53</v>
      </c>
      <c r="L10" s="39" t="s">
        <v>54</v>
      </c>
      <c r="M10" s="39" t="s">
        <v>55</v>
      </c>
      <c r="N10" s="39" t="s">
        <v>56</v>
      </c>
      <c r="O10" s="39" t="s">
        <v>57</v>
      </c>
      <c r="P10" s="39" t="s">
        <v>58</v>
      </c>
      <c r="Q10" s="39" t="s">
        <v>358</v>
      </c>
      <c r="R10" s="39" t="s">
        <v>359</v>
      </c>
    </row>
    <row r="11" spans="1:18" x14ac:dyDescent="0.25">
      <c r="B11" s="39" t="s">
        <v>11</v>
      </c>
      <c r="D11" s="39" t="s">
        <v>6</v>
      </c>
    </row>
    <row r="12" spans="1:18" x14ac:dyDescent="0.25">
      <c r="B12" s="39" t="s">
        <v>59</v>
      </c>
      <c r="D12" s="39" t="s">
        <v>60</v>
      </c>
      <c r="F12" s="39" t="s">
        <v>61</v>
      </c>
      <c r="G12" s="39" t="s">
        <v>62</v>
      </c>
      <c r="H12" s="39" t="s">
        <v>63</v>
      </c>
      <c r="I12" s="39" t="s">
        <v>64</v>
      </c>
      <c r="J12" s="39" t="s">
        <v>65</v>
      </c>
      <c r="K12" s="39" t="s">
        <v>66</v>
      </c>
      <c r="L12" s="39" t="s">
        <v>67</v>
      </c>
      <c r="M12" s="39" t="s">
        <v>68</v>
      </c>
      <c r="N12" s="39" t="s">
        <v>69</v>
      </c>
      <c r="O12" s="39" t="s">
        <v>70</v>
      </c>
      <c r="P12" s="39" t="s">
        <v>71</v>
      </c>
      <c r="Q12" s="39" t="s">
        <v>72</v>
      </c>
      <c r="R12" s="39" t="s">
        <v>360</v>
      </c>
    </row>
    <row r="13" spans="1:18" x14ac:dyDescent="0.25">
      <c r="B13" s="39" t="s">
        <v>73</v>
      </c>
      <c r="D13" s="39" t="s">
        <v>74</v>
      </c>
      <c r="F13" s="39" t="s">
        <v>75</v>
      </c>
      <c r="G13" s="39" t="s">
        <v>76</v>
      </c>
      <c r="H13" s="39" t="s">
        <v>77</v>
      </c>
      <c r="I13" s="39" t="s">
        <v>78</v>
      </c>
      <c r="J13" s="39" t="s">
        <v>79</v>
      </c>
      <c r="K13" s="39" t="s">
        <v>80</v>
      </c>
      <c r="L13" s="39" t="s">
        <v>81</v>
      </c>
      <c r="M13" s="39" t="s">
        <v>82</v>
      </c>
      <c r="N13" s="39" t="s">
        <v>83</v>
      </c>
      <c r="O13" s="39" t="s">
        <v>84</v>
      </c>
      <c r="P13" s="39" t="s">
        <v>85</v>
      </c>
      <c r="Q13" s="39" t="s">
        <v>86</v>
      </c>
      <c r="R13" s="39" t="s">
        <v>361</v>
      </c>
    </row>
    <row r="14" spans="1:18" x14ac:dyDescent="0.25">
      <c r="D14" s="39" t="s">
        <v>7</v>
      </c>
      <c r="F14" s="39" t="s">
        <v>87</v>
      </c>
      <c r="G14" s="39" t="s">
        <v>88</v>
      </c>
      <c r="H14" s="39" t="s">
        <v>89</v>
      </c>
      <c r="I14" s="39" t="s">
        <v>90</v>
      </c>
      <c r="J14" s="39" t="s">
        <v>91</v>
      </c>
      <c r="K14" s="39" t="s">
        <v>92</v>
      </c>
      <c r="L14" s="39" t="s">
        <v>93</v>
      </c>
      <c r="M14" s="39" t="s">
        <v>94</v>
      </c>
      <c r="N14" s="39" t="s">
        <v>95</v>
      </c>
      <c r="O14" s="39" t="s">
        <v>96</v>
      </c>
      <c r="P14" s="39" t="s">
        <v>97</v>
      </c>
      <c r="Q14" s="39" t="s">
        <v>98</v>
      </c>
      <c r="R14" s="39" t="s">
        <v>362</v>
      </c>
    </row>
    <row r="16" spans="1:18" x14ac:dyDescent="0.25">
      <c r="D16" s="39" t="s">
        <v>99</v>
      </c>
    </row>
    <row r="17" spans="2:18" x14ac:dyDescent="0.25">
      <c r="B17" s="39" t="s">
        <v>100</v>
      </c>
      <c r="D17" s="39" t="s">
        <v>382</v>
      </c>
      <c r="F17" s="39" t="s">
        <v>101</v>
      </c>
      <c r="G17" s="39" t="s">
        <v>102</v>
      </c>
      <c r="H17" s="39" t="s">
        <v>103</v>
      </c>
      <c r="I17" s="39" t="s">
        <v>104</v>
      </c>
      <c r="J17" s="39" t="s">
        <v>105</v>
      </c>
      <c r="K17" s="39" t="s">
        <v>106</v>
      </c>
      <c r="L17" s="39" t="s">
        <v>107</v>
      </c>
      <c r="M17" s="39" t="s">
        <v>108</v>
      </c>
      <c r="N17" s="39" t="s">
        <v>109</v>
      </c>
      <c r="O17" s="39" t="s">
        <v>110</v>
      </c>
      <c r="P17" s="39" t="s">
        <v>111</v>
      </c>
      <c r="Q17" s="39" t="s">
        <v>112</v>
      </c>
      <c r="R17" s="39" t="s">
        <v>363</v>
      </c>
    </row>
    <row r="19" spans="2:18" x14ac:dyDescent="0.25">
      <c r="D19" s="39" t="s">
        <v>12</v>
      </c>
      <c r="F19" s="39" t="s">
        <v>113</v>
      </c>
      <c r="G19" s="39" t="s">
        <v>114</v>
      </c>
      <c r="H19" s="39" t="s">
        <v>115</v>
      </c>
      <c r="I19" s="39" t="s">
        <v>116</v>
      </c>
      <c r="J19" s="39" t="s">
        <v>117</v>
      </c>
      <c r="K19" s="39" t="s">
        <v>118</v>
      </c>
      <c r="L19" s="39" t="s">
        <v>119</v>
      </c>
      <c r="M19" s="39" t="s">
        <v>120</v>
      </c>
      <c r="N19" s="39" t="s">
        <v>121</v>
      </c>
      <c r="O19" s="39" t="s">
        <v>122</v>
      </c>
      <c r="P19" s="39" t="s">
        <v>123</v>
      </c>
      <c r="Q19" s="39" t="s">
        <v>124</v>
      </c>
      <c r="R19" s="39" t="s">
        <v>364</v>
      </c>
    </row>
    <row r="21" spans="2:18" x14ac:dyDescent="0.25">
      <c r="D21" s="39" t="s">
        <v>8</v>
      </c>
    </row>
    <row r="22" spans="2:18" x14ac:dyDescent="0.25">
      <c r="B22" s="39" t="s">
        <v>125</v>
      </c>
      <c r="D22" s="39" t="s">
        <v>126</v>
      </c>
      <c r="F22" s="39" t="s">
        <v>127</v>
      </c>
      <c r="G22" s="39" t="s">
        <v>128</v>
      </c>
      <c r="H22" s="39" t="s">
        <v>129</v>
      </c>
      <c r="I22" s="39" t="s">
        <v>130</v>
      </c>
      <c r="J22" s="39" t="s">
        <v>131</v>
      </c>
      <c r="K22" s="39" t="s">
        <v>132</v>
      </c>
      <c r="L22" s="39" t="s">
        <v>133</v>
      </c>
      <c r="M22" s="39" t="s">
        <v>134</v>
      </c>
      <c r="N22" s="39" t="s">
        <v>135</v>
      </c>
      <c r="O22" s="39" t="s">
        <v>136</v>
      </c>
      <c r="P22" s="39" t="s">
        <v>137</v>
      </c>
      <c r="Q22" s="39" t="s">
        <v>138</v>
      </c>
      <c r="R22" s="39" t="s">
        <v>365</v>
      </c>
    </row>
    <row r="23" spans="2:18" x14ac:dyDescent="0.25">
      <c r="B23" s="39" t="s">
        <v>139</v>
      </c>
      <c r="D23" s="39" t="s">
        <v>140</v>
      </c>
      <c r="F23" s="39" t="s">
        <v>141</v>
      </c>
      <c r="G23" s="39" t="s">
        <v>142</v>
      </c>
      <c r="H23" s="39" t="s">
        <v>143</v>
      </c>
      <c r="I23" s="39" t="s">
        <v>144</v>
      </c>
      <c r="J23" s="39" t="s">
        <v>145</v>
      </c>
      <c r="K23" s="39" t="s">
        <v>146</v>
      </c>
      <c r="L23" s="39" t="s">
        <v>147</v>
      </c>
      <c r="M23" s="39" t="s">
        <v>148</v>
      </c>
      <c r="N23" s="39" t="s">
        <v>149</v>
      </c>
      <c r="O23" s="39" t="s">
        <v>150</v>
      </c>
      <c r="P23" s="39" t="s">
        <v>151</v>
      </c>
      <c r="Q23" s="39" t="s">
        <v>152</v>
      </c>
      <c r="R23" s="39" t="s">
        <v>366</v>
      </c>
    </row>
    <row r="24" spans="2:18" x14ac:dyDescent="0.25">
      <c r="B24" s="39" t="s">
        <v>153</v>
      </c>
      <c r="D24" s="39" t="s">
        <v>154</v>
      </c>
      <c r="F24" s="39" t="s">
        <v>155</v>
      </c>
      <c r="G24" s="39" t="s">
        <v>156</v>
      </c>
      <c r="H24" s="39" t="s">
        <v>157</v>
      </c>
      <c r="I24" s="39" t="s">
        <v>158</v>
      </c>
      <c r="J24" s="39" t="s">
        <v>159</v>
      </c>
      <c r="K24" s="39" t="s">
        <v>160</v>
      </c>
      <c r="L24" s="39" t="s">
        <v>161</v>
      </c>
      <c r="M24" s="39" t="s">
        <v>162</v>
      </c>
      <c r="N24" s="39" t="s">
        <v>163</v>
      </c>
      <c r="O24" s="39" t="s">
        <v>164</v>
      </c>
      <c r="P24" s="39" t="s">
        <v>165</v>
      </c>
      <c r="Q24" s="39" t="s">
        <v>166</v>
      </c>
      <c r="R24" s="39" t="s">
        <v>367</v>
      </c>
    </row>
    <row r="25" spans="2:18" x14ac:dyDescent="0.25">
      <c r="B25" s="39" t="s">
        <v>167</v>
      </c>
      <c r="D25" s="39" t="s">
        <v>168</v>
      </c>
      <c r="F25" s="39" t="s">
        <v>169</v>
      </c>
      <c r="G25" s="39" t="s">
        <v>170</v>
      </c>
      <c r="H25" s="39" t="s">
        <v>171</v>
      </c>
      <c r="I25" s="39" t="s">
        <v>172</v>
      </c>
      <c r="J25" s="39" t="s">
        <v>173</v>
      </c>
      <c r="K25" s="39" t="s">
        <v>174</v>
      </c>
      <c r="L25" s="39" t="s">
        <v>175</v>
      </c>
      <c r="M25" s="39" t="s">
        <v>176</v>
      </c>
      <c r="N25" s="39" t="s">
        <v>177</v>
      </c>
      <c r="O25" s="39" t="s">
        <v>178</v>
      </c>
      <c r="P25" s="39" t="s">
        <v>179</v>
      </c>
      <c r="Q25" s="39" t="s">
        <v>180</v>
      </c>
      <c r="R25" s="39" t="s">
        <v>368</v>
      </c>
    </row>
    <row r="26" spans="2:18" x14ac:dyDescent="0.25">
      <c r="B26" s="39" t="s">
        <v>181</v>
      </c>
      <c r="D26" s="39" t="s">
        <v>182</v>
      </c>
      <c r="F26" s="39" t="s">
        <v>183</v>
      </c>
      <c r="G26" s="39" t="s">
        <v>184</v>
      </c>
      <c r="H26" s="39" t="s">
        <v>185</v>
      </c>
      <c r="I26" s="39" t="s">
        <v>186</v>
      </c>
      <c r="J26" s="39" t="s">
        <v>187</v>
      </c>
      <c r="K26" s="39" t="s">
        <v>188</v>
      </c>
      <c r="L26" s="39" t="s">
        <v>189</v>
      </c>
      <c r="M26" s="39" t="s">
        <v>190</v>
      </c>
      <c r="N26" s="39" t="s">
        <v>191</v>
      </c>
      <c r="O26" s="39" t="s">
        <v>192</v>
      </c>
      <c r="P26" s="39" t="s">
        <v>193</v>
      </c>
      <c r="Q26" s="39" t="s">
        <v>194</v>
      </c>
      <c r="R26" s="39" t="s">
        <v>369</v>
      </c>
    </row>
    <row r="27" spans="2:18" x14ac:dyDescent="0.25">
      <c r="B27" s="39" t="s">
        <v>195</v>
      </c>
      <c r="D27" s="39" t="s">
        <v>196</v>
      </c>
      <c r="F27" s="39" t="s">
        <v>197</v>
      </c>
      <c r="G27" s="39" t="s">
        <v>198</v>
      </c>
      <c r="H27" s="39" t="s">
        <v>199</v>
      </c>
      <c r="I27" s="39" t="s">
        <v>200</v>
      </c>
      <c r="J27" s="39" t="s">
        <v>201</v>
      </c>
      <c r="K27" s="39" t="s">
        <v>202</v>
      </c>
      <c r="L27" s="39" t="s">
        <v>203</v>
      </c>
      <c r="M27" s="39" t="s">
        <v>204</v>
      </c>
      <c r="N27" s="39" t="s">
        <v>205</v>
      </c>
      <c r="O27" s="39" t="s">
        <v>206</v>
      </c>
      <c r="P27" s="39" t="s">
        <v>207</v>
      </c>
      <c r="Q27" s="39" t="s">
        <v>208</v>
      </c>
      <c r="R27" s="39" t="s">
        <v>370</v>
      </c>
    </row>
    <row r="28" spans="2:18" x14ac:dyDescent="0.25">
      <c r="B28" s="39" t="s">
        <v>209</v>
      </c>
      <c r="D28" s="39" t="s">
        <v>210</v>
      </c>
      <c r="F28" s="39" t="s">
        <v>211</v>
      </c>
      <c r="G28" s="39" t="s">
        <v>212</v>
      </c>
      <c r="H28" s="39" t="s">
        <v>213</v>
      </c>
      <c r="I28" s="39" t="s">
        <v>214</v>
      </c>
      <c r="J28" s="39" t="s">
        <v>215</v>
      </c>
      <c r="K28" s="39" t="s">
        <v>216</v>
      </c>
      <c r="L28" s="39" t="s">
        <v>217</v>
      </c>
      <c r="M28" s="39" t="s">
        <v>218</v>
      </c>
      <c r="N28" s="39" t="s">
        <v>219</v>
      </c>
      <c r="O28" s="39" t="s">
        <v>220</v>
      </c>
      <c r="P28" s="39" t="s">
        <v>221</v>
      </c>
      <c r="Q28" s="39" t="s">
        <v>222</v>
      </c>
      <c r="R28" s="39" t="s">
        <v>371</v>
      </c>
    </row>
    <row r="29" spans="2:18" x14ac:dyDescent="0.25">
      <c r="B29" s="39" t="s">
        <v>223</v>
      </c>
      <c r="D29" s="39" t="s">
        <v>224</v>
      </c>
      <c r="F29" s="39" t="s">
        <v>225</v>
      </c>
      <c r="G29" s="39" t="s">
        <v>226</v>
      </c>
      <c r="H29" s="39" t="s">
        <v>227</v>
      </c>
      <c r="I29" s="39" t="s">
        <v>228</v>
      </c>
      <c r="J29" s="39" t="s">
        <v>229</v>
      </c>
      <c r="K29" s="39" t="s">
        <v>230</v>
      </c>
      <c r="L29" s="39" t="s">
        <v>231</v>
      </c>
      <c r="M29" s="39" t="s">
        <v>232</v>
      </c>
      <c r="N29" s="39" t="s">
        <v>233</v>
      </c>
      <c r="O29" s="39" t="s">
        <v>234</v>
      </c>
      <c r="P29" s="39" t="s">
        <v>235</v>
      </c>
      <c r="Q29" s="39" t="s">
        <v>236</v>
      </c>
      <c r="R29" s="39" t="s">
        <v>372</v>
      </c>
    </row>
    <row r="30" spans="2:18" x14ac:dyDescent="0.25">
      <c r="D30" s="39" t="s">
        <v>9</v>
      </c>
      <c r="F30" s="39" t="s">
        <v>237</v>
      </c>
      <c r="G30" s="39" t="s">
        <v>238</v>
      </c>
      <c r="H30" s="39" t="s">
        <v>239</v>
      </c>
      <c r="I30" s="39" t="s">
        <v>240</v>
      </c>
      <c r="J30" s="39" t="s">
        <v>241</v>
      </c>
      <c r="K30" s="39" t="s">
        <v>242</v>
      </c>
      <c r="L30" s="39" t="s">
        <v>243</v>
      </c>
      <c r="M30" s="39" t="s">
        <v>244</v>
      </c>
      <c r="N30" s="39" t="s">
        <v>245</v>
      </c>
      <c r="O30" s="39" t="s">
        <v>246</v>
      </c>
      <c r="P30" s="39" t="s">
        <v>247</v>
      </c>
      <c r="Q30" s="39" t="s">
        <v>248</v>
      </c>
      <c r="R30" s="39" t="s">
        <v>373</v>
      </c>
    </row>
    <row r="32" spans="2:18" x14ac:dyDescent="0.25">
      <c r="D32" s="39" t="s">
        <v>13</v>
      </c>
      <c r="F32" s="39" t="s">
        <v>249</v>
      </c>
      <c r="G32" s="39" t="s">
        <v>250</v>
      </c>
      <c r="H32" s="39" t="s">
        <v>251</v>
      </c>
      <c r="I32" s="39" t="s">
        <v>252</v>
      </c>
      <c r="J32" s="39" t="s">
        <v>253</v>
      </c>
      <c r="K32" s="39" t="s">
        <v>254</v>
      </c>
      <c r="L32" s="39" t="s">
        <v>255</v>
      </c>
      <c r="M32" s="39" t="s">
        <v>256</v>
      </c>
      <c r="N32" s="39" t="s">
        <v>257</v>
      </c>
      <c r="O32" s="39" t="s">
        <v>258</v>
      </c>
      <c r="P32" s="39" t="s">
        <v>259</v>
      </c>
      <c r="Q32" s="39" t="s">
        <v>260</v>
      </c>
      <c r="R32" s="39" t="s">
        <v>374</v>
      </c>
    </row>
    <row r="34" spans="2:18" x14ac:dyDescent="0.25">
      <c r="D34" s="39" t="s">
        <v>14</v>
      </c>
    </row>
    <row r="35" spans="2:18" x14ac:dyDescent="0.25">
      <c r="B35" s="39" t="s">
        <v>261</v>
      </c>
      <c r="D35" s="39" t="s">
        <v>262</v>
      </c>
      <c r="F35" s="39" t="s">
        <v>263</v>
      </c>
      <c r="G35" s="39" t="s">
        <v>264</v>
      </c>
      <c r="H35" s="39" t="s">
        <v>265</v>
      </c>
      <c r="I35" s="39" t="s">
        <v>266</v>
      </c>
      <c r="J35" s="39" t="s">
        <v>267</v>
      </c>
      <c r="K35" s="39" t="s">
        <v>268</v>
      </c>
      <c r="L35" s="39" t="s">
        <v>269</v>
      </c>
      <c r="M35" s="39" t="s">
        <v>270</v>
      </c>
      <c r="N35" s="39" t="s">
        <v>271</v>
      </c>
      <c r="O35" s="39" t="s">
        <v>272</v>
      </c>
      <c r="P35" s="39" t="s">
        <v>273</v>
      </c>
      <c r="Q35" s="39" t="s">
        <v>274</v>
      </c>
      <c r="R35" s="39" t="s">
        <v>375</v>
      </c>
    </row>
    <row r="36" spans="2:18" x14ac:dyDescent="0.25">
      <c r="B36" s="39" t="s">
        <v>275</v>
      </c>
      <c r="D36" s="39" t="s">
        <v>276</v>
      </c>
      <c r="F36" s="39" t="s">
        <v>277</v>
      </c>
      <c r="G36" s="39" t="s">
        <v>278</v>
      </c>
      <c r="H36" s="39" t="s">
        <v>279</v>
      </c>
      <c r="I36" s="39" t="s">
        <v>280</v>
      </c>
      <c r="J36" s="39" t="s">
        <v>281</v>
      </c>
      <c r="K36" s="39" t="s">
        <v>282</v>
      </c>
      <c r="L36" s="39" t="s">
        <v>283</v>
      </c>
      <c r="M36" s="39" t="s">
        <v>284</v>
      </c>
      <c r="N36" s="39" t="s">
        <v>285</v>
      </c>
      <c r="O36" s="39" t="s">
        <v>286</v>
      </c>
      <c r="P36" s="39" t="s">
        <v>287</v>
      </c>
      <c r="Q36" s="39" t="s">
        <v>288</v>
      </c>
      <c r="R36" s="39" t="s">
        <v>376</v>
      </c>
    </row>
    <row r="37" spans="2:18" x14ac:dyDescent="0.25">
      <c r="B37" s="39" t="s">
        <v>289</v>
      </c>
      <c r="D37" s="39" t="s">
        <v>290</v>
      </c>
      <c r="F37" s="39" t="s">
        <v>291</v>
      </c>
      <c r="G37" s="39" t="s">
        <v>292</v>
      </c>
      <c r="H37" s="39" t="s">
        <v>293</v>
      </c>
      <c r="I37" s="39" t="s">
        <v>294</v>
      </c>
      <c r="J37" s="39" t="s">
        <v>295</v>
      </c>
      <c r="K37" s="39" t="s">
        <v>296</v>
      </c>
      <c r="L37" s="39" t="s">
        <v>297</v>
      </c>
      <c r="M37" s="39" t="s">
        <v>298</v>
      </c>
      <c r="N37" s="39" t="s">
        <v>299</v>
      </c>
      <c r="O37" s="39" t="s">
        <v>300</v>
      </c>
      <c r="P37" s="39" t="s">
        <v>301</v>
      </c>
      <c r="Q37" s="39" t="s">
        <v>302</v>
      </c>
      <c r="R37" s="39" t="s">
        <v>377</v>
      </c>
    </row>
    <row r="38" spans="2:18" x14ac:dyDescent="0.25">
      <c r="D38" s="39" t="s">
        <v>15</v>
      </c>
      <c r="F38" s="39" t="s">
        <v>303</v>
      </c>
      <c r="G38" s="39" t="s">
        <v>304</v>
      </c>
      <c r="H38" s="39" t="s">
        <v>305</v>
      </c>
      <c r="I38" s="39" t="s">
        <v>306</v>
      </c>
      <c r="J38" s="39" t="s">
        <v>307</v>
      </c>
      <c r="K38" s="39" t="s">
        <v>308</v>
      </c>
      <c r="L38" s="39" t="s">
        <v>309</v>
      </c>
      <c r="M38" s="39" t="s">
        <v>310</v>
      </c>
      <c r="N38" s="39" t="s">
        <v>311</v>
      </c>
      <c r="O38" s="39" t="s">
        <v>312</v>
      </c>
      <c r="P38" s="39" t="s">
        <v>313</v>
      </c>
      <c r="Q38" s="39" t="s">
        <v>314</v>
      </c>
      <c r="R38" s="39" t="s">
        <v>378</v>
      </c>
    </row>
    <row r="40" spans="2:18" x14ac:dyDescent="0.25">
      <c r="D40" s="39" t="s">
        <v>10</v>
      </c>
      <c r="F40" s="39" t="s">
        <v>315</v>
      </c>
      <c r="G40" s="39" t="s">
        <v>316</v>
      </c>
      <c r="H40" s="39" t="s">
        <v>317</v>
      </c>
      <c r="I40" s="39" t="s">
        <v>318</v>
      </c>
      <c r="J40" s="39" t="s">
        <v>319</v>
      </c>
      <c r="K40" s="39" t="s">
        <v>320</v>
      </c>
      <c r="L40" s="39" t="s">
        <v>321</v>
      </c>
      <c r="M40" s="39" t="s">
        <v>322</v>
      </c>
      <c r="N40" s="39" t="s">
        <v>323</v>
      </c>
      <c r="O40" s="39" t="s">
        <v>324</v>
      </c>
      <c r="P40" s="39" t="s">
        <v>325</v>
      </c>
      <c r="Q40" s="39" t="s">
        <v>326</v>
      </c>
      <c r="R40" s="39" t="s">
        <v>379</v>
      </c>
    </row>
    <row r="42" spans="2:18" x14ac:dyDescent="0.25">
      <c r="D42" s="39" t="s">
        <v>327</v>
      </c>
    </row>
    <row r="43" spans="2:18" x14ac:dyDescent="0.25">
      <c r="B43" s="39" t="s">
        <v>328</v>
      </c>
      <c r="D43" s="39" t="s">
        <v>383</v>
      </c>
      <c r="F43" s="39" t="s">
        <v>329</v>
      </c>
      <c r="G43" s="39" t="s">
        <v>330</v>
      </c>
      <c r="H43" s="39" t="s">
        <v>331</v>
      </c>
      <c r="I43" s="39" t="s">
        <v>332</v>
      </c>
      <c r="J43" s="39" t="s">
        <v>333</v>
      </c>
      <c r="K43" s="39" t="s">
        <v>334</v>
      </c>
      <c r="L43" s="39" t="s">
        <v>335</v>
      </c>
      <c r="M43" s="39" t="s">
        <v>336</v>
      </c>
      <c r="N43" s="39" t="s">
        <v>337</v>
      </c>
      <c r="O43" s="39" t="s">
        <v>338</v>
      </c>
      <c r="P43" s="39" t="s">
        <v>339</v>
      </c>
      <c r="Q43" s="39" t="s">
        <v>340</v>
      </c>
      <c r="R43" s="39" t="s">
        <v>380</v>
      </c>
    </row>
    <row r="45" spans="2:18" x14ac:dyDescent="0.25">
      <c r="D45" s="39" t="s">
        <v>16</v>
      </c>
      <c r="F45" s="39" t="s">
        <v>341</v>
      </c>
      <c r="G45" s="39" t="s">
        <v>342</v>
      </c>
      <c r="H45" s="39" t="s">
        <v>343</v>
      </c>
      <c r="I45" s="39" t="s">
        <v>344</v>
      </c>
      <c r="J45" s="39" t="s">
        <v>345</v>
      </c>
      <c r="K45" s="39" t="s">
        <v>346</v>
      </c>
      <c r="L45" s="39" t="s">
        <v>347</v>
      </c>
      <c r="M45" s="39" t="s">
        <v>348</v>
      </c>
      <c r="N45" s="39" t="s">
        <v>349</v>
      </c>
      <c r="O45" s="39" t="s">
        <v>350</v>
      </c>
      <c r="P45" s="39" t="s">
        <v>351</v>
      </c>
      <c r="Q45" s="39" t="s">
        <v>352</v>
      </c>
      <c r="R45" s="39" t="s">
        <v>381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workbookViewId="0"/>
  </sheetViews>
  <sheetFormatPr defaultRowHeight="15" x14ac:dyDescent="0.25"/>
  <sheetData>
    <row r="1" spans="1:18" x14ac:dyDescent="0.25">
      <c r="A1" s="39" t="s">
        <v>820</v>
      </c>
      <c r="B1" s="39" t="s">
        <v>17</v>
      </c>
      <c r="D1" s="39" t="s">
        <v>18</v>
      </c>
      <c r="E1" s="39" t="s">
        <v>19</v>
      </c>
      <c r="F1" s="39" t="s">
        <v>19</v>
      </c>
      <c r="G1" s="39" t="s">
        <v>19</v>
      </c>
      <c r="H1" s="39" t="s">
        <v>19</v>
      </c>
      <c r="I1" s="39" t="s">
        <v>19</v>
      </c>
      <c r="J1" s="39" t="s">
        <v>19</v>
      </c>
      <c r="K1" s="39" t="s">
        <v>19</v>
      </c>
      <c r="L1" s="39" t="s">
        <v>19</v>
      </c>
      <c r="M1" s="39" t="s">
        <v>19</v>
      </c>
      <c r="N1" s="39" t="s">
        <v>19</v>
      </c>
      <c r="O1" s="39" t="s">
        <v>19</v>
      </c>
      <c r="P1" s="39" t="s">
        <v>19</v>
      </c>
      <c r="Q1" s="39" t="s">
        <v>19</v>
      </c>
      <c r="R1" s="39" t="s">
        <v>19</v>
      </c>
    </row>
    <row r="2" spans="1:18" x14ac:dyDescent="0.25">
      <c r="A2" s="39" t="s">
        <v>17</v>
      </c>
      <c r="D2" s="39" t="s">
        <v>388</v>
      </c>
      <c r="E2" s="39" t="s">
        <v>389</v>
      </c>
      <c r="F2" s="39" t="s">
        <v>22</v>
      </c>
      <c r="G2" s="39" t="s">
        <v>22</v>
      </c>
      <c r="H2" s="39" t="s">
        <v>22</v>
      </c>
      <c r="I2" s="39" t="s">
        <v>22</v>
      </c>
      <c r="J2" s="39" t="s">
        <v>22</v>
      </c>
      <c r="K2" s="39" t="s">
        <v>22</v>
      </c>
      <c r="L2" s="39" t="s">
        <v>22</v>
      </c>
      <c r="M2" s="39" t="s">
        <v>22</v>
      </c>
      <c r="N2" s="39" t="s">
        <v>22</v>
      </c>
      <c r="O2" s="39" t="s">
        <v>22</v>
      </c>
      <c r="P2" s="39" t="s">
        <v>22</v>
      </c>
      <c r="Q2" s="39" t="s">
        <v>22</v>
      </c>
      <c r="R2" s="39" t="s">
        <v>24</v>
      </c>
    </row>
    <row r="5" spans="1:18" x14ac:dyDescent="0.25">
      <c r="D5" s="39" t="s">
        <v>386</v>
      </c>
      <c r="E5" s="39" t="s">
        <v>390</v>
      </c>
    </row>
    <row r="6" spans="1:18" x14ac:dyDescent="0.25">
      <c r="D6" s="39" t="s">
        <v>20</v>
      </c>
      <c r="E6" s="39" t="s">
        <v>25</v>
      </c>
    </row>
    <row r="8" spans="1:18" x14ac:dyDescent="0.25">
      <c r="F8" s="39" t="s">
        <v>26</v>
      </c>
      <c r="G8" s="39" t="s">
        <v>27</v>
      </c>
      <c r="H8" s="39" t="s">
        <v>28</v>
      </c>
      <c r="I8" s="39" t="s">
        <v>29</v>
      </c>
      <c r="J8" s="39" t="s">
        <v>30</v>
      </c>
      <c r="K8" s="39" t="s">
        <v>31</v>
      </c>
      <c r="L8" s="39" t="s">
        <v>32</v>
      </c>
      <c r="M8" s="39" t="s">
        <v>33</v>
      </c>
      <c r="N8" s="39" t="s">
        <v>34</v>
      </c>
      <c r="O8" s="39" t="s">
        <v>35</v>
      </c>
      <c r="P8" s="39" t="s">
        <v>36</v>
      </c>
      <c r="Q8" s="39" t="s">
        <v>355</v>
      </c>
      <c r="R8" s="39" t="s">
        <v>25</v>
      </c>
    </row>
    <row r="9" spans="1:18" x14ac:dyDescent="0.25">
      <c r="A9" s="39" t="s">
        <v>17</v>
      </c>
      <c r="F9" s="39" t="s">
        <v>37</v>
      </c>
      <c r="G9" s="39" t="s">
        <v>38</v>
      </c>
      <c r="H9" s="39" t="s">
        <v>39</v>
      </c>
      <c r="I9" s="39" t="s">
        <v>40</v>
      </c>
      <c r="J9" s="39" t="s">
        <v>41</v>
      </c>
      <c r="K9" s="39" t="s">
        <v>42</v>
      </c>
      <c r="L9" s="39" t="s">
        <v>43</v>
      </c>
      <c r="M9" s="39" t="s">
        <v>44</v>
      </c>
      <c r="N9" s="39" t="s">
        <v>45</v>
      </c>
      <c r="O9" s="39" t="s">
        <v>46</v>
      </c>
      <c r="P9" s="39" t="s">
        <v>47</v>
      </c>
      <c r="Q9" s="39" t="s">
        <v>356</v>
      </c>
      <c r="R9" s="39" t="s">
        <v>357</v>
      </c>
    </row>
    <row r="10" spans="1:18" x14ac:dyDescent="0.25">
      <c r="A10" s="39" t="s">
        <v>17</v>
      </c>
      <c r="F10" s="39" t="s">
        <v>48</v>
      </c>
      <c r="G10" s="39" t="s">
        <v>49</v>
      </c>
      <c r="H10" s="39" t="s">
        <v>50</v>
      </c>
      <c r="I10" s="39" t="s">
        <v>51</v>
      </c>
      <c r="J10" s="39" t="s">
        <v>52</v>
      </c>
      <c r="K10" s="39" t="s">
        <v>53</v>
      </c>
      <c r="L10" s="39" t="s">
        <v>54</v>
      </c>
      <c r="M10" s="39" t="s">
        <v>55</v>
      </c>
      <c r="N10" s="39" t="s">
        <v>56</v>
      </c>
      <c r="O10" s="39" t="s">
        <v>57</v>
      </c>
      <c r="P10" s="39" t="s">
        <v>58</v>
      </c>
      <c r="Q10" s="39" t="s">
        <v>358</v>
      </c>
      <c r="R10" s="39" t="s">
        <v>359</v>
      </c>
    </row>
    <row r="11" spans="1:18" x14ac:dyDescent="0.25">
      <c r="B11" s="39" t="s">
        <v>11</v>
      </c>
      <c r="D11" s="39" t="s">
        <v>6</v>
      </c>
    </row>
    <row r="12" spans="1:18" x14ac:dyDescent="0.25">
      <c r="B12" s="39" t="s">
        <v>59</v>
      </c>
      <c r="D12" s="39" t="s">
        <v>60</v>
      </c>
      <c r="F12" s="39" t="s">
        <v>391</v>
      </c>
      <c r="G12" s="39" t="s">
        <v>392</v>
      </c>
      <c r="H12" s="39" t="s">
        <v>393</v>
      </c>
      <c r="I12" s="39" t="s">
        <v>394</v>
      </c>
      <c r="J12" s="39" t="s">
        <v>395</v>
      </c>
      <c r="K12" s="39" t="s">
        <v>396</v>
      </c>
      <c r="L12" s="39" t="s">
        <v>397</v>
      </c>
      <c r="M12" s="39" t="s">
        <v>398</v>
      </c>
      <c r="N12" s="39" t="s">
        <v>399</v>
      </c>
      <c r="O12" s="39" t="s">
        <v>400</v>
      </c>
      <c r="P12" s="39" t="s">
        <v>401</v>
      </c>
      <c r="Q12" s="39" t="s">
        <v>402</v>
      </c>
      <c r="R12" s="39" t="s">
        <v>403</v>
      </c>
    </row>
    <row r="13" spans="1:18" x14ac:dyDescent="0.25">
      <c r="B13" s="39" t="s">
        <v>73</v>
      </c>
      <c r="D13" s="39" t="s">
        <v>74</v>
      </c>
      <c r="F13" s="39" t="s">
        <v>404</v>
      </c>
      <c r="G13" s="39" t="s">
        <v>405</v>
      </c>
      <c r="H13" s="39" t="s">
        <v>406</v>
      </c>
      <c r="I13" s="39" t="s">
        <v>407</v>
      </c>
      <c r="J13" s="39" t="s">
        <v>408</v>
      </c>
      <c r="K13" s="39" t="s">
        <v>409</v>
      </c>
      <c r="L13" s="39" t="s">
        <v>410</v>
      </c>
      <c r="M13" s="39" t="s">
        <v>411</v>
      </c>
      <c r="N13" s="39" t="s">
        <v>412</v>
      </c>
      <c r="O13" s="39" t="s">
        <v>413</v>
      </c>
      <c r="P13" s="39" t="s">
        <v>414</v>
      </c>
      <c r="Q13" s="39" t="s">
        <v>415</v>
      </c>
      <c r="R13" s="39" t="s">
        <v>416</v>
      </c>
    </row>
    <row r="14" spans="1:18" x14ac:dyDescent="0.25">
      <c r="D14" s="39" t="s">
        <v>7</v>
      </c>
      <c r="F14" s="39" t="s">
        <v>87</v>
      </c>
      <c r="G14" s="39" t="s">
        <v>88</v>
      </c>
      <c r="H14" s="39" t="s">
        <v>89</v>
      </c>
      <c r="I14" s="39" t="s">
        <v>90</v>
      </c>
      <c r="J14" s="39" t="s">
        <v>91</v>
      </c>
      <c r="K14" s="39" t="s">
        <v>92</v>
      </c>
      <c r="L14" s="39" t="s">
        <v>93</v>
      </c>
      <c r="M14" s="39" t="s">
        <v>94</v>
      </c>
      <c r="N14" s="39" t="s">
        <v>95</v>
      </c>
      <c r="O14" s="39" t="s">
        <v>96</v>
      </c>
      <c r="P14" s="39" t="s">
        <v>97</v>
      </c>
      <c r="Q14" s="39" t="s">
        <v>98</v>
      </c>
      <c r="R14" s="39" t="s">
        <v>362</v>
      </c>
    </row>
    <row r="16" spans="1:18" x14ac:dyDescent="0.25">
      <c r="D16" s="39" t="s">
        <v>99</v>
      </c>
    </row>
    <row r="17" spans="2:18" x14ac:dyDescent="0.25">
      <c r="B17" s="39" t="s">
        <v>100</v>
      </c>
      <c r="D17" s="39" t="s">
        <v>382</v>
      </c>
      <c r="F17" s="39" t="s">
        <v>417</v>
      </c>
      <c r="G17" s="39" t="s">
        <v>418</v>
      </c>
      <c r="H17" s="39" t="s">
        <v>419</v>
      </c>
      <c r="I17" s="39" t="s">
        <v>420</v>
      </c>
      <c r="J17" s="39" t="s">
        <v>421</v>
      </c>
      <c r="K17" s="39" t="s">
        <v>422</v>
      </c>
      <c r="L17" s="39" t="s">
        <v>423</v>
      </c>
      <c r="M17" s="39" t="s">
        <v>424</v>
      </c>
      <c r="N17" s="39" t="s">
        <v>425</v>
      </c>
      <c r="O17" s="39" t="s">
        <v>426</v>
      </c>
      <c r="P17" s="39" t="s">
        <v>427</v>
      </c>
      <c r="Q17" s="39" t="s">
        <v>428</v>
      </c>
      <c r="R17" s="39" t="s">
        <v>429</v>
      </c>
    </row>
    <row r="19" spans="2:18" x14ac:dyDescent="0.25">
      <c r="D19" s="39" t="s">
        <v>12</v>
      </c>
      <c r="F19" s="39" t="s">
        <v>113</v>
      </c>
      <c r="G19" s="39" t="s">
        <v>114</v>
      </c>
      <c r="H19" s="39" t="s">
        <v>115</v>
      </c>
      <c r="I19" s="39" t="s">
        <v>116</v>
      </c>
      <c r="J19" s="39" t="s">
        <v>117</v>
      </c>
      <c r="K19" s="39" t="s">
        <v>118</v>
      </c>
      <c r="L19" s="39" t="s">
        <v>119</v>
      </c>
      <c r="M19" s="39" t="s">
        <v>120</v>
      </c>
      <c r="N19" s="39" t="s">
        <v>121</v>
      </c>
      <c r="O19" s="39" t="s">
        <v>122</v>
      </c>
      <c r="P19" s="39" t="s">
        <v>123</v>
      </c>
      <c r="Q19" s="39" t="s">
        <v>124</v>
      </c>
      <c r="R19" s="39" t="s">
        <v>364</v>
      </c>
    </row>
    <row r="21" spans="2:18" x14ac:dyDescent="0.25">
      <c r="D21" s="39" t="s">
        <v>8</v>
      </c>
    </row>
    <row r="22" spans="2:18" x14ac:dyDescent="0.25">
      <c r="B22" s="39" t="s">
        <v>125</v>
      </c>
      <c r="D22" s="39" t="s">
        <v>126</v>
      </c>
      <c r="F22" s="39" t="s">
        <v>430</v>
      </c>
      <c r="G22" s="39" t="s">
        <v>431</v>
      </c>
      <c r="H22" s="39" t="s">
        <v>432</v>
      </c>
      <c r="I22" s="39" t="s">
        <v>433</v>
      </c>
      <c r="J22" s="39" t="s">
        <v>434</v>
      </c>
      <c r="K22" s="39" t="s">
        <v>435</v>
      </c>
      <c r="L22" s="39" t="s">
        <v>436</v>
      </c>
      <c r="M22" s="39" t="s">
        <v>437</v>
      </c>
      <c r="N22" s="39" t="s">
        <v>438</v>
      </c>
      <c r="O22" s="39" t="s">
        <v>439</v>
      </c>
      <c r="P22" s="39" t="s">
        <v>440</v>
      </c>
      <c r="Q22" s="39" t="s">
        <v>441</v>
      </c>
      <c r="R22" s="39" t="s">
        <v>442</v>
      </c>
    </row>
    <row r="23" spans="2:18" x14ac:dyDescent="0.25">
      <c r="B23" s="39" t="s">
        <v>139</v>
      </c>
      <c r="D23" s="39" t="s">
        <v>140</v>
      </c>
      <c r="F23" s="39" t="s">
        <v>443</v>
      </c>
      <c r="G23" s="39" t="s">
        <v>444</v>
      </c>
      <c r="H23" s="39" t="s">
        <v>445</v>
      </c>
      <c r="I23" s="39" t="s">
        <v>446</v>
      </c>
      <c r="J23" s="39" t="s">
        <v>447</v>
      </c>
      <c r="K23" s="39" t="s">
        <v>448</v>
      </c>
      <c r="L23" s="39" t="s">
        <v>449</v>
      </c>
      <c r="M23" s="39" t="s">
        <v>450</v>
      </c>
      <c r="N23" s="39" t="s">
        <v>451</v>
      </c>
      <c r="O23" s="39" t="s">
        <v>452</v>
      </c>
      <c r="P23" s="39" t="s">
        <v>453</v>
      </c>
      <c r="Q23" s="39" t="s">
        <v>454</v>
      </c>
      <c r="R23" s="39" t="s">
        <v>455</v>
      </c>
    </row>
    <row r="24" spans="2:18" x14ac:dyDescent="0.25">
      <c r="B24" s="39" t="s">
        <v>153</v>
      </c>
      <c r="D24" s="39" t="s">
        <v>154</v>
      </c>
      <c r="F24" s="39" t="s">
        <v>456</v>
      </c>
      <c r="G24" s="39" t="s">
        <v>457</v>
      </c>
      <c r="H24" s="39" t="s">
        <v>458</v>
      </c>
      <c r="I24" s="39" t="s">
        <v>459</v>
      </c>
      <c r="J24" s="39" t="s">
        <v>460</v>
      </c>
      <c r="K24" s="39" t="s">
        <v>461</v>
      </c>
      <c r="L24" s="39" t="s">
        <v>462</v>
      </c>
      <c r="M24" s="39" t="s">
        <v>463</v>
      </c>
      <c r="N24" s="39" t="s">
        <v>464</v>
      </c>
      <c r="O24" s="39" t="s">
        <v>465</v>
      </c>
      <c r="P24" s="39" t="s">
        <v>466</v>
      </c>
      <c r="Q24" s="39" t="s">
        <v>467</v>
      </c>
      <c r="R24" s="39" t="s">
        <v>468</v>
      </c>
    </row>
    <row r="25" spans="2:18" x14ac:dyDescent="0.25">
      <c r="B25" s="39" t="s">
        <v>167</v>
      </c>
      <c r="D25" s="39" t="s">
        <v>168</v>
      </c>
      <c r="F25" s="39" t="s">
        <v>469</v>
      </c>
      <c r="G25" s="39" t="s">
        <v>470</v>
      </c>
      <c r="H25" s="39" t="s">
        <v>471</v>
      </c>
      <c r="I25" s="39" t="s">
        <v>472</v>
      </c>
      <c r="J25" s="39" t="s">
        <v>473</v>
      </c>
      <c r="K25" s="39" t="s">
        <v>474</v>
      </c>
      <c r="L25" s="39" t="s">
        <v>475</v>
      </c>
      <c r="M25" s="39" t="s">
        <v>476</v>
      </c>
      <c r="N25" s="39" t="s">
        <v>477</v>
      </c>
      <c r="O25" s="39" t="s">
        <v>478</v>
      </c>
      <c r="P25" s="39" t="s">
        <v>479</v>
      </c>
      <c r="Q25" s="39" t="s">
        <v>480</v>
      </c>
      <c r="R25" s="39" t="s">
        <v>481</v>
      </c>
    </row>
    <row r="26" spans="2:18" x14ac:dyDescent="0.25">
      <c r="B26" s="39" t="s">
        <v>181</v>
      </c>
      <c r="D26" s="39" t="s">
        <v>182</v>
      </c>
      <c r="F26" s="39" t="s">
        <v>482</v>
      </c>
      <c r="G26" s="39" t="s">
        <v>483</v>
      </c>
      <c r="H26" s="39" t="s">
        <v>484</v>
      </c>
      <c r="I26" s="39" t="s">
        <v>485</v>
      </c>
      <c r="J26" s="39" t="s">
        <v>486</v>
      </c>
      <c r="K26" s="39" t="s">
        <v>487</v>
      </c>
      <c r="L26" s="39" t="s">
        <v>488</v>
      </c>
      <c r="M26" s="39" t="s">
        <v>489</v>
      </c>
      <c r="N26" s="39" t="s">
        <v>490</v>
      </c>
      <c r="O26" s="39" t="s">
        <v>491</v>
      </c>
      <c r="P26" s="39" t="s">
        <v>492</v>
      </c>
      <c r="Q26" s="39" t="s">
        <v>493</v>
      </c>
      <c r="R26" s="39" t="s">
        <v>494</v>
      </c>
    </row>
    <row r="27" spans="2:18" x14ac:dyDescent="0.25">
      <c r="B27" s="39" t="s">
        <v>195</v>
      </c>
      <c r="D27" s="39" t="s">
        <v>196</v>
      </c>
      <c r="F27" s="39" t="s">
        <v>495</v>
      </c>
      <c r="G27" s="39" t="s">
        <v>496</v>
      </c>
      <c r="H27" s="39" t="s">
        <v>497</v>
      </c>
      <c r="I27" s="39" t="s">
        <v>498</v>
      </c>
      <c r="J27" s="39" t="s">
        <v>499</v>
      </c>
      <c r="K27" s="39" t="s">
        <v>500</v>
      </c>
      <c r="L27" s="39" t="s">
        <v>501</v>
      </c>
      <c r="M27" s="39" t="s">
        <v>502</v>
      </c>
      <c r="N27" s="39" t="s">
        <v>503</v>
      </c>
      <c r="O27" s="39" t="s">
        <v>504</v>
      </c>
      <c r="P27" s="39" t="s">
        <v>505</v>
      </c>
      <c r="Q27" s="39" t="s">
        <v>506</v>
      </c>
      <c r="R27" s="39" t="s">
        <v>507</v>
      </c>
    </row>
    <row r="28" spans="2:18" x14ac:dyDescent="0.25">
      <c r="B28" s="39" t="s">
        <v>209</v>
      </c>
      <c r="D28" s="39" t="s">
        <v>210</v>
      </c>
      <c r="F28" s="39" t="s">
        <v>508</v>
      </c>
      <c r="G28" s="39" t="s">
        <v>509</v>
      </c>
      <c r="H28" s="39" t="s">
        <v>510</v>
      </c>
      <c r="I28" s="39" t="s">
        <v>511</v>
      </c>
      <c r="J28" s="39" t="s">
        <v>512</v>
      </c>
      <c r="K28" s="39" t="s">
        <v>513</v>
      </c>
      <c r="L28" s="39" t="s">
        <v>514</v>
      </c>
      <c r="M28" s="39" t="s">
        <v>515</v>
      </c>
      <c r="N28" s="39" t="s">
        <v>516</v>
      </c>
      <c r="O28" s="39" t="s">
        <v>517</v>
      </c>
      <c r="P28" s="39" t="s">
        <v>518</v>
      </c>
      <c r="Q28" s="39" t="s">
        <v>519</v>
      </c>
      <c r="R28" s="39" t="s">
        <v>520</v>
      </c>
    </row>
    <row r="29" spans="2:18" x14ac:dyDescent="0.25">
      <c r="B29" s="39" t="s">
        <v>223</v>
      </c>
      <c r="D29" s="39" t="s">
        <v>224</v>
      </c>
      <c r="F29" s="39" t="s">
        <v>521</v>
      </c>
      <c r="G29" s="39" t="s">
        <v>522</v>
      </c>
      <c r="H29" s="39" t="s">
        <v>523</v>
      </c>
      <c r="I29" s="39" t="s">
        <v>524</v>
      </c>
      <c r="J29" s="39" t="s">
        <v>525</v>
      </c>
      <c r="K29" s="39" t="s">
        <v>526</v>
      </c>
      <c r="L29" s="39" t="s">
        <v>527</v>
      </c>
      <c r="M29" s="39" t="s">
        <v>528</v>
      </c>
      <c r="N29" s="39" t="s">
        <v>529</v>
      </c>
      <c r="O29" s="39" t="s">
        <v>530</v>
      </c>
      <c r="P29" s="39" t="s">
        <v>531</v>
      </c>
      <c r="Q29" s="39" t="s">
        <v>532</v>
      </c>
      <c r="R29" s="39" t="s">
        <v>533</v>
      </c>
    </row>
    <row r="30" spans="2:18" x14ac:dyDescent="0.25">
      <c r="D30" s="39" t="s">
        <v>9</v>
      </c>
      <c r="F30" s="39" t="s">
        <v>237</v>
      </c>
      <c r="G30" s="39" t="s">
        <v>238</v>
      </c>
      <c r="H30" s="39" t="s">
        <v>239</v>
      </c>
      <c r="I30" s="39" t="s">
        <v>240</v>
      </c>
      <c r="J30" s="39" t="s">
        <v>241</v>
      </c>
      <c r="K30" s="39" t="s">
        <v>242</v>
      </c>
      <c r="L30" s="39" t="s">
        <v>243</v>
      </c>
      <c r="M30" s="39" t="s">
        <v>244</v>
      </c>
      <c r="N30" s="39" t="s">
        <v>245</v>
      </c>
      <c r="O30" s="39" t="s">
        <v>246</v>
      </c>
      <c r="P30" s="39" t="s">
        <v>247</v>
      </c>
      <c r="Q30" s="39" t="s">
        <v>248</v>
      </c>
      <c r="R30" s="39" t="s">
        <v>373</v>
      </c>
    </row>
    <row r="32" spans="2:18" x14ac:dyDescent="0.25">
      <c r="D32" s="39" t="s">
        <v>13</v>
      </c>
      <c r="F32" s="39" t="s">
        <v>249</v>
      </c>
      <c r="G32" s="39" t="s">
        <v>250</v>
      </c>
      <c r="H32" s="39" t="s">
        <v>251</v>
      </c>
      <c r="I32" s="39" t="s">
        <v>252</v>
      </c>
      <c r="J32" s="39" t="s">
        <v>253</v>
      </c>
      <c r="K32" s="39" t="s">
        <v>254</v>
      </c>
      <c r="L32" s="39" t="s">
        <v>255</v>
      </c>
      <c r="M32" s="39" t="s">
        <v>256</v>
      </c>
      <c r="N32" s="39" t="s">
        <v>257</v>
      </c>
      <c r="O32" s="39" t="s">
        <v>258</v>
      </c>
      <c r="P32" s="39" t="s">
        <v>259</v>
      </c>
      <c r="Q32" s="39" t="s">
        <v>260</v>
      </c>
      <c r="R32" s="39" t="s">
        <v>374</v>
      </c>
    </row>
    <row r="34" spans="2:18" x14ac:dyDescent="0.25">
      <c r="D34" s="39" t="s">
        <v>14</v>
      </c>
    </row>
    <row r="35" spans="2:18" x14ac:dyDescent="0.25">
      <c r="B35" s="39" t="s">
        <v>261</v>
      </c>
      <c r="D35" s="39" t="s">
        <v>262</v>
      </c>
      <c r="F35" s="39" t="s">
        <v>534</v>
      </c>
      <c r="G35" s="39" t="s">
        <v>535</v>
      </c>
      <c r="H35" s="39" t="s">
        <v>536</v>
      </c>
      <c r="I35" s="39" t="s">
        <v>537</v>
      </c>
      <c r="J35" s="39" t="s">
        <v>538</v>
      </c>
      <c r="K35" s="39" t="s">
        <v>539</v>
      </c>
      <c r="L35" s="39" t="s">
        <v>540</v>
      </c>
      <c r="M35" s="39" t="s">
        <v>541</v>
      </c>
      <c r="N35" s="39" t="s">
        <v>542</v>
      </c>
      <c r="O35" s="39" t="s">
        <v>543</v>
      </c>
      <c r="P35" s="39" t="s">
        <v>544</v>
      </c>
      <c r="Q35" s="39" t="s">
        <v>545</v>
      </c>
      <c r="R35" s="39" t="s">
        <v>546</v>
      </c>
    </row>
    <row r="36" spans="2:18" x14ac:dyDescent="0.25">
      <c r="B36" s="39" t="s">
        <v>275</v>
      </c>
      <c r="D36" s="39" t="s">
        <v>276</v>
      </c>
      <c r="F36" s="39" t="s">
        <v>547</v>
      </c>
      <c r="G36" s="39" t="s">
        <v>548</v>
      </c>
      <c r="H36" s="39" t="s">
        <v>549</v>
      </c>
      <c r="I36" s="39" t="s">
        <v>550</v>
      </c>
      <c r="J36" s="39" t="s">
        <v>551</v>
      </c>
      <c r="K36" s="39" t="s">
        <v>552</v>
      </c>
      <c r="L36" s="39" t="s">
        <v>553</v>
      </c>
      <c r="M36" s="39" t="s">
        <v>554</v>
      </c>
      <c r="N36" s="39" t="s">
        <v>555</v>
      </c>
      <c r="O36" s="39" t="s">
        <v>556</v>
      </c>
      <c r="P36" s="39" t="s">
        <v>557</v>
      </c>
      <c r="Q36" s="39" t="s">
        <v>558</v>
      </c>
      <c r="R36" s="39" t="s">
        <v>559</v>
      </c>
    </row>
    <row r="37" spans="2:18" x14ac:dyDescent="0.25">
      <c r="B37" s="39" t="s">
        <v>289</v>
      </c>
      <c r="D37" s="39" t="s">
        <v>290</v>
      </c>
      <c r="F37" s="39" t="s">
        <v>560</v>
      </c>
      <c r="G37" s="39" t="s">
        <v>561</v>
      </c>
      <c r="H37" s="39" t="s">
        <v>562</v>
      </c>
      <c r="I37" s="39" t="s">
        <v>563</v>
      </c>
      <c r="J37" s="39" t="s">
        <v>564</v>
      </c>
      <c r="K37" s="39" t="s">
        <v>565</v>
      </c>
      <c r="L37" s="39" t="s">
        <v>566</v>
      </c>
      <c r="M37" s="39" t="s">
        <v>567</v>
      </c>
      <c r="N37" s="39" t="s">
        <v>568</v>
      </c>
      <c r="O37" s="39" t="s">
        <v>569</v>
      </c>
      <c r="P37" s="39" t="s">
        <v>570</v>
      </c>
      <c r="Q37" s="39" t="s">
        <v>571</v>
      </c>
      <c r="R37" s="39" t="s">
        <v>572</v>
      </c>
    </row>
    <row r="38" spans="2:18" x14ac:dyDescent="0.25">
      <c r="D38" s="39" t="s">
        <v>15</v>
      </c>
      <c r="F38" s="39" t="s">
        <v>303</v>
      </c>
      <c r="G38" s="39" t="s">
        <v>304</v>
      </c>
      <c r="H38" s="39" t="s">
        <v>305</v>
      </c>
      <c r="I38" s="39" t="s">
        <v>306</v>
      </c>
      <c r="J38" s="39" t="s">
        <v>307</v>
      </c>
      <c r="K38" s="39" t="s">
        <v>308</v>
      </c>
      <c r="L38" s="39" t="s">
        <v>309</v>
      </c>
      <c r="M38" s="39" t="s">
        <v>310</v>
      </c>
      <c r="N38" s="39" t="s">
        <v>311</v>
      </c>
      <c r="O38" s="39" t="s">
        <v>312</v>
      </c>
      <c r="P38" s="39" t="s">
        <v>313</v>
      </c>
      <c r="Q38" s="39" t="s">
        <v>314</v>
      </c>
      <c r="R38" s="39" t="s">
        <v>378</v>
      </c>
    </row>
    <row r="40" spans="2:18" x14ac:dyDescent="0.25">
      <c r="D40" s="39" t="s">
        <v>10</v>
      </c>
      <c r="F40" s="39" t="s">
        <v>315</v>
      </c>
      <c r="G40" s="39" t="s">
        <v>316</v>
      </c>
      <c r="H40" s="39" t="s">
        <v>317</v>
      </c>
      <c r="I40" s="39" t="s">
        <v>318</v>
      </c>
      <c r="J40" s="39" t="s">
        <v>319</v>
      </c>
      <c r="K40" s="39" t="s">
        <v>320</v>
      </c>
      <c r="L40" s="39" t="s">
        <v>321</v>
      </c>
      <c r="M40" s="39" t="s">
        <v>322</v>
      </c>
      <c r="N40" s="39" t="s">
        <v>323</v>
      </c>
      <c r="O40" s="39" t="s">
        <v>324</v>
      </c>
      <c r="P40" s="39" t="s">
        <v>325</v>
      </c>
      <c r="Q40" s="39" t="s">
        <v>326</v>
      </c>
      <c r="R40" s="39" t="s">
        <v>379</v>
      </c>
    </row>
    <row r="42" spans="2:18" x14ac:dyDescent="0.25">
      <c r="D42" s="39" t="s">
        <v>327</v>
      </c>
    </row>
    <row r="43" spans="2:18" x14ac:dyDescent="0.25">
      <c r="B43" s="39" t="s">
        <v>328</v>
      </c>
      <c r="D43" s="39" t="s">
        <v>383</v>
      </c>
      <c r="F43" s="39" t="s">
        <v>573</v>
      </c>
      <c r="G43" s="39" t="s">
        <v>574</v>
      </c>
      <c r="H43" s="39" t="s">
        <v>575</v>
      </c>
      <c r="I43" s="39" t="s">
        <v>576</v>
      </c>
      <c r="J43" s="39" t="s">
        <v>577</v>
      </c>
      <c r="K43" s="39" t="s">
        <v>578</v>
      </c>
      <c r="L43" s="39" t="s">
        <v>579</v>
      </c>
      <c r="M43" s="39" t="s">
        <v>580</v>
      </c>
      <c r="N43" s="39" t="s">
        <v>581</v>
      </c>
      <c r="O43" s="39" t="s">
        <v>582</v>
      </c>
      <c r="P43" s="39" t="s">
        <v>583</v>
      </c>
      <c r="Q43" s="39" t="s">
        <v>584</v>
      </c>
      <c r="R43" s="39" t="s">
        <v>585</v>
      </c>
    </row>
    <row r="45" spans="2:18" x14ac:dyDescent="0.25">
      <c r="D45" s="39" t="s">
        <v>16</v>
      </c>
      <c r="F45" s="39" t="s">
        <v>341</v>
      </c>
      <c r="G45" s="39" t="s">
        <v>342</v>
      </c>
      <c r="H45" s="39" t="s">
        <v>343</v>
      </c>
      <c r="I45" s="39" t="s">
        <v>344</v>
      </c>
      <c r="J45" s="39" t="s">
        <v>345</v>
      </c>
      <c r="K45" s="39" t="s">
        <v>346</v>
      </c>
      <c r="L45" s="39" t="s">
        <v>347</v>
      </c>
      <c r="M45" s="39" t="s">
        <v>348</v>
      </c>
      <c r="N45" s="39" t="s">
        <v>349</v>
      </c>
      <c r="O45" s="39" t="s">
        <v>350</v>
      </c>
      <c r="P45" s="39" t="s">
        <v>351</v>
      </c>
      <c r="Q45" s="39" t="s">
        <v>352</v>
      </c>
      <c r="R45" s="39" t="s">
        <v>381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workbookViewId="0"/>
  </sheetViews>
  <sheetFormatPr defaultRowHeight="15" x14ac:dyDescent="0.25"/>
  <sheetData>
    <row r="1" spans="1:18" x14ac:dyDescent="0.25">
      <c r="A1" s="39" t="s">
        <v>822</v>
      </c>
      <c r="B1" s="39" t="s">
        <v>17</v>
      </c>
      <c r="D1" s="39" t="s">
        <v>18</v>
      </c>
      <c r="E1" s="39" t="s">
        <v>19</v>
      </c>
      <c r="F1" s="39" t="s">
        <v>19</v>
      </c>
      <c r="G1" s="39" t="s">
        <v>19</v>
      </c>
      <c r="H1" s="39" t="s">
        <v>19</v>
      </c>
      <c r="I1" s="39" t="s">
        <v>19</v>
      </c>
      <c r="J1" s="39" t="s">
        <v>19</v>
      </c>
      <c r="K1" s="39" t="s">
        <v>19</v>
      </c>
      <c r="L1" s="39" t="s">
        <v>19</v>
      </c>
      <c r="M1" s="39" t="s">
        <v>19</v>
      </c>
      <c r="N1" s="39" t="s">
        <v>19</v>
      </c>
      <c r="O1" s="39" t="s">
        <v>19</v>
      </c>
      <c r="P1" s="39" t="s">
        <v>19</v>
      </c>
      <c r="Q1" s="39" t="s">
        <v>19</v>
      </c>
      <c r="R1" s="39" t="s">
        <v>19</v>
      </c>
    </row>
    <row r="2" spans="1:18" x14ac:dyDescent="0.25">
      <c r="A2" s="39" t="s">
        <v>17</v>
      </c>
      <c r="D2" s="39" t="s">
        <v>388</v>
      </c>
      <c r="E2" s="39" t="s">
        <v>389</v>
      </c>
      <c r="F2" s="39" t="s">
        <v>22</v>
      </c>
      <c r="G2" s="39" t="s">
        <v>22</v>
      </c>
      <c r="H2" s="39" t="s">
        <v>22</v>
      </c>
      <c r="I2" s="39" t="s">
        <v>22</v>
      </c>
      <c r="J2" s="39" t="s">
        <v>22</v>
      </c>
      <c r="K2" s="39" t="s">
        <v>22</v>
      </c>
      <c r="L2" s="39" t="s">
        <v>22</v>
      </c>
      <c r="M2" s="39" t="s">
        <v>22</v>
      </c>
      <c r="N2" s="39" t="s">
        <v>22</v>
      </c>
      <c r="O2" s="39" t="s">
        <v>22</v>
      </c>
      <c r="P2" s="39" t="s">
        <v>22</v>
      </c>
      <c r="Q2" s="39" t="s">
        <v>22</v>
      </c>
      <c r="R2" s="39" t="s">
        <v>24</v>
      </c>
    </row>
    <row r="5" spans="1:18" x14ac:dyDescent="0.25">
      <c r="D5" s="39" t="s">
        <v>387</v>
      </c>
      <c r="E5" s="39" t="s">
        <v>390</v>
      </c>
      <c r="F5" s="39" t="s">
        <v>354</v>
      </c>
    </row>
    <row r="6" spans="1:18" x14ac:dyDescent="0.25">
      <c r="D6" s="39" t="s">
        <v>20</v>
      </c>
      <c r="E6" s="39" t="s">
        <v>25</v>
      </c>
    </row>
    <row r="8" spans="1:18" x14ac:dyDescent="0.25">
      <c r="F8" s="39" t="s">
        <v>26</v>
      </c>
      <c r="G8" s="39" t="s">
        <v>27</v>
      </c>
      <c r="H8" s="39" t="s">
        <v>28</v>
      </c>
      <c r="I8" s="39" t="s">
        <v>29</v>
      </c>
      <c r="J8" s="39" t="s">
        <v>30</v>
      </c>
      <c r="K8" s="39" t="s">
        <v>31</v>
      </c>
      <c r="L8" s="39" t="s">
        <v>32</v>
      </c>
      <c r="M8" s="39" t="s">
        <v>33</v>
      </c>
      <c r="N8" s="39" t="s">
        <v>34</v>
      </c>
      <c r="O8" s="39" t="s">
        <v>35</v>
      </c>
      <c r="P8" s="39" t="s">
        <v>36</v>
      </c>
      <c r="Q8" s="39" t="s">
        <v>355</v>
      </c>
      <c r="R8" s="39" t="s">
        <v>25</v>
      </c>
    </row>
    <row r="9" spans="1:18" x14ac:dyDescent="0.25">
      <c r="A9" s="39" t="s">
        <v>17</v>
      </c>
      <c r="F9" s="39" t="s">
        <v>37</v>
      </c>
      <c r="G9" s="39" t="s">
        <v>38</v>
      </c>
      <c r="H9" s="39" t="s">
        <v>39</v>
      </c>
      <c r="I9" s="39" t="s">
        <v>40</v>
      </c>
      <c r="J9" s="39" t="s">
        <v>41</v>
      </c>
      <c r="K9" s="39" t="s">
        <v>42</v>
      </c>
      <c r="L9" s="39" t="s">
        <v>43</v>
      </c>
      <c r="M9" s="39" t="s">
        <v>44</v>
      </c>
      <c r="N9" s="39" t="s">
        <v>45</v>
      </c>
      <c r="O9" s="39" t="s">
        <v>46</v>
      </c>
      <c r="P9" s="39" t="s">
        <v>47</v>
      </c>
      <c r="Q9" s="39" t="s">
        <v>356</v>
      </c>
      <c r="R9" s="39" t="s">
        <v>357</v>
      </c>
    </row>
    <row r="10" spans="1:18" x14ac:dyDescent="0.25">
      <c r="A10" s="39" t="s">
        <v>17</v>
      </c>
      <c r="F10" s="39" t="s">
        <v>48</v>
      </c>
      <c r="G10" s="39" t="s">
        <v>49</v>
      </c>
      <c r="H10" s="39" t="s">
        <v>50</v>
      </c>
      <c r="I10" s="39" t="s">
        <v>51</v>
      </c>
      <c r="J10" s="39" t="s">
        <v>52</v>
      </c>
      <c r="K10" s="39" t="s">
        <v>53</v>
      </c>
      <c r="L10" s="39" t="s">
        <v>54</v>
      </c>
      <c r="M10" s="39" t="s">
        <v>55</v>
      </c>
      <c r="N10" s="39" t="s">
        <v>56</v>
      </c>
      <c r="O10" s="39" t="s">
        <v>57</v>
      </c>
      <c r="P10" s="39" t="s">
        <v>58</v>
      </c>
      <c r="Q10" s="39" t="s">
        <v>358</v>
      </c>
      <c r="R10" s="39" t="s">
        <v>359</v>
      </c>
    </row>
    <row r="11" spans="1:18" x14ac:dyDescent="0.25">
      <c r="B11" s="39" t="s">
        <v>11</v>
      </c>
      <c r="D11" s="39" t="s">
        <v>6</v>
      </c>
    </row>
    <row r="12" spans="1:18" x14ac:dyDescent="0.25">
      <c r="B12" s="39" t="s">
        <v>59</v>
      </c>
      <c r="D12" s="39" t="s">
        <v>60</v>
      </c>
      <c r="F12" s="39" t="s">
        <v>586</v>
      </c>
      <c r="G12" s="39" t="s">
        <v>587</v>
      </c>
      <c r="H12" s="39" t="s">
        <v>588</v>
      </c>
      <c r="I12" s="39" t="s">
        <v>589</v>
      </c>
      <c r="J12" s="39" t="s">
        <v>590</v>
      </c>
      <c r="K12" s="39" t="s">
        <v>591</v>
      </c>
      <c r="L12" s="39" t="s">
        <v>592</v>
      </c>
      <c r="M12" s="39" t="s">
        <v>593</v>
      </c>
      <c r="N12" s="39" t="s">
        <v>594</v>
      </c>
      <c r="O12" s="39" t="s">
        <v>595</v>
      </c>
      <c r="P12" s="39" t="s">
        <v>596</v>
      </c>
      <c r="Q12" s="39" t="s">
        <v>597</v>
      </c>
      <c r="R12" s="39" t="s">
        <v>598</v>
      </c>
    </row>
    <row r="13" spans="1:18" x14ac:dyDescent="0.25">
      <c r="B13" s="39" t="s">
        <v>73</v>
      </c>
      <c r="D13" s="39" t="s">
        <v>74</v>
      </c>
      <c r="F13" s="39" t="s">
        <v>599</v>
      </c>
      <c r="G13" s="39" t="s">
        <v>600</v>
      </c>
      <c r="H13" s="39" t="s">
        <v>601</v>
      </c>
      <c r="I13" s="39" t="s">
        <v>602</v>
      </c>
      <c r="J13" s="39" t="s">
        <v>603</v>
      </c>
      <c r="K13" s="39" t="s">
        <v>604</v>
      </c>
      <c r="L13" s="39" t="s">
        <v>605</v>
      </c>
      <c r="M13" s="39" t="s">
        <v>606</v>
      </c>
      <c r="N13" s="39" t="s">
        <v>607</v>
      </c>
      <c r="O13" s="39" t="s">
        <v>608</v>
      </c>
      <c r="P13" s="39" t="s">
        <v>609</v>
      </c>
      <c r="Q13" s="39" t="s">
        <v>610</v>
      </c>
      <c r="R13" s="39" t="s">
        <v>611</v>
      </c>
    </row>
    <row r="14" spans="1:18" x14ac:dyDescent="0.25">
      <c r="D14" s="39" t="s">
        <v>7</v>
      </c>
      <c r="F14" s="39" t="s">
        <v>87</v>
      </c>
      <c r="G14" s="39" t="s">
        <v>88</v>
      </c>
      <c r="H14" s="39" t="s">
        <v>89</v>
      </c>
      <c r="I14" s="39" t="s">
        <v>90</v>
      </c>
      <c r="J14" s="39" t="s">
        <v>91</v>
      </c>
      <c r="K14" s="39" t="s">
        <v>92</v>
      </c>
      <c r="L14" s="39" t="s">
        <v>93</v>
      </c>
      <c r="M14" s="39" t="s">
        <v>94</v>
      </c>
      <c r="N14" s="39" t="s">
        <v>95</v>
      </c>
      <c r="O14" s="39" t="s">
        <v>96</v>
      </c>
      <c r="P14" s="39" t="s">
        <v>97</v>
      </c>
      <c r="Q14" s="39" t="s">
        <v>98</v>
      </c>
      <c r="R14" s="39" t="s">
        <v>362</v>
      </c>
    </row>
    <row r="16" spans="1:18" x14ac:dyDescent="0.25">
      <c r="D16" s="39" t="s">
        <v>99</v>
      </c>
    </row>
    <row r="17" spans="2:18" x14ac:dyDescent="0.25">
      <c r="B17" s="39" t="s">
        <v>100</v>
      </c>
      <c r="D17" s="39" t="s">
        <v>382</v>
      </c>
      <c r="F17" s="39" t="s">
        <v>612</v>
      </c>
      <c r="G17" s="39" t="s">
        <v>613</v>
      </c>
      <c r="H17" s="39" t="s">
        <v>614</v>
      </c>
      <c r="I17" s="39" t="s">
        <v>615</v>
      </c>
      <c r="J17" s="39" t="s">
        <v>616</v>
      </c>
      <c r="K17" s="39" t="s">
        <v>617</v>
      </c>
      <c r="L17" s="39" t="s">
        <v>618</v>
      </c>
      <c r="M17" s="39" t="s">
        <v>619</v>
      </c>
      <c r="N17" s="39" t="s">
        <v>620</v>
      </c>
      <c r="O17" s="39" t="s">
        <v>621</v>
      </c>
      <c r="P17" s="39" t="s">
        <v>622</v>
      </c>
      <c r="Q17" s="39" t="s">
        <v>623</v>
      </c>
      <c r="R17" s="39" t="s">
        <v>624</v>
      </c>
    </row>
    <row r="19" spans="2:18" x14ac:dyDescent="0.25">
      <c r="D19" s="39" t="s">
        <v>12</v>
      </c>
      <c r="F19" s="39" t="s">
        <v>113</v>
      </c>
      <c r="G19" s="39" t="s">
        <v>114</v>
      </c>
      <c r="H19" s="39" t="s">
        <v>115</v>
      </c>
      <c r="I19" s="39" t="s">
        <v>116</v>
      </c>
      <c r="J19" s="39" t="s">
        <v>117</v>
      </c>
      <c r="K19" s="39" t="s">
        <v>118</v>
      </c>
      <c r="L19" s="39" t="s">
        <v>119</v>
      </c>
      <c r="M19" s="39" t="s">
        <v>120</v>
      </c>
      <c r="N19" s="39" t="s">
        <v>121</v>
      </c>
      <c r="O19" s="39" t="s">
        <v>122</v>
      </c>
      <c r="P19" s="39" t="s">
        <v>123</v>
      </c>
      <c r="Q19" s="39" t="s">
        <v>124</v>
      </c>
      <c r="R19" s="39" t="s">
        <v>364</v>
      </c>
    </row>
    <row r="21" spans="2:18" x14ac:dyDescent="0.25">
      <c r="D21" s="39" t="s">
        <v>8</v>
      </c>
    </row>
    <row r="22" spans="2:18" x14ac:dyDescent="0.25">
      <c r="B22" s="39" t="s">
        <v>125</v>
      </c>
      <c r="D22" s="39" t="s">
        <v>126</v>
      </c>
      <c r="F22" s="39" t="s">
        <v>625</v>
      </c>
      <c r="G22" s="39" t="s">
        <v>626</v>
      </c>
      <c r="H22" s="39" t="s">
        <v>627</v>
      </c>
      <c r="I22" s="39" t="s">
        <v>628</v>
      </c>
      <c r="J22" s="39" t="s">
        <v>629</v>
      </c>
      <c r="K22" s="39" t="s">
        <v>630</v>
      </c>
      <c r="L22" s="39" t="s">
        <v>631</v>
      </c>
      <c r="M22" s="39" t="s">
        <v>632</v>
      </c>
      <c r="N22" s="39" t="s">
        <v>633</v>
      </c>
      <c r="O22" s="39" t="s">
        <v>634</v>
      </c>
      <c r="P22" s="39" t="s">
        <v>635</v>
      </c>
      <c r="Q22" s="39" t="s">
        <v>636</v>
      </c>
      <c r="R22" s="39" t="s">
        <v>637</v>
      </c>
    </row>
    <row r="23" spans="2:18" x14ac:dyDescent="0.25">
      <c r="B23" s="39" t="s">
        <v>139</v>
      </c>
      <c r="D23" s="39" t="s">
        <v>140</v>
      </c>
      <c r="F23" s="39" t="s">
        <v>638</v>
      </c>
      <c r="G23" s="39" t="s">
        <v>639</v>
      </c>
      <c r="H23" s="39" t="s">
        <v>640</v>
      </c>
      <c r="I23" s="39" t="s">
        <v>641</v>
      </c>
      <c r="J23" s="39" t="s">
        <v>642</v>
      </c>
      <c r="K23" s="39" t="s">
        <v>643</v>
      </c>
      <c r="L23" s="39" t="s">
        <v>644</v>
      </c>
      <c r="M23" s="39" t="s">
        <v>645</v>
      </c>
      <c r="N23" s="39" t="s">
        <v>646</v>
      </c>
      <c r="O23" s="39" t="s">
        <v>647</v>
      </c>
      <c r="P23" s="39" t="s">
        <v>648</v>
      </c>
      <c r="Q23" s="39" t="s">
        <v>649</v>
      </c>
      <c r="R23" s="39" t="s">
        <v>650</v>
      </c>
    </row>
    <row r="24" spans="2:18" x14ac:dyDescent="0.25">
      <c r="B24" s="39" t="s">
        <v>153</v>
      </c>
      <c r="D24" s="39" t="s">
        <v>154</v>
      </c>
      <c r="F24" s="39" t="s">
        <v>651</v>
      </c>
      <c r="G24" s="39" t="s">
        <v>652</v>
      </c>
      <c r="H24" s="39" t="s">
        <v>653</v>
      </c>
      <c r="I24" s="39" t="s">
        <v>654</v>
      </c>
      <c r="J24" s="39" t="s">
        <v>655</v>
      </c>
      <c r="K24" s="39" t="s">
        <v>656</v>
      </c>
      <c r="L24" s="39" t="s">
        <v>657</v>
      </c>
      <c r="M24" s="39" t="s">
        <v>658</v>
      </c>
      <c r="N24" s="39" t="s">
        <v>659</v>
      </c>
      <c r="O24" s="39" t="s">
        <v>660</v>
      </c>
      <c r="P24" s="39" t="s">
        <v>661</v>
      </c>
      <c r="Q24" s="39" t="s">
        <v>662</v>
      </c>
      <c r="R24" s="39" t="s">
        <v>663</v>
      </c>
    </row>
    <row r="25" spans="2:18" x14ac:dyDescent="0.25">
      <c r="B25" s="39" t="s">
        <v>167</v>
      </c>
      <c r="D25" s="39" t="s">
        <v>168</v>
      </c>
      <c r="F25" s="39" t="s">
        <v>664</v>
      </c>
      <c r="G25" s="39" t="s">
        <v>665</v>
      </c>
      <c r="H25" s="39" t="s">
        <v>666</v>
      </c>
      <c r="I25" s="39" t="s">
        <v>667</v>
      </c>
      <c r="J25" s="39" t="s">
        <v>668</v>
      </c>
      <c r="K25" s="39" t="s">
        <v>669</v>
      </c>
      <c r="L25" s="39" t="s">
        <v>670</v>
      </c>
      <c r="M25" s="39" t="s">
        <v>671</v>
      </c>
      <c r="N25" s="39" t="s">
        <v>672</v>
      </c>
      <c r="O25" s="39" t="s">
        <v>673</v>
      </c>
      <c r="P25" s="39" t="s">
        <v>674</v>
      </c>
      <c r="Q25" s="39" t="s">
        <v>675</v>
      </c>
      <c r="R25" s="39" t="s">
        <v>676</v>
      </c>
    </row>
    <row r="26" spans="2:18" x14ac:dyDescent="0.25">
      <c r="B26" s="39" t="s">
        <v>181</v>
      </c>
      <c r="D26" s="39" t="s">
        <v>182</v>
      </c>
      <c r="F26" s="39" t="s">
        <v>677</v>
      </c>
      <c r="G26" s="39" t="s">
        <v>678</v>
      </c>
      <c r="H26" s="39" t="s">
        <v>679</v>
      </c>
      <c r="I26" s="39" t="s">
        <v>680</v>
      </c>
      <c r="J26" s="39" t="s">
        <v>681</v>
      </c>
      <c r="K26" s="39" t="s">
        <v>682</v>
      </c>
      <c r="L26" s="39" t="s">
        <v>683</v>
      </c>
      <c r="M26" s="39" t="s">
        <v>684</v>
      </c>
      <c r="N26" s="39" t="s">
        <v>685</v>
      </c>
      <c r="O26" s="39" t="s">
        <v>686</v>
      </c>
      <c r="P26" s="39" t="s">
        <v>687</v>
      </c>
      <c r="Q26" s="39" t="s">
        <v>688</v>
      </c>
      <c r="R26" s="39" t="s">
        <v>689</v>
      </c>
    </row>
    <row r="27" spans="2:18" x14ac:dyDescent="0.25">
      <c r="B27" s="39" t="s">
        <v>195</v>
      </c>
      <c r="D27" s="39" t="s">
        <v>196</v>
      </c>
      <c r="F27" s="39" t="s">
        <v>690</v>
      </c>
      <c r="G27" s="39" t="s">
        <v>691</v>
      </c>
      <c r="H27" s="39" t="s">
        <v>692</v>
      </c>
      <c r="I27" s="39" t="s">
        <v>693</v>
      </c>
      <c r="J27" s="39" t="s">
        <v>694</v>
      </c>
      <c r="K27" s="39" t="s">
        <v>695</v>
      </c>
      <c r="L27" s="39" t="s">
        <v>696</v>
      </c>
      <c r="M27" s="39" t="s">
        <v>697</v>
      </c>
      <c r="N27" s="39" t="s">
        <v>698</v>
      </c>
      <c r="O27" s="39" t="s">
        <v>699</v>
      </c>
      <c r="P27" s="39" t="s">
        <v>700</v>
      </c>
      <c r="Q27" s="39" t="s">
        <v>701</v>
      </c>
      <c r="R27" s="39" t="s">
        <v>702</v>
      </c>
    </row>
    <row r="28" spans="2:18" x14ac:dyDescent="0.25">
      <c r="B28" s="39" t="s">
        <v>209</v>
      </c>
      <c r="D28" s="39" t="s">
        <v>210</v>
      </c>
      <c r="F28" s="39" t="s">
        <v>703</v>
      </c>
      <c r="G28" s="39" t="s">
        <v>704</v>
      </c>
      <c r="H28" s="39" t="s">
        <v>705</v>
      </c>
      <c r="I28" s="39" t="s">
        <v>706</v>
      </c>
      <c r="J28" s="39" t="s">
        <v>707</v>
      </c>
      <c r="K28" s="39" t="s">
        <v>708</v>
      </c>
      <c r="L28" s="39" t="s">
        <v>709</v>
      </c>
      <c r="M28" s="39" t="s">
        <v>710</v>
      </c>
      <c r="N28" s="39" t="s">
        <v>711</v>
      </c>
      <c r="O28" s="39" t="s">
        <v>712</v>
      </c>
      <c r="P28" s="39" t="s">
        <v>713</v>
      </c>
      <c r="Q28" s="39" t="s">
        <v>714</v>
      </c>
      <c r="R28" s="39" t="s">
        <v>715</v>
      </c>
    </row>
    <row r="29" spans="2:18" x14ac:dyDescent="0.25">
      <c r="B29" s="39" t="s">
        <v>223</v>
      </c>
      <c r="D29" s="39" t="s">
        <v>224</v>
      </c>
      <c r="F29" s="39" t="s">
        <v>716</v>
      </c>
      <c r="G29" s="39" t="s">
        <v>717</v>
      </c>
      <c r="H29" s="39" t="s">
        <v>718</v>
      </c>
      <c r="I29" s="39" t="s">
        <v>719</v>
      </c>
      <c r="J29" s="39" t="s">
        <v>720</v>
      </c>
      <c r="K29" s="39" t="s">
        <v>721</v>
      </c>
      <c r="L29" s="39" t="s">
        <v>722</v>
      </c>
      <c r="M29" s="39" t="s">
        <v>723</v>
      </c>
      <c r="N29" s="39" t="s">
        <v>724</v>
      </c>
      <c r="O29" s="39" t="s">
        <v>725</v>
      </c>
      <c r="P29" s="39" t="s">
        <v>726</v>
      </c>
      <c r="Q29" s="39" t="s">
        <v>727</v>
      </c>
      <c r="R29" s="39" t="s">
        <v>728</v>
      </c>
    </row>
    <row r="30" spans="2:18" x14ac:dyDescent="0.25">
      <c r="D30" s="39" t="s">
        <v>9</v>
      </c>
      <c r="F30" s="39" t="s">
        <v>237</v>
      </c>
      <c r="G30" s="39" t="s">
        <v>238</v>
      </c>
      <c r="H30" s="39" t="s">
        <v>239</v>
      </c>
      <c r="I30" s="39" t="s">
        <v>240</v>
      </c>
      <c r="J30" s="39" t="s">
        <v>241</v>
      </c>
      <c r="K30" s="39" t="s">
        <v>242</v>
      </c>
      <c r="L30" s="39" t="s">
        <v>243</v>
      </c>
      <c r="M30" s="39" t="s">
        <v>244</v>
      </c>
      <c r="N30" s="39" t="s">
        <v>245</v>
      </c>
      <c r="O30" s="39" t="s">
        <v>246</v>
      </c>
      <c r="P30" s="39" t="s">
        <v>247</v>
      </c>
      <c r="Q30" s="39" t="s">
        <v>248</v>
      </c>
      <c r="R30" s="39" t="s">
        <v>373</v>
      </c>
    </row>
    <row r="32" spans="2:18" x14ac:dyDescent="0.25">
      <c r="D32" s="39" t="s">
        <v>13</v>
      </c>
      <c r="F32" s="39" t="s">
        <v>249</v>
      </c>
      <c r="G32" s="39" t="s">
        <v>250</v>
      </c>
      <c r="H32" s="39" t="s">
        <v>251</v>
      </c>
      <c r="I32" s="39" t="s">
        <v>252</v>
      </c>
      <c r="J32" s="39" t="s">
        <v>253</v>
      </c>
      <c r="K32" s="39" t="s">
        <v>254</v>
      </c>
      <c r="L32" s="39" t="s">
        <v>255</v>
      </c>
      <c r="M32" s="39" t="s">
        <v>256</v>
      </c>
      <c r="N32" s="39" t="s">
        <v>257</v>
      </c>
      <c r="O32" s="39" t="s">
        <v>258</v>
      </c>
      <c r="P32" s="39" t="s">
        <v>259</v>
      </c>
      <c r="Q32" s="39" t="s">
        <v>260</v>
      </c>
      <c r="R32" s="39" t="s">
        <v>374</v>
      </c>
    </row>
    <row r="34" spans="2:18" x14ac:dyDescent="0.25">
      <c r="D34" s="39" t="s">
        <v>14</v>
      </c>
    </row>
    <row r="35" spans="2:18" x14ac:dyDescent="0.25">
      <c r="B35" s="39" t="s">
        <v>261</v>
      </c>
      <c r="D35" s="39" t="s">
        <v>262</v>
      </c>
      <c r="F35" s="39" t="s">
        <v>729</v>
      </c>
      <c r="G35" s="39" t="s">
        <v>730</v>
      </c>
      <c r="H35" s="39" t="s">
        <v>731</v>
      </c>
      <c r="I35" s="39" t="s">
        <v>732</v>
      </c>
      <c r="J35" s="39" t="s">
        <v>733</v>
      </c>
      <c r="K35" s="39" t="s">
        <v>734</v>
      </c>
      <c r="L35" s="39" t="s">
        <v>735</v>
      </c>
      <c r="M35" s="39" t="s">
        <v>736</v>
      </c>
      <c r="N35" s="39" t="s">
        <v>737</v>
      </c>
      <c r="O35" s="39" t="s">
        <v>738</v>
      </c>
      <c r="P35" s="39" t="s">
        <v>739</v>
      </c>
      <c r="Q35" s="39" t="s">
        <v>740</v>
      </c>
      <c r="R35" s="39" t="s">
        <v>741</v>
      </c>
    </row>
    <row r="36" spans="2:18" x14ac:dyDescent="0.25">
      <c r="B36" s="39" t="s">
        <v>275</v>
      </c>
      <c r="D36" s="39" t="s">
        <v>276</v>
      </c>
      <c r="F36" s="39" t="s">
        <v>742</v>
      </c>
      <c r="G36" s="39" t="s">
        <v>743</v>
      </c>
      <c r="H36" s="39" t="s">
        <v>744</v>
      </c>
      <c r="I36" s="39" t="s">
        <v>745</v>
      </c>
      <c r="J36" s="39" t="s">
        <v>746</v>
      </c>
      <c r="K36" s="39" t="s">
        <v>747</v>
      </c>
      <c r="L36" s="39" t="s">
        <v>748</v>
      </c>
      <c r="M36" s="39" t="s">
        <v>749</v>
      </c>
      <c r="N36" s="39" t="s">
        <v>750</v>
      </c>
      <c r="O36" s="39" t="s">
        <v>751</v>
      </c>
      <c r="P36" s="39" t="s">
        <v>752</v>
      </c>
      <c r="Q36" s="39" t="s">
        <v>753</v>
      </c>
      <c r="R36" s="39" t="s">
        <v>754</v>
      </c>
    </row>
    <row r="37" spans="2:18" x14ac:dyDescent="0.25">
      <c r="B37" s="39" t="s">
        <v>289</v>
      </c>
      <c r="D37" s="39" t="s">
        <v>290</v>
      </c>
      <c r="F37" s="39" t="s">
        <v>755</v>
      </c>
      <c r="G37" s="39" t="s">
        <v>756</v>
      </c>
      <c r="H37" s="39" t="s">
        <v>757</v>
      </c>
      <c r="I37" s="39" t="s">
        <v>758</v>
      </c>
      <c r="J37" s="39" t="s">
        <v>759</v>
      </c>
      <c r="K37" s="39" t="s">
        <v>760</v>
      </c>
      <c r="L37" s="39" t="s">
        <v>761</v>
      </c>
      <c r="M37" s="39" t="s">
        <v>762</v>
      </c>
      <c r="N37" s="39" t="s">
        <v>763</v>
      </c>
      <c r="O37" s="39" t="s">
        <v>764</v>
      </c>
      <c r="P37" s="39" t="s">
        <v>765</v>
      </c>
      <c r="Q37" s="39" t="s">
        <v>766</v>
      </c>
      <c r="R37" s="39" t="s">
        <v>767</v>
      </c>
    </row>
    <row r="38" spans="2:18" x14ac:dyDescent="0.25">
      <c r="D38" s="39" t="s">
        <v>15</v>
      </c>
      <c r="F38" s="39" t="s">
        <v>303</v>
      </c>
      <c r="G38" s="39" t="s">
        <v>304</v>
      </c>
      <c r="H38" s="39" t="s">
        <v>305</v>
      </c>
      <c r="I38" s="39" t="s">
        <v>306</v>
      </c>
      <c r="J38" s="39" t="s">
        <v>307</v>
      </c>
      <c r="K38" s="39" t="s">
        <v>308</v>
      </c>
      <c r="L38" s="39" t="s">
        <v>309</v>
      </c>
      <c r="M38" s="39" t="s">
        <v>310</v>
      </c>
      <c r="N38" s="39" t="s">
        <v>311</v>
      </c>
      <c r="O38" s="39" t="s">
        <v>312</v>
      </c>
      <c r="P38" s="39" t="s">
        <v>313</v>
      </c>
      <c r="Q38" s="39" t="s">
        <v>314</v>
      </c>
      <c r="R38" s="39" t="s">
        <v>378</v>
      </c>
    </row>
    <row r="40" spans="2:18" x14ac:dyDescent="0.25">
      <c r="D40" s="39" t="s">
        <v>10</v>
      </c>
      <c r="F40" s="39" t="s">
        <v>315</v>
      </c>
      <c r="G40" s="39" t="s">
        <v>316</v>
      </c>
      <c r="H40" s="39" t="s">
        <v>317</v>
      </c>
      <c r="I40" s="39" t="s">
        <v>318</v>
      </c>
      <c r="J40" s="39" t="s">
        <v>319</v>
      </c>
      <c r="K40" s="39" t="s">
        <v>320</v>
      </c>
      <c r="L40" s="39" t="s">
        <v>321</v>
      </c>
      <c r="M40" s="39" t="s">
        <v>322</v>
      </c>
      <c r="N40" s="39" t="s">
        <v>323</v>
      </c>
      <c r="O40" s="39" t="s">
        <v>324</v>
      </c>
      <c r="P40" s="39" t="s">
        <v>325</v>
      </c>
      <c r="Q40" s="39" t="s">
        <v>326</v>
      </c>
      <c r="R40" s="39" t="s">
        <v>379</v>
      </c>
    </row>
    <row r="42" spans="2:18" x14ac:dyDescent="0.25">
      <c r="D42" s="39" t="s">
        <v>327</v>
      </c>
    </row>
    <row r="43" spans="2:18" x14ac:dyDescent="0.25">
      <c r="B43" s="39" t="s">
        <v>328</v>
      </c>
      <c r="D43" s="39" t="s">
        <v>383</v>
      </c>
      <c r="F43" s="39" t="s">
        <v>768</v>
      </c>
      <c r="G43" s="39" t="s">
        <v>769</v>
      </c>
      <c r="H43" s="39" t="s">
        <v>770</v>
      </c>
      <c r="I43" s="39" t="s">
        <v>771</v>
      </c>
      <c r="J43" s="39" t="s">
        <v>772</v>
      </c>
      <c r="K43" s="39" t="s">
        <v>773</v>
      </c>
      <c r="L43" s="39" t="s">
        <v>774</v>
      </c>
      <c r="M43" s="39" t="s">
        <v>775</v>
      </c>
      <c r="N43" s="39" t="s">
        <v>776</v>
      </c>
      <c r="O43" s="39" t="s">
        <v>777</v>
      </c>
      <c r="P43" s="39" t="s">
        <v>778</v>
      </c>
      <c r="Q43" s="39" t="s">
        <v>779</v>
      </c>
      <c r="R43" s="39" t="s">
        <v>780</v>
      </c>
    </row>
    <row r="45" spans="2:18" x14ac:dyDescent="0.25">
      <c r="D45" s="39" t="s">
        <v>16</v>
      </c>
      <c r="F45" s="39" t="s">
        <v>341</v>
      </c>
      <c r="G45" s="39" t="s">
        <v>342</v>
      </c>
      <c r="H45" s="39" t="s">
        <v>343</v>
      </c>
      <c r="I45" s="39" t="s">
        <v>344</v>
      </c>
      <c r="J45" s="39" t="s">
        <v>345</v>
      </c>
      <c r="K45" s="39" t="s">
        <v>346</v>
      </c>
      <c r="L45" s="39" t="s">
        <v>347</v>
      </c>
      <c r="M45" s="39" t="s">
        <v>348</v>
      </c>
      <c r="N45" s="39" t="s">
        <v>349</v>
      </c>
      <c r="O45" s="39" t="s">
        <v>350</v>
      </c>
      <c r="P45" s="39" t="s">
        <v>351</v>
      </c>
      <c r="Q45" s="39" t="s">
        <v>352</v>
      </c>
      <c r="R45" s="39" t="s">
        <v>381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RowHeight="15" x14ac:dyDescent="0.25"/>
  <cols>
    <col min="1" max="1" width="9.140625" hidden="1" customWidth="1"/>
    <col min="3" max="3" width="10.7109375" bestFit="1" customWidth="1"/>
  </cols>
  <sheetData>
    <row r="1" spans="1:5" hidden="1" x14ac:dyDescent="0.25">
      <c r="A1" s="1" t="s">
        <v>815</v>
      </c>
      <c r="B1" s="1" t="s">
        <v>1</v>
      </c>
      <c r="C1" s="2" t="s">
        <v>2</v>
      </c>
      <c r="D1" s="2" t="s">
        <v>3</v>
      </c>
      <c r="E1" s="1"/>
    </row>
    <row r="2" spans="1:5" x14ac:dyDescent="0.25">
      <c r="A2" s="1"/>
      <c r="B2" s="1"/>
      <c r="C2" s="2"/>
      <c r="D2" s="2"/>
      <c r="E2" s="1"/>
    </row>
    <row r="3" spans="1:5" x14ac:dyDescent="0.25">
      <c r="A3" s="1"/>
      <c r="B3" s="43"/>
      <c r="C3" s="44" t="s">
        <v>4</v>
      </c>
      <c r="D3" s="44"/>
    </row>
    <row r="4" spans="1:5" x14ac:dyDescent="0.25">
      <c r="A4" s="1" t="s">
        <v>5</v>
      </c>
      <c r="B4" s="4" t="s">
        <v>21</v>
      </c>
      <c r="C4" t="str">
        <f>"2014"</f>
        <v>2014</v>
      </c>
    </row>
    <row r="5" spans="1:5" x14ac:dyDescent="0.25">
      <c r="A5" s="1" t="s">
        <v>5</v>
      </c>
      <c r="B5" t="s">
        <v>23</v>
      </c>
      <c r="C5" t="str">
        <f>"BUDGET1"</f>
        <v>BUDGET1</v>
      </c>
      <c r="D5" t="str">
        <f>"Lookup"</f>
        <v>Lookup</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showGridLines="0" zoomScale="90" zoomScaleNormal="90" workbookViewId="0"/>
  </sheetViews>
  <sheetFormatPr defaultRowHeight="15" x14ac:dyDescent="0.25"/>
  <cols>
    <col min="1" max="2" width="9.140625" hidden="1" customWidth="1"/>
    <col min="3" max="3" width="5.85546875" customWidth="1"/>
    <col min="4" max="4" width="43.7109375" bestFit="1" customWidth="1"/>
    <col min="5" max="5" width="22.28515625" bestFit="1" customWidth="1"/>
    <col min="6" max="17" width="13.42578125" bestFit="1" customWidth="1"/>
    <col min="18" max="18" width="15.5703125" style="3" bestFit="1" customWidth="1"/>
    <col min="19" max="19" width="3.42578125" customWidth="1"/>
  </cols>
  <sheetData>
    <row r="1" spans="1:19" s="9" customFormat="1" hidden="1" x14ac:dyDescent="0.25">
      <c r="A1" s="9" t="s">
        <v>817</v>
      </c>
      <c r="B1" s="9" t="s">
        <v>17</v>
      </c>
      <c r="D1" s="9" t="s">
        <v>18</v>
      </c>
      <c r="E1" s="9" t="s">
        <v>19</v>
      </c>
      <c r="F1" s="9" t="s">
        <v>19</v>
      </c>
      <c r="G1" s="9" t="s">
        <v>19</v>
      </c>
      <c r="H1" s="9" t="s">
        <v>19</v>
      </c>
      <c r="I1" s="9" t="s">
        <v>19</v>
      </c>
      <c r="J1" s="9" t="s">
        <v>19</v>
      </c>
      <c r="K1" s="9" t="s">
        <v>19</v>
      </c>
      <c r="L1" s="9" t="s">
        <v>19</v>
      </c>
      <c r="M1" s="9" t="s">
        <v>19</v>
      </c>
      <c r="N1" s="9" t="s">
        <v>19</v>
      </c>
      <c r="O1" s="9" t="s">
        <v>19</v>
      </c>
      <c r="P1" s="9" t="s">
        <v>19</v>
      </c>
      <c r="Q1" s="9" t="s">
        <v>19</v>
      </c>
      <c r="R1" s="9" t="s">
        <v>19</v>
      </c>
    </row>
    <row r="2" spans="1:19" s="9" customFormat="1" hidden="1" x14ac:dyDescent="0.25">
      <c r="A2" s="9" t="s">
        <v>17</v>
      </c>
      <c r="D2" s="9" t="s">
        <v>388</v>
      </c>
      <c r="E2" s="9" t="s">
        <v>389</v>
      </c>
      <c r="F2" s="9" t="s">
        <v>22</v>
      </c>
      <c r="G2" s="9" t="s">
        <v>22</v>
      </c>
      <c r="H2" s="9" t="s">
        <v>22</v>
      </c>
      <c r="I2" s="9" t="s">
        <v>22</v>
      </c>
      <c r="J2" s="9" t="s">
        <v>22</v>
      </c>
      <c r="K2" s="9" t="s">
        <v>22</v>
      </c>
      <c r="L2" s="9" t="s">
        <v>22</v>
      </c>
      <c r="M2" s="9" t="s">
        <v>22</v>
      </c>
      <c r="N2" s="9" t="s">
        <v>22</v>
      </c>
      <c r="O2" s="9" t="s">
        <v>22</v>
      </c>
      <c r="P2" s="9" t="s">
        <v>22</v>
      </c>
      <c r="Q2" s="9" t="s">
        <v>22</v>
      </c>
      <c r="R2" s="9" t="s">
        <v>24</v>
      </c>
    </row>
    <row r="4" spans="1:19" ht="22.5" x14ac:dyDescent="0.3">
      <c r="D4" s="10"/>
    </row>
    <row r="5" spans="1:19" ht="22.5" x14ac:dyDescent="0.3">
      <c r="D5" s="10" t="s">
        <v>0</v>
      </c>
    </row>
    <row r="6" spans="1:19" ht="22.5" x14ac:dyDescent="0.3">
      <c r="D6" s="10" t="s">
        <v>20</v>
      </c>
      <c r="E6" s="48" t="str">
        <f>Year</f>
        <v>2014</v>
      </c>
      <c r="F6" s="10"/>
    </row>
    <row r="8" spans="1:19" ht="18.75" x14ac:dyDescent="0.3">
      <c r="E8" s="42"/>
      <c r="F8" s="18" t="str">
        <f>TEXT(F9,"MMMM")</f>
        <v>January</v>
      </c>
      <c r="G8" s="5" t="str">
        <f>TEXT(G9,"MMMM")</f>
        <v>February</v>
      </c>
      <c r="H8" s="5" t="str">
        <f>TEXT(H9,"MMMM")</f>
        <v>March</v>
      </c>
      <c r="I8" s="5" t="str">
        <f>TEXT(I9,"MMMM")</f>
        <v>April</v>
      </c>
      <c r="J8" s="5" t="str">
        <f>TEXT(J9,"MMMM")</f>
        <v>May</v>
      </c>
      <c r="K8" s="5" t="str">
        <f>TEXT(K9,"MMMM")</f>
        <v>June</v>
      </c>
      <c r="L8" s="5" t="str">
        <f>TEXT(L9,"MMMM")</f>
        <v>July</v>
      </c>
      <c r="M8" s="5" t="str">
        <f>TEXT(M9,"MMMM")</f>
        <v>August</v>
      </c>
      <c r="N8" s="5" t="str">
        <f>TEXT(N9,"MMMM")</f>
        <v>September</v>
      </c>
      <c r="O8" s="5" t="str">
        <f>TEXT(O9,"MMMM")</f>
        <v>October</v>
      </c>
      <c r="P8" s="5" t="str">
        <f>TEXT(P9,"MMMM")</f>
        <v>November</v>
      </c>
      <c r="Q8" s="5" t="str">
        <f>TEXT(Q9,"MMMM")</f>
        <v>December</v>
      </c>
      <c r="R8" s="11" t="str">
        <f>Year</f>
        <v>2014</v>
      </c>
    </row>
    <row r="9" spans="1:19" hidden="1" x14ac:dyDescent="0.25">
      <c r="A9" t="s">
        <v>17</v>
      </c>
      <c r="E9" s="41"/>
      <c r="F9" s="19">
        <f>DATE(Year,1,1)</f>
        <v>41640</v>
      </c>
      <c r="G9" s="6">
        <f>F10+1</f>
        <v>41671</v>
      </c>
      <c r="H9" s="6">
        <f>G10+1</f>
        <v>41699</v>
      </c>
      <c r="I9" s="6">
        <f>H10+1</f>
        <v>41730</v>
      </c>
      <c r="J9" s="6">
        <f>I10+1</f>
        <v>41760</v>
      </c>
      <c r="K9" s="6">
        <f>J10+1</f>
        <v>41791</v>
      </c>
      <c r="L9" s="6">
        <f>K10+1</f>
        <v>41821</v>
      </c>
      <c r="M9" s="6">
        <f>L10+1</f>
        <v>41852</v>
      </c>
      <c r="N9" s="6">
        <f>M10+1</f>
        <v>41883</v>
      </c>
      <c r="O9" s="6">
        <f>N10+1</f>
        <v>41913</v>
      </c>
      <c r="P9" s="6">
        <f>O10+1</f>
        <v>41944</v>
      </c>
      <c r="Q9" s="6">
        <f>P10+1</f>
        <v>41974</v>
      </c>
      <c r="R9" s="12">
        <f>F9</f>
        <v>41640</v>
      </c>
    </row>
    <row r="10" spans="1:19" hidden="1" x14ac:dyDescent="0.25">
      <c r="A10" t="s">
        <v>17</v>
      </c>
      <c r="E10" s="41"/>
      <c r="F10" s="19">
        <f>EOMONTH(F9,0)</f>
        <v>41670</v>
      </c>
      <c r="G10" s="6">
        <f>EOMONTH(G9,0)</f>
        <v>41698</v>
      </c>
      <c r="H10" s="6">
        <f>EOMONTH(H9,0)</f>
        <v>41729</v>
      </c>
      <c r="I10" s="6">
        <f>EOMONTH(I9,0)</f>
        <v>41759</v>
      </c>
      <c r="J10" s="6">
        <f>EOMONTH(J9,0)</f>
        <v>41790</v>
      </c>
      <c r="K10" s="6">
        <f>EOMONTH(K9,0)</f>
        <v>41820</v>
      </c>
      <c r="L10" s="6">
        <f>EOMONTH(L9,0)</f>
        <v>41851</v>
      </c>
      <c r="M10" s="6">
        <f>EOMONTH(M9,0)</f>
        <v>41882</v>
      </c>
      <c r="N10" s="6">
        <f>EOMONTH(N9,0)</f>
        <v>41912</v>
      </c>
      <c r="O10" s="6">
        <f>EOMONTH(O9,0)</f>
        <v>41943</v>
      </c>
      <c r="P10" s="6">
        <f>EOMONTH(P9,0)</f>
        <v>41973</v>
      </c>
      <c r="Q10" s="6">
        <f>EOMONTH(Q9,0)</f>
        <v>42004</v>
      </c>
      <c r="R10" s="12">
        <f>Q10</f>
        <v>42004</v>
      </c>
    </row>
    <row r="11" spans="1:19" ht="17.25" x14ac:dyDescent="0.3">
      <c r="B11" t="s">
        <v>11</v>
      </c>
      <c r="D11" s="25" t="s">
        <v>6</v>
      </c>
      <c r="E11" s="25"/>
      <c r="F11" s="27"/>
      <c r="G11" s="28"/>
      <c r="H11" s="28"/>
      <c r="I11" s="28"/>
      <c r="J11" s="28"/>
      <c r="K11" s="28"/>
      <c r="L11" s="28"/>
      <c r="M11" s="28"/>
      <c r="N11" s="28"/>
      <c r="O11" s="28"/>
      <c r="P11" s="28"/>
      <c r="Q11" s="28"/>
      <c r="R11" s="29"/>
    </row>
    <row r="12" spans="1:19" x14ac:dyDescent="0.25">
      <c r="B12">
        <v>31</v>
      </c>
      <c r="D12" s="22" t="str">
        <f>"Sales"</f>
        <v>Sales</v>
      </c>
      <c r="E12" s="22"/>
      <c r="F12" s="20">
        <f>1734853.56</f>
        <v>1734853.56</v>
      </c>
      <c r="G12" s="7">
        <f>109.95</f>
        <v>109.95</v>
      </c>
      <c r="H12" s="7">
        <f>0</f>
        <v>0</v>
      </c>
      <c r="I12" s="7">
        <f>16778.95</f>
        <v>16778.95</v>
      </c>
      <c r="J12" s="7">
        <f>8008.15</f>
        <v>8008.15</v>
      </c>
      <c r="K12" s="7">
        <f>0</f>
        <v>0</v>
      </c>
      <c r="L12" s="7">
        <f>0</f>
        <v>0</v>
      </c>
      <c r="M12" s="7">
        <f>0</f>
        <v>0</v>
      </c>
      <c r="N12" s="7">
        <f>0</f>
        <v>0</v>
      </c>
      <c r="O12" s="7">
        <f>0</f>
        <v>0</v>
      </c>
      <c r="P12" s="7">
        <f>0</f>
        <v>0</v>
      </c>
      <c r="Q12" s="7">
        <f>0</f>
        <v>0</v>
      </c>
      <c r="R12" s="14">
        <f>1759750.61</f>
        <v>1759750.61</v>
      </c>
      <c r="S12" s="40"/>
    </row>
    <row r="13" spans="1:19" x14ac:dyDescent="0.25">
      <c r="B13">
        <v>32</v>
      </c>
      <c r="D13" s="22" t="str">
        <f>"Sales Returns and Discounts"</f>
        <v>Sales Returns and Discounts</v>
      </c>
      <c r="E13" s="22"/>
      <c r="F13" s="20">
        <f>-56881.79</f>
        <v>-56881.79</v>
      </c>
      <c r="G13" s="7">
        <f>0</f>
        <v>0</v>
      </c>
      <c r="H13" s="7">
        <f>0</f>
        <v>0</v>
      </c>
      <c r="I13" s="7">
        <f>0</f>
        <v>0</v>
      </c>
      <c r="J13" s="7">
        <f>0</f>
        <v>0</v>
      </c>
      <c r="K13" s="7">
        <f>0</f>
        <v>0</v>
      </c>
      <c r="L13" s="7">
        <f>0</f>
        <v>0</v>
      </c>
      <c r="M13" s="7">
        <f>0</f>
        <v>0</v>
      </c>
      <c r="N13" s="7">
        <f>0</f>
        <v>0</v>
      </c>
      <c r="O13" s="7">
        <f>0</f>
        <v>0</v>
      </c>
      <c r="P13" s="7">
        <f>0</f>
        <v>0</v>
      </c>
      <c r="Q13" s="7">
        <f>0</f>
        <v>0</v>
      </c>
      <c r="R13" s="14">
        <f>-56881.79</f>
        <v>-56881.79</v>
      </c>
      <c r="S13" s="40"/>
    </row>
    <row r="14" spans="1:19" x14ac:dyDescent="0.25">
      <c r="D14" s="23" t="s">
        <v>7</v>
      </c>
      <c r="E14" s="23"/>
      <c r="F14" s="16">
        <f>F12+F13</f>
        <v>1677971.77</v>
      </c>
      <c r="G14" s="16">
        <f>G12+G13</f>
        <v>109.95</v>
      </c>
      <c r="H14" s="16">
        <f>H12+H13</f>
        <v>0</v>
      </c>
      <c r="I14" s="16">
        <f>I12+I13</f>
        <v>16778.95</v>
      </c>
      <c r="J14" s="16">
        <f>J12+J13</f>
        <v>8008.15</v>
      </c>
      <c r="K14" s="16">
        <f>K12+K13</f>
        <v>0</v>
      </c>
      <c r="L14" s="16">
        <f>L12+L13</f>
        <v>0</v>
      </c>
      <c r="M14" s="16">
        <f>M12+M13</f>
        <v>0</v>
      </c>
      <c r="N14" s="16">
        <f>N12+N13</f>
        <v>0</v>
      </c>
      <c r="O14" s="16">
        <f>O12+O13</f>
        <v>0</v>
      </c>
      <c r="P14" s="16">
        <f>P12+P13</f>
        <v>0</v>
      </c>
      <c r="Q14" s="16">
        <f>Q12+Q13</f>
        <v>0</v>
      </c>
      <c r="R14" s="17">
        <f>R12+R13</f>
        <v>1702868.82</v>
      </c>
      <c r="S14" s="40"/>
    </row>
    <row r="15" spans="1:19" x14ac:dyDescent="0.25">
      <c r="D15" s="13"/>
      <c r="E15" s="13"/>
      <c r="F15" s="8"/>
      <c r="G15" s="8"/>
      <c r="H15" s="8"/>
      <c r="I15" s="8"/>
      <c r="J15" s="8"/>
      <c r="K15" s="8"/>
      <c r="L15" s="8"/>
      <c r="M15" s="8"/>
      <c r="N15" s="8"/>
      <c r="O15" s="8"/>
      <c r="P15" s="8"/>
      <c r="Q15" s="8"/>
      <c r="R15" s="15"/>
      <c r="S15" s="40"/>
    </row>
    <row r="16" spans="1:19" ht="17.25" x14ac:dyDescent="0.3">
      <c r="D16" s="26" t="str">
        <f>"Cost of Goods Sold"</f>
        <v>Cost of Goods Sold</v>
      </c>
      <c r="E16" s="26"/>
      <c r="F16" s="27"/>
      <c r="G16" s="28"/>
      <c r="H16" s="28"/>
      <c r="I16" s="28"/>
      <c r="J16" s="28"/>
      <c r="K16" s="28"/>
      <c r="L16" s="28"/>
      <c r="M16" s="28"/>
      <c r="N16" s="28"/>
      <c r="O16" s="28"/>
      <c r="P16" s="28"/>
      <c r="Q16" s="28"/>
      <c r="R16" s="29"/>
      <c r="S16" s="40"/>
    </row>
    <row r="17" spans="2:19" ht="17.25" x14ac:dyDescent="0.3">
      <c r="B17">
        <v>33</v>
      </c>
      <c r="D17" s="22" t="str">
        <f>D16</f>
        <v>Cost of Goods Sold</v>
      </c>
      <c r="E17" s="21"/>
      <c r="F17" s="20">
        <f>-579281.96</f>
        <v>-579281.96</v>
      </c>
      <c r="G17" s="7">
        <f>-50.25</f>
        <v>-50.25</v>
      </c>
      <c r="H17" s="7">
        <f>94108.11</f>
        <v>94108.11</v>
      </c>
      <c r="I17" s="7">
        <f>-7428.36</f>
        <v>-7428.36</v>
      </c>
      <c r="J17" s="7">
        <f>-3975.77</f>
        <v>-3975.77</v>
      </c>
      <c r="K17" s="7">
        <f>0</f>
        <v>0</v>
      </c>
      <c r="L17" s="7">
        <f>0</f>
        <v>0</v>
      </c>
      <c r="M17" s="7">
        <f>0</f>
        <v>0</v>
      </c>
      <c r="N17" s="7">
        <f>0</f>
        <v>0</v>
      </c>
      <c r="O17" s="7">
        <f>0</f>
        <v>0</v>
      </c>
      <c r="P17" s="7">
        <f>0</f>
        <v>0</v>
      </c>
      <c r="Q17" s="7">
        <f>0</f>
        <v>0</v>
      </c>
      <c r="R17" s="14">
        <f>-496628.23</f>
        <v>-496628.23</v>
      </c>
      <c r="S17" s="40"/>
    </row>
    <row r="18" spans="2:19" ht="17.25" x14ac:dyDescent="0.3">
      <c r="D18" s="21"/>
      <c r="E18" s="21"/>
      <c r="F18" s="20"/>
      <c r="G18" s="7"/>
      <c r="H18" s="7"/>
      <c r="I18" s="7"/>
      <c r="J18" s="7"/>
      <c r="K18" s="7"/>
      <c r="L18" s="7"/>
      <c r="M18" s="7"/>
      <c r="N18" s="7"/>
      <c r="O18" s="7"/>
      <c r="P18" s="7"/>
      <c r="Q18" s="7"/>
      <c r="R18" s="14"/>
      <c r="S18" s="40"/>
    </row>
    <row r="19" spans="2:19" ht="15.75" x14ac:dyDescent="0.25">
      <c r="D19" s="45" t="s">
        <v>12</v>
      </c>
      <c r="E19" s="45"/>
      <c r="F19" s="46">
        <f>F14+F17</f>
        <v>1098689.81</v>
      </c>
      <c r="G19" s="46">
        <f>G14+G17</f>
        <v>59.7</v>
      </c>
      <c r="H19" s="46">
        <f>H14+H17</f>
        <v>94108.11</v>
      </c>
      <c r="I19" s="46">
        <f>I14+I17</f>
        <v>9350.59</v>
      </c>
      <c r="J19" s="46">
        <f>J14+J17</f>
        <v>4032.3799999999997</v>
      </c>
      <c r="K19" s="46">
        <f>K14+K17</f>
        <v>0</v>
      </c>
      <c r="L19" s="46">
        <f>L14+L17</f>
        <v>0</v>
      </c>
      <c r="M19" s="46">
        <f>M14+M17</f>
        <v>0</v>
      </c>
      <c r="N19" s="46">
        <f>N14+N17</f>
        <v>0</v>
      </c>
      <c r="O19" s="46">
        <f>O14+O17</f>
        <v>0</v>
      </c>
      <c r="P19" s="46">
        <f>P14+P17</f>
        <v>0</v>
      </c>
      <c r="Q19" s="46">
        <f>Q14+Q17</f>
        <v>0</v>
      </c>
      <c r="R19" s="47">
        <f>R14+R17</f>
        <v>1206240.5900000001</v>
      </c>
      <c r="S19" s="40"/>
    </row>
    <row r="20" spans="2:19" x14ac:dyDescent="0.25">
      <c r="D20" s="13"/>
      <c r="E20" s="13"/>
      <c r="F20" s="8"/>
      <c r="G20" s="8"/>
      <c r="H20" s="8"/>
      <c r="I20" s="8"/>
      <c r="J20" s="8"/>
      <c r="K20" s="8"/>
      <c r="L20" s="8"/>
      <c r="M20" s="8"/>
      <c r="N20" s="8"/>
      <c r="O20" s="8"/>
      <c r="P20" s="8"/>
      <c r="Q20" s="8"/>
      <c r="R20" s="15"/>
      <c r="S20" s="40"/>
    </row>
    <row r="21" spans="2:19" ht="17.25" x14ac:dyDescent="0.3">
      <c r="D21" s="26" t="s">
        <v>8</v>
      </c>
      <c r="E21" s="26"/>
      <c r="F21" s="27"/>
      <c r="G21" s="28"/>
      <c r="H21" s="28"/>
      <c r="I21" s="28"/>
      <c r="J21" s="28"/>
      <c r="K21" s="28"/>
      <c r="L21" s="28"/>
      <c r="M21" s="28"/>
      <c r="N21" s="28"/>
      <c r="O21" s="28"/>
      <c r="P21" s="28"/>
      <c r="Q21" s="28"/>
      <c r="R21" s="29"/>
      <c r="S21" s="40"/>
    </row>
    <row r="22" spans="2:19" x14ac:dyDescent="0.25">
      <c r="B22">
        <v>34</v>
      </c>
      <c r="D22" s="22" t="str">
        <f>"Selling Expense"</f>
        <v>Selling Expense</v>
      </c>
      <c r="E22" s="22"/>
      <c r="F22" s="20">
        <f>0</f>
        <v>0</v>
      </c>
      <c r="G22" s="7">
        <f>0</f>
        <v>0</v>
      </c>
      <c r="H22" s="7">
        <f>0</f>
        <v>0</v>
      </c>
      <c r="I22" s="7">
        <f>0</f>
        <v>0</v>
      </c>
      <c r="J22" s="7">
        <f>0</f>
        <v>0</v>
      </c>
      <c r="K22" s="7">
        <f>0</f>
        <v>0</v>
      </c>
      <c r="L22" s="7">
        <f>0</f>
        <v>0</v>
      </c>
      <c r="M22" s="7">
        <f>0</f>
        <v>0</v>
      </c>
      <c r="N22" s="7">
        <f>0</f>
        <v>0</v>
      </c>
      <c r="O22" s="7">
        <f>0</f>
        <v>0</v>
      </c>
      <c r="P22" s="7">
        <f>0</f>
        <v>0</v>
      </c>
      <c r="Q22" s="7">
        <f>0</f>
        <v>0</v>
      </c>
      <c r="R22" s="14">
        <f>0</f>
        <v>0</v>
      </c>
      <c r="S22" s="40"/>
    </row>
    <row r="23" spans="2:19" x14ac:dyDescent="0.25">
      <c r="B23">
        <v>35</v>
      </c>
      <c r="D23" s="22" t="str">
        <f>"Administrative Expense"</f>
        <v>Administrative Expense</v>
      </c>
      <c r="E23" s="22"/>
      <c r="F23" s="20">
        <f>-635116.41</f>
        <v>-635116.41</v>
      </c>
      <c r="G23" s="7">
        <f>0</f>
        <v>0</v>
      </c>
      <c r="H23" s="7">
        <f>0</f>
        <v>0</v>
      </c>
      <c r="I23" s="7">
        <f>0</f>
        <v>0</v>
      </c>
      <c r="J23" s="7">
        <f>0</f>
        <v>0</v>
      </c>
      <c r="K23" s="7">
        <f>0</f>
        <v>0</v>
      </c>
      <c r="L23" s="7">
        <f>0</f>
        <v>0</v>
      </c>
      <c r="M23" s="7">
        <f>0</f>
        <v>0</v>
      </c>
      <c r="N23" s="7">
        <f>0</f>
        <v>0</v>
      </c>
      <c r="O23" s="7">
        <f>0</f>
        <v>0</v>
      </c>
      <c r="P23" s="7">
        <f>0</f>
        <v>0</v>
      </c>
      <c r="Q23" s="7">
        <f>0</f>
        <v>0</v>
      </c>
      <c r="R23" s="14">
        <f>-635116.41</f>
        <v>-635116.41</v>
      </c>
      <c r="S23" s="40"/>
    </row>
    <row r="24" spans="2:19" x14ac:dyDescent="0.25">
      <c r="B24">
        <v>36</v>
      </c>
      <c r="D24" s="22" t="str">
        <f>"Salaries Expense"</f>
        <v>Salaries Expense</v>
      </c>
      <c r="E24" s="22"/>
      <c r="F24" s="20">
        <f>-149332.57</f>
        <v>-149332.57</v>
      </c>
      <c r="G24" s="7">
        <f>-29513.21</f>
        <v>-29513.21</v>
      </c>
      <c r="H24" s="7">
        <f>-29910.55</f>
        <v>-29910.55</v>
      </c>
      <c r="I24" s="7">
        <f>-28305.77</f>
        <v>-28305.77</v>
      </c>
      <c r="J24" s="7">
        <f>-29845.4</f>
        <v>-29845.4</v>
      </c>
      <c r="K24" s="7">
        <f>-61735.28</f>
        <v>-61735.28</v>
      </c>
      <c r="L24" s="7">
        <f>-29201.67</f>
        <v>-29201.67</v>
      </c>
      <c r="M24" s="7">
        <f>-29031.84</f>
        <v>-29031.84</v>
      </c>
      <c r="N24" s="7">
        <f>-29910.55</f>
        <v>-29910.55</v>
      </c>
      <c r="O24" s="7">
        <f>-29506.24</f>
        <v>-29506.240000000002</v>
      </c>
      <c r="P24" s="7">
        <f>-28422.44</f>
        <v>-28422.44</v>
      </c>
      <c r="Q24" s="7">
        <f>-29500.48</f>
        <v>-29500.48</v>
      </c>
      <c r="R24" s="14">
        <f>-504216</f>
        <v>-504216</v>
      </c>
      <c r="S24" s="40"/>
    </row>
    <row r="25" spans="2:19" x14ac:dyDescent="0.25">
      <c r="B25">
        <v>37</v>
      </c>
      <c r="D25" s="22" t="str">
        <f>"Other Employee Expenses"</f>
        <v>Other Employee Expenses</v>
      </c>
      <c r="E25" s="22"/>
      <c r="F25" s="20">
        <f>-10109.85</f>
        <v>-10109.85</v>
      </c>
      <c r="G25" s="7">
        <f>-1419.32</f>
        <v>-1419.32</v>
      </c>
      <c r="H25" s="7">
        <f>-1419.83</f>
        <v>-1419.83</v>
      </c>
      <c r="I25" s="7">
        <f>-1373.32</f>
        <v>-1373.32</v>
      </c>
      <c r="J25" s="7">
        <f>-1424.11</f>
        <v>-1424.11</v>
      </c>
      <c r="K25" s="7">
        <f>-1426.37</f>
        <v>-1426.37</v>
      </c>
      <c r="L25" s="7">
        <f>-1425.49</f>
        <v>-1425.49</v>
      </c>
      <c r="M25" s="7">
        <f>-1425.74</f>
        <v>-1425.74</v>
      </c>
      <c r="N25" s="7">
        <f>-1432.01</f>
        <v>-1432.01</v>
      </c>
      <c r="O25" s="7">
        <f>-1431.32</f>
        <v>-1431.32</v>
      </c>
      <c r="P25" s="7">
        <f>-1379.54</f>
        <v>-1379.54</v>
      </c>
      <c r="Q25" s="7">
        <f>-1432.74</f>
        <v>-1432.74</v>
      </c>
      <c r="R25" s="14">
        <f>-25699.64</f>
        <v>-25699.64</v>
      </c>
      <c r="S25" s="40"/>
    </row>
    <row r="26" spans="2:19" x14ac:dyDescent="0.25">
      <c r="B26">
        <v>38</v>
      </c>
      <c r="D26" s="22" t="str">
        <f>"Interest Expense"</f>
        <v>Interest Expense</v>
      </c>
      <c r="E26" s="22"/>
      <c r="F26" s="20">
        <f>0</f>
        <v>0</v>
      </c>
      <c r="G26" s="7">
        <f>0</f>
        <v>0</v>
      </c>
      <c r="H26" s="7">
        <f>0</f>
        <v>0</v>
      </c>
      <c r="I26" s="7">
        <f>0</f>
        <v>0</v>
      </c>
      <c r="J26" s="7">
        <f>0</f>
        <v>0</v>
      </c>
      <c r="K26" s="7">
        <f>0</f>
        <v>0</v>
      </c>
      <c r="L26" s="7">
        <f>0</f>
        <v>0</v>
      </c>
      <c r="M26" s="7">
        <f>0</f>
        <v>0</v>
      </c>
      <c r="N26" s="7">
        <f>0</f>
        <v>0</v>
      </c>
      <c r="O26" s="7">
        <f>0</f>
        <v>0</v>
      </c>
      <c r="P26" s="7">
        <f>0</f>
        <v>0</v>
      </c>
      <c r="Q26" s="7">
        <f>0</f>
        <v>0</v>
      </c>
      <c r="R26" s="14">
        <f>0</f>
        <v>0</v>
      </c>
      <c r="S26" s="40"/>
    </row>
    <row r="27" spans="2:19" x14ac:dyDescent="0.25">
      <c r="B27">
        <v>39</v>
      </c>
      <c r="D27" s="22" t="str">
        <f>"Tax Expense"</f>
        <v>Tax Expense</v>
      </c>
      <c r="E27" s="22"/>
      <c r="F27" s="20">
        <f>-7740.41</f>
        <v>-7740.41</v>
      </c>
      <c r="G27" s="7">
        <f>-2182.72</f>
        <v>-2182.7199999999998</v>
      </c>
      <c r="H27" s="7">
        <f>-2213.42</f>
        <v>-2213.42</v>
      </c>
      <c r="I27" s="7">
        <f>-2052.49</f>
        <v>-2052.4899999999998</v>
      </c>
      <c r="J27" s="7">
        <f>-2299.37</f>
        <v>-2299.37</v>
      </c>
      <c r="K27" s="7">
        <f>-4647.92</f>
        <v>-4647.92</v>
      </c>
      <c r="L27" s="7">
        <f>-2159.2</f>
        <v>-2159.1999999999998</v>
      </c>
      <c r="M27" s="7">
        <f>-2146.19</f>
        <v>-2146.19</v>
      </c>
      <c r="N27" s="7">
        <f>-2213.38</f>
        <v>-2213.38</v>
      </c>
      <c r="O27" s="7">
        <f>-2182.44</f>
        <v>-2182.44</v>
      </c>
      <c r="P27" s="7">
        <f>-2106.68</f>
        <v>-2106.6799999999998</v>
      </c>
      <c r="Q27" s="7">
        <f>-2182</f>
        <v>-2182</v>
      </c>
      <c r="R27" s="14">
        <f>-34126.22</f>
        <v>-34126.22</v>
      </c>
      <c r="S27" s="40"/>
    </row>
    <row r="28" spans="2:19" x14ac:dyDescent="0.25">
      <c r="B28">
        <v>40</v>
      </c>
      <c r="D28" s="22" t="str">
        <f>"Depreciation Expense"</f>
        <v>Depreciation Expense</v>
      </c>
      <c r="E28" s="22"/>
      <c r="F28" s="20">
        <f>-20445.24</f>
        <v>-20445.240000000002</v>
      </c>
      <c r="G28" s="7">
        <f>0</f>
        <v>0</v>
      </c>
      <c r="H28" s="7">
        <f>0</f>
        <v>0</v>
      </c>
      <c r="I28" s="7">
        <f>0</f>
        <v>0</v>
      </c>
      <c r="J28" s="7">
        <f>0</f>
        <v>0</v>
      </c>
      <c r="K28" s="7">
        <f>0</f>
        <v>0</v>
      </c>
      <c r="L28" s="7">
        <f>0</f>
        <v>0</v>
      </c>
      <c r="M28" s="7">
        <f>0</f>
        <v>0</v>
      </c>
      <c r="N28" s="7">
        <f>0</f>
        <v>0</v>
      </c>
      <c r="O28" s="7">
        <f>0</f>
        <v>0</v>
      </c>
      <c r="P28" s="7">
        <f>0</f>
        <v>0</v>
      </c>
      <c r="Q28" s="7">
        <f>0</f>
        <v>0</v>
      </c>
      <c r="R28" s="14">
        <f>-20445.24</f>
        <v>-20445.240000000002</v>
      </c>
      <c r="S28" s="40"/>
    </row>
    <row r="29" spans="2:19" x14ac:dyDescent="0.25">
      <c r="B29">
        <v>47</v>
      </c>
      <c r="D29" s="22" t="str">
        <f>"Amortization of Intangible Assets"</f>
        <v>Amortization of Intangible Assets</v>
      </c>
      <c r="E29" s="22"/>
      <c r="F29" s="20">
        <f>-982.92</f>
        <v>-982.92</v>
      </c>
      <c r="G29" s="7">
        <f>0</f>
        <v>0</v>
      </c>
      <c r="H29" s="7">
        <f>0</f>
        <v>0</v>
      </c>
      <c r="I29" s="7">
        <f>0</f>
        <v>0</v>
      </c>
      <c r="J29" s="7">
        <f>0</f>
        <v>0</v>
      </c>
      <c r="K29" s="7">
        <f>0</f>
        <v>0</v>
      </c>
      <c r="L29" s="7">
        <f>0</f>
        <v>0</v>
      </c>
      <c r="M29" s="7">
        <f>0</f>
        <v>0</v>
      </c>
      <c r="N29" s="7">
        <f>0</f>
        <v>0</v>
      </c>
      <c r="O29" s="7">
        <f>0</f>
        <v>0</v>
      </c>
      <c r="P29" s="7">
        <f>0</f>
        <v>0</v>
      </c>
      <c r="Q29" s="7">
        <f>0</f>
        <v>0</v>
      </c>
      <c r="R29" s="14">
        <f>-982.92</f>
        <v>-982.92</v>
      </c>
      <c r="S29" s="40"/>
    </row>
    <row r="30" spans="2:19" x14ac:dyDescent="0.25">
      <c r="D30" s="23" t="s">
        <v>9</v>
      </c>
      <c r="E30" s="23"/>
      <c r="F30" s="16">
        <f>SUM(F22:F29)</f>
        <v>-823727.4</v>
      </c>
      <c r="G30" s="16">
        <f>SUM(G22:G29)</f>
        <v>-33115.25</v>
      </c>
      <c r="H30" s="16">
        <f>SUM(H22:H29)</f>
        <v>-33543.799999999996</v>
      </c>
      <c r="I30" s="16">
        <f>SUM(I22:I29)</f>
        <v>-31731.58</v>
      </c>
      <c r="J30" s="16">
        <f>SUM(J22:J29)</f>
        <v>-33568.880000000005</v>
      </c>
      <c r="K30" s="16">
        <f>SUM(K22:K29)</f>
        <v>-67809.570000000007</v>
      </c>
      <c r="L30" s="16">
        <f>SUM(L22:L29)</f>
        <v>-32786.36</v>
      </c>
      <c r="M30" s="16">
        <f>SUM(M22:M29)</f>
        <v>-32603.77</v>
      </c>
      <c r="N30" s="16">
        <f>SUM(N22:N29)</f>
        <v>-33555.939999999995</v>
      </c>
      <c r="O30" s="16">
        <f>SUM(O22:O29)</f>
        <v>-33120</v>
      </c>
      <c r="P30" s="16">
        <f>SUM(P22:P29)</f>
        <v>-31908.66</v>
      </c>
      <c r="Q30" s="16">
        <f>SUM(Q22:Q29)</f>
        <v>-33115.22</v>
      </c>
      <c r="R30" s="17">
        <f>SUM(R22:R29)</f>
        <v>-1220586.43</v>
      </c>
      <c r="S30" s="40"/>
    </row>
    <row r="31" spans="2:19" x14ac:dyDescent="0.25">
      <c r="D31" s="22"/>
      <c r="E31" s="22"/>
      <c r="F31" s="20"/>
      <c r="G31" s="7"/>
      <c r="H31" s="7"/>
      <c r="I31" s="7"/>
      <c r="J31" s="7"/>
      <c r="K31" s="7"/>
      <c r="L31" s="7"/>
      <c r="M31" s="7"/>
      <c r="N31" s="7"/>
      <c r="O31" s="7"/>
      <c r="P31" s="7"/>
      <c r="Q31" s="7"/>
      <c r="R31" s="14"/>
      <c r="S31" s="40"/>
    </row>
    <row r="32" spans="2:19" ht="15.75" x14ac:dyDescent="0.25">
      <c r="D32" s="45" t="s">
        <v>13</v>
      </c>
      <c r="E32" s="45"/>
      <c r="F32" s="46">
        <f>F19+F30</f>
        <v>274962.41000000003</v>
      </c>
      <c r="G32" s="46">
        <f>G19+G30</f>
        <v>-33055.550000000003</v>
      </c>
      <c r="H32" s="46">
        <f>H19+H30</f>
        <v>60564.310000000005</v>
      </c>
      <c r="I32" s="46">
        <f>I19+I30</f>
        <v>-22380.99</v>
      </c>
      <c r="J32" s="46">
        <f>J19+J30</f>
        <v>-29536.500000000004</v>
      </c>
      <c r="K32" s="46">
        <f>K19+K30</f>
        <v>-67809.570000000007</v>
      </c>
      <c r="L32" s="46">
        <f>L19+L30</f>
        <v>-32786.36</v>
      </c>
      <c r="M32" s="46">
        <f>M19+M30</f>
        <v>-32603.77</v>
      </c>
      <c r="N32" s="46">
        <f>N19+N30</f>
        <v>-33555.939999999995</v>
      </c>
      <c r="O32" s="46">
        <f>O19+O30</f>
        <v>-33120</v>
      </c>
      <c r="P32" s="46">
        <f>P19+P30</f>
        <v>-31908.66</v>
      </c>
      <c r="Q32" s="46">
        <f>Q19+Q30</f>
        <v>-33115.22</v>
      </c>
      <c r="R32" s="47">
        <f>R19+R30</f>
        <v>-14345.839999999851</v>
      </c>
      <c r="S32" s="40"/>
    </row>
    <row r="33" spans="2:19" ht="15.75" x14ac:dyDescent="0.25">
      <c r="D33" s="24"/>
      <c r="E33" s="24"/>
      <c r="F33" s="8"/>
      <c r="G33" s="8"/>
      <c r="H33" s="8"/>
      <c r="I33" s="8"/>
      <c r="J33" s="8"/>
      <c r="K33" s="8"/>
      <c r="L33" s="8"/>
      <c r="M33" s="8"/>
      <c r="N33" s="8"/>
      <c r="O33" s="8"/>
      <c r="P33" s="8"/>
      <c r="Q33" s="8"/>
      <c r="R33" s="15"/>
      <c r="S33" s="40"/>
    </row>
    <row r="34" spans="2:19" ht="17.25" x14ac:dyDescent="0.3">
      <c r="D34" s="26" t="s">
        <v>14</v>
      </c>
      <c r="E34" s="26"/>
      <c r="F34" s="30"/>
      <c r="G34" s="30"/>
      <c r="H34" s="30"/>
      <c r="I34" s="30"/>
      <c r="J34" s="30"/>
      <c r="K34" s="30"/>
      <c r="L34" s="30"/>
      <c r="M34" s="30"/>
      <c r="N34" s="30"/>
      <c r="O34" s="30"/>
      <c r="P34" s="30"/>
      <c r="Q34" s="30"/>
      <c r="R34" s="31"/>
      <c r="S34" s="40"/>
    </row>
    <row r="35" spans="2:19" x14ac:dyDescent="0.25">
      <c r="B35">
        <v>46</v>
      </c>
      <c r="D35" s="22" t="str">
        <f>"Gain/Loss on Asset Disposal"</f>
        <v>Gain/Loss on Asset Disposal</v>
      </c>
      <c r="E35" s="22"/>
      <c r="F35" s="20">
        <f>0</f>
        <v>0</v>
      </c>
      <c r="G35" s="7">
        <f>0</f>
        <v>0</v>
      </c>
      <c r="H35" s="7">
        <f>0</f>
        <v>0</v>
      </c>
      <c r="I35" s="7">
        <f>0</f>
        <v>0</v>
      </c>
      <c r="J35" s="7">
        <f>0</f>
        <v>0</v>
      </c>
      <c r="K35" s="7">
        <f>0</f>
        <v>0</v>
      </c>
      <c r="L35" s="7">
        <f>0</f>
        <v>0</v>
      </c>
      <c r="M35" s="7">
        <f>0</f>
        <v>0</v>
      </c>
      <c r="N35" s="7">
        <f>0</f>
        <v>0</v>
      </c>
      <c r="O35" s="7">
        <f>0</f>
        <v>0</v>
      </c>
      <c r="P35" s="7">
        <f>0</f>
        <v>0</v>
      </c>
      <c r="Q35" s="7">
        <f>0</f>
        <v>0</v>
      </c>
      <c r="R35" s="14">
        <f>0</f>
        <v>0</v>
      </c>
      <c r="S35" s="40"/>
    </row>
    <row r="36" spans="2:19" x14ac:dyDescent="0.25">
      <c r="B36">
        <v>42</v>
      </c>
      <c r="D36" s="22" t="str">
        <f>"Other Expenses"</f>
        <v>Other Expenses</v>
      </c>
      <c r="E36" s="22"/>
      <c r="F36" s="20">
        <f>-2195.77</f>
        <v>-2195.77</v>
      </c>
      <c r="G36" s="7">
        <f>0</f>
        <v>0</v>
      </c>
      <c r="H36" s="7">
        <f>0</f>
        <v>0</v>
      </c>
      <c r="I36" s="7">
        <f>0</f>
        <v>0</v>
      </c>
      <c r="J36" s="7">
        <f>0</f>
        <v>0</v>
      </c>
      <c r="K36" s="7">
        <f>0</f>
        <v>0</v>
      </c>
      <c r="L36" s="7">
        <f>0</f>
        <v>0</v>
      </c>
      <c r="M36" s="7">
        <f>0</f>
        <v>0</v>
      </c>
      <c r="N36" s="7">
        <f>0</f>
        <v>0</v>
      </c>
      <c r="O36" s="7">
        <f>0</f>
        <v>0</v>
      </c>
      <c r="P36" s="7">
        <f>0</f>
        <v>0</v>
      </c>
      <c r="Q36" s="7">
        <f>0</f>
        <v>0</v>
      </c>
      <c r="R36" s="14">
        <f>-2195.77</f>
        <v>-2195.77</v>
      </c>
      <c r="S36" s="40"/>
    </row>
    <row r="37" spans="2:19" x14ac:dyDescent="0.25">
      <c r="B37">
        <v>43</v>
      </c>
      <c r="D37" s="22" t="str">
        <f>"Other Income"</f>
        <v>Other Income</v>
      </c>
      <c r="E37" s="22"/>
      <c r="F37" s="20">
        <f>1911.24</f>
        <v>1911.24</v>
      </c>
      <c r="G37" s="7">
        <f>0</f>
        <v>0</v>
      </c>
      <c r="H37" s="7">
        <f>0</f>
        <v>0</v>
      </c>
      <c r="I37" s="7">
        <f>0</f>
        <v>0</v>
      </c>
      <c r="J37" s="7">
        <f>0</f>
        <v>0</v>
      </c>
      <c r="K37" s="7">
        <f>0</f>
        <v>0</v>
      </c>
      <c r="L37" s="7">
        <f>0</f>
        <v>0</v>
      </c>
      <c r="M37" s="7">
        <f>0</f>
        <v>0</v>
      </c>
      <c r="N37" s="7">
        <f>0</f>
        <v>0</v>
      </c>
      <c r="O37" s="7">
        <f>0</f>
        <v>0</v>
      </c>
      <c r="P37" s="7">
        <f>0</f>
        <v>0</v>
      </c>
      <c r="Q37" s="7">
        <f>0</f>
        <v>0</v>
      </c>
      <c r="R37" s="14">
        <f>1911.24</f>
        <v>1911.24</v>
      </c>
      <c r="S37" s="40"/>
    </row>
    <row r="38" spans="2:19" x14ac:dyDescent="0.25">
      <c r="D38" s="23" t="s">
        <v>15</v>
      </c>
      <c r="E38" s="23"/>
      <c r="F38" s="16">
        <f>SUM(F35:F37)</f>
        <v>-284.52999999999997</v>
      </c>
      <c r="G38" s="16">
        <f>SUM(G35:G37)</f>
        <v>0</v>
      </c>
      <c r="H38" s="16">
        <f>SUM(H35:H37)</f>
        <v>0</v>
      </c>
      <c r="I38" s="16">
        <f>SUM(I35:I37)</f>
        <v>0</v>
      </c>
      <c r="J38" s="16">
        <f>SUM(J35:J37)</f>
        <v>0</v>
      </c>
      <c r="K38" s="16">
        <f>SUM(K35:K37)</f>
        <v>0</v>
      </c>
      <c r="L38" s="16">
        <f>SUM(L35:L37)</f>
        <v>0</v>
      </c>
      <c r="M38" s="16">
        <f>SUM(M35:M37)</f>
        <v>0</v>
      </c>
      <c r="N38" s="16">
        <f>SUM(N35:N37)</f>
        <v>0</v>
      </c>
      <c r="O38" s="16">
        <f>SUM(O35:O37)</f>
        <v>0</v>
      </c>
      <c r="P38" s="16">
        <f>SUM(P35:P37)</f>
        <v>0</v>
      </c>
      <c r="Q38" s="16">
        <f>SUM(Q35:Q37)</f>
        <v>0</v>
      </c>
      <c r="R38" s="17">
        <f>SUM(R35:R37)</f>
        <v>-284.52999999999997</v>
      </c>
      <c r="S38" s="40"/>
    </row>
    <row r="39" spans="2:19" x14ac:dyDescent="0.25">
      <c r="D39" s="22"/>
      <c r="E39" s="22"/>
      <c r="F39" s="20"/>
      <c r="G39" s="7"/>
      <c r="H39" s="7"/>
      <c r="I39" s="7"/>
      <c r="J39" s="7"/>
      <c r="K39" s="7"/>
      <c r="L39" s="7"/>
      <c r="M39" s="7"/>
      <c r="N39" s="7"/>
      <c r="O39" s="7"/>
      <c r="P39" s="7"/>
      <c r="Q39" s="7"/>
      <c r="R39" s="14"/>
      <c r="S39" s="40"/>
    </row>
    <row r="40" spans="2:19" ht="15.75" x14ac:dyDescent="0.25">
      <c r="D40" s="45" t="s">
        <v>10</v>
      </c>
      <c r="E40" s="45"/>
      <c r="F40" s="46">
        <f>F32+F38</f>
        <v>274677.88</v>
      </c>
      <c r="G40" s="46">
        <f>G32+G38</f>
        <v>-33055.550000000003</v>
      </c>
      <c r="H40" s="46">
        <f>H32+H38</f>
        <v>60564.310000000005</v>
      </c>
      <c r="I40" s="46">
        <f>I32+I38</f>
        <v>-22380.99</v>
      </c>
      <c r="J40" s="46">
        <f>J32+J38</f>
        <v>-29536.500000000004</v>
      </c>
      <c r="K40" s="46">
        <f>K32+K38</f>
        <v>-67809.570000000007</v>
      </c>
      <c r="L40" s="46">
        <f>L32+L38</f>
        <v>-32786.36</v>
      </c>
      <c r="M40" s="46">
        <f>M32+M38</f>
        <v>-32603.77</v>
      </c>
      <c r="N40" s="46">
        <f>N32+N38</f>
        <v>-33555.939999999995</v>
      </c>
      <c r="O40" s="46">
        <f>O32+O38</f>
        <v>-33120</v>
      </c>
      <c r="P40" s="46">
        <f>P32+P38</f>
        <v>-31908.66</v>
      </c>
      <c r="Q40" s="46">
        <f>Q32+Q38</f>
        <v>-33115.22</v>
      </c>
      <c r="R40" s="47">
        <f>R32+R38</f>
        <v>-14630.369999999852</v>
      </c>
      <c r="S40" s="40"/>
    </row>
    <row r="41" spans="2:19" x14ac:dyDescent="0.25">
      <c r="D41" s="22"/>
      <c r="E41" s="22"/>
      <c r="F41" s="20"/>
      <c r="G41" s="7"/>
      <c r="H41" s="7"/>
      <c r="I41" s="7"/>
      <c r="J41" s="7"/>
      <c r="K41" s="7"/>
      <c r="L41" s="7"/>
      <c r="M41" s="7"/>
      <c r="N41" s="7"/>
      <c r="O41" s="7"/>
      <c r="P41" s="7"/>
      <c r="Q41" s="7"/>
      <c r="R41" s="14"/>
      <c r="S41" s="40"/>
    </row>
    <row r="42" spans="2:19" ht="17.25" x14ac:dyDescent="0.3">
      <c r="D42" s="26" t="str">
        <f>"Income Tax Expense"</f>
        <v>Income Tax Expense</v>
      </c>
      <c r="E42" s="26"/>
      <c r="F42" s="32"/>
      <c r="G42" s="33"/>
      <c r="H42" s="33"/>
      <c r="I42" s="33"/>
      <c r="J42" s="33"/>
      <c r="K42" s="33"/>
      <c r="L42" s="33"/>
      <c r="M42" s="33"/>
      <c r="N42" s="33"/>
      <c r="O42" s="33"/>
      <c r="P42" s="33"/>
      <c r="Q42" s="33"/>
      <c r="R42" s="34"/>
      <c r="S42" s="40"/>
    </row>
    <row r="43" spans="2:19" ht="17.25" x14ac:dyDescent="0.3">
      <c r="B43">
        <v>41</v>
      </c>
      <c r="D43" s="22" t="str">
        <f>D42</f>
        <v>Income Tax Expense</v>
      </c>
      <c r="E43" s="21"/>
      <c r="F43" s="20">
        <f>0</f>
        <v>0</v>
      </c>
      <c r="G43" s="7">
        <f>0</f>
        <v>0</v>
      </c>
      <c r="H43" s="7">
        <f>0</f>
        <v>0</v>
      </c>
      <c r="I43" s="7">
        <f>0</f>
        <v>0</v>
      </c>
      <c r="J43" s="7">
        <f>0</f>
        <v>0</v>
      </c>
      <c r="K43" s="7">
        <f>0</f>
        <v>0</v>
      </c>
      <c r="L43" s="7">
        <f>0</f>
        <v>0</v>
      </c>
      <c r="M43" s="7">
        <f>0</f>
        <v>0</v>
      </c>
      <c r="N43" s="7">
        <f>0</f>
        <v>0</v>
      </c>
      <c r="O43" s="7">
        <f>0</f>
        <v>0</v>
      </c>
      <c r="P43" s="7">
        <f>0</f>
        <v>0</v>
      </c>
      <c r="Q43" s="7">
        <f>0</f>
        <v>0</v>
      </c>
      <c r="R43" s="14">
        <f>0</f>
        <v>0</v>
      </c>
      <c r="S43" s="40"/>
    </row>
    <row r="44" spans="2:19" ht="17.25" x14ac:dyDescent="0.3">
      <c r="D44" s="21"/>
      <c r="E44" s="21"/>
      <c r="F44" s="20"/>
      <c r="G44" s="7"/>
      <c r="H44" s="7"/>
      <c r="I44" s="7"/>
      <c r="J44" s="7"/>
      <c r="K44" s="7"/>
      <c r="L44" s="7"/>
      <c r="M44" s="7"/>
      <c r="N44" s="7"/>
      <c r="O44" s="7"/>
      <c r="P44" s="7"/>
      <c r="Q44" s="7"/>
      <c r="R44" s="14"/>
      <c r="S44" s="40"/>
    </row>
    <row r="45" spans="2:19" ht="19.5" thickBot="1" x14ac:dyDescent="0.35">
      <c r="D45" s="35" t="s">
        <v>16</v>
      </c>
      <c r="E45" s="35"/>
      <c r="F45" s="36">
        <f>F40+F43</f>
        <v>274677.88</v>
      </c>
      <c r="G45" s="37">
        <f>G40+G43</f>
        <v>-33055.550000000003</v>
      </c>
      <c r="H45" s="37">
        <f>H40+H43</f>
        <v>60564.310000000005</v>
      </c>
      <c r="I45" s="37">
        <f>I40+I43</f>
        <v>-22380.99</v>
      </c>
      <c r="J45" s="37">
        <f>J40+J43</f>
        <v>-29536.500000000004</v>
      </c>
      <c r="K45" s="37">
        <f>K40+K43</f>
        <v>-67809.570000000007</v>
      </c>
      <c r="L45" s="37">
        <f>L40+L43</f>
        <v>-32786.36</v>
      </c>
      <c r="M45" s="37">
        <f>M40+M43</f>
        <v>-32603.77</v>
      </c>
      <c r="N45" s="37">
        <f>N40+N43</f>
        <v>-33555.939999999995</v>
      </c>
      <c r="O45" s="37">
        <f>O40+O43</f>
        <v>-33120</v>
      </c>
      <c r="P45" s="37">
        <f>P40+P43</f>
        <v>-31908.66</v>
      </c>
      <c r="Q45" s="37">
        <f>Q40+Q43</f>
        <v>-33115.22</v>
      </c>
      <c r="R45" s="38">
        <f>R40+R43</f>
        <v>-14630.369999999852</v>
      </c>
      <c r="S45" s="40"/>
    </row>
    <row r="46" spans="2:19" ht="15.75" thickTop="1" x14ac:dyDescent="0.25"/>
  </sheetData>
  <conditionalFormatting sqref="S12:S45">
    <cfRule type="iconSet" priority="1">
      <iconSet iconSet="5Arrows" showValue="0">
        <cfvo type="percent" val="0"/>
        <cfvo type="num" val="-100000"/>
        <cfvo type="num" val="-50000"/>
        <cfvo type="num" val="50000"/>
        <cfvo type="num" val="1000000"/>
      </iconSet>
    </cfRule>
  </conditionalFormatting>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4" tint="-0.499984740745262"/>
          <x14:colorNegative theme="5"/>
          <x14:colorAxis rgb="FF000000"/>
          <x14:colorMarkers theme="4" tint="-0.499984740745262"/>
          <x14:colorFirst theme="4" tint="0.39997558519241921"/>
          <x14:colorLast theme="4" tint="0.39997558519241921"/>
          <x14:colorHigh theme="4"/>
          <x14:colorLow theme="4"/>
          <x14:sparklines>
            <x14:sparkline>
              <xm:f>'Income Statement'!F12:Q12</xm:f>
              <xm:sqref>E12</xm:sqref>
            </x14:sparkline>
            <x14:sparkline>
              <xm:f>'Income Statement'!F45:Q45</xm:f>
              <xm:sqref>E45</xm:sqref>
            </x14:sparkline>
            <x14:sparkline>
              <xm:f>'Income Statement'!F40:Q40</xm:f>
              <xm:sqref>E40</xm:sqref>
            </x14:sparkline>
            <x14:sparkline>
              <xm:f>'Income Statement'!F35:Q35</xm:f>
              <xm:sqref>E35</xm:sqref>
            </x14:sparkline>
            <x14:sparkline>
              <xm:f>'Income Statement'!F36:Q36</xm:f>
              <xm:sqref>E36</xm:sqref>
            </x14:sparkline>
            <x14:sparkline>
              <xm:f>'Income Statement'!F37:Q37</xm:f>
              <xm:sqref>E37</xm:sqref>
            </x14:sparkline>
            <x14:sparkline>
              <xm:f>'Income Statement'!F38:Q38</xm:f>
              <xm:sqref>E38</xm:sqref>
            </x14:sparkline>
            <x14:sparkline>
              <xm:f>'Income Statement'!F32:Q32</xm:f>
              <xm:sqref>E32</xm:sqref>
            </x14:sparkline>
            <x14:sparkline>
              <xm:f>'Income Statement'!F22:Q22</xm:f>
              <xm:sqref>E22</xm:sqref>
            </x14:sparkline>
            <x14:sparkline>
              <xm:f>'Income Statement'!F23:Q23</xm:f>
              <xm:sqref>E23</xm:sqref>
            </x14:sparkline>
            <x14:sparkline>
              <xm:f>'Income Statement'!F24:Q24</xm:f>
              <xm:sqref>E24</xm:sqref>
            </x14:sparkline>
            <x14:sparkline>
              <xm:f>'Income Statement'!F25:Q25</xm:f>
              <xm:sqref>E25</xm:sqref>
            </x14:sparkline>
            <x14:sparkline>
              <xm:f>'Income Statement'!F26:Q26</xm:f>
              <xm:sqref>E26</xm:sqref>
            </x14:sparkline>
            <x14:sparkline>
              <xm:f>'Income Statement'!F27:Q27</xm:f>
              <xm:sqref>E27</xm:sqref>
            </x14:sparkline>
            <x14:sparkline>
              <xm:f>'Income Statement'!F28:Q28</xm:f>
              <xm:sqref>E28</xm:sqref>
            </x14:sparkline>
            <x14:sparkline>
              <xm:f>'Income Statement'!F29:Q29</xm:f>
              <xm:sqref>E29</xm:sqref>
            </x14:sparkline>
            <x14:sparkline>
              <xm:f>'Income Statement'!F30:Q30</xm:f>
              <xm:sqref>E30</xm:sqref>
            </x14:sparkline>
            <x14:sparkline>
              <xm:f>'Income Statement'!F19:Q19</xm:f>
              <xm:sqref>E19</xm:sqref>
            </x14:sparkline>
            <x14:sparkline>
              <xm:f>'Income Statement'!F17:Q17</xm:f>
              <xm:sqref>E17</xm:sqref>
            </x14:sparkline>
            <x14:sparkline>
              <xm:f>'Income Statement'!F14:Q14</xm:f>
              <xm:sqref>E14</xm:sqref>
            </x14:sparkline>
            <x14:sparkline>
              <xm:f>'Income Statement'!F13:Q13</xm:f>
              <xm:sqref>E13</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showGridLines="0" zoomScale="90" zoomScaleNormal="90" workbookViewId="0"/>
  </sheetViews>
  <sheetFormatPr defaultRowHeight="15" x14ac:dyDescent="0.25"/>
  <cols>
    <col min="1" max="2" width="9.140625" hidden="1" customWidth="1"/>
    <col min="3" max="3" width="5.85546875" customWidth="1"/>
    <col min="4" max="4" width="43.7109375" bestFit="1" customWidth="1"/>
    <col min="5" max="5" width="22.28515625" bestFit="1" customWidth="1"/>
    <col min="6" max="17" width="13.42578125" bestFit="1" customWidth="1"/>
    <col min="18" max="18" width="15.5703125" style="3" bestFit="1" customWidth="1"/>
    <col min="19" max="19" width="5" customWidth="1"/>
  </cols>
  <sheetData>
    <row r="1" spans="1:19" s="9" customFormat="1" hidden="1" x14ac:dyDescent="0.25">
      <c r="A1" s="9" t="s">
        <v>819</v>
      </c>
      <c r="B1" s="9" t="s">
        <v>17</v>
      </c>
      <c r="D1" s="9" t="s">
        <v>18</v>
      </c>
      <c r="E1" s="9" t="s">
        <v>19</v>
      </c>
      <c r="F1" s="9" t="s">
        <v>19</v>
      </c>
      <c r="G1" s="9" t="s">
        <v>19</v>
      </c>
      <c r="H1" s="9" t="s">
        <v>19</v>
      </c>
      <c r="I1" s="9" t="s">
        <v>19</v>
      </c>
      <c r="J1" s="9" t="s">
        <v>19</v>
      </c>
      <c r="K1" s="9" t="s">
        <v>19</v>
      </c>
      <c r="L1" s="9" t="s">
        <v>19</v>
      </c>
      <c r="M1" s="9" t="s">
        <v>19</v>
      </c>
      <c r="N1" s="9" t="s">
        <v>19</v>
      </c>
      <c r="O1" s="9" t="s">
        <v>19</v>
      </c>
      <c r="P1" s="9" t="s">
        <v>19</v>
      </c>
      <c r="Q1" s="9" t="s">
        <v>19</v>
      </c>
      <c r="R1" s="9" t="s">
        <v>19</v>
      </c>
    </row>
    <row r="2" spans="1:19" s="9" customFormat="1" hidden="1" x14ac:dyDescent="0.25">
      <c r="A2" s="9" t="s">
        <v>17</v>
      </c>
      <c r="D2" s="9" t="s">
        <v>388</v>
      </c>
      <c r="E2" s="9" t="s">
        <v>389</v>
      </c>
      <c r="F2" s="9" t="s">
        <v>22</v>
      </c>
      <c r="G2" s="9" t="s">
        <v>22</v>
      </c>
      <c r="H2" s="9" t="s">
        <v>22</v>
      </c>
      <c r="I2" s="9" t="s">
        <v>22</v>
      </c>
      <c r="J2" s="9" t="s">
        <v>22</v>
      </c>
      <c r="K2" s="9" t="s">
        <v>22</v>
      </c>
      <c r="L2" s="9" t="s">
        <v>22</v>
      </c>
      <c r="M2" s="9" t="s">
        <v>22</v>
      </c>
      <c r="N2" s="9" t="s">
        <v>22</v>
      </c>
      <c r="O2" s="9" t="s">
        <v>22</v>
      </c>
      <c r="P2" s="9" t="s">
        <v>22</v>
      </c>
      <c r="Q2" s="9" t="s">
        <v>22</v>
      </c>
      <c r="R2" s="9" t="s">
        <v>24</v>
      </c>
    </row>
    <row r="4" spans="1:19" ht="22.5" x14ac:dyDescent="0.3">
      <c r="D4" s="10"/>
    </row>
    <row r="5" spans="1:19" ht="22.5" x14ac:dyDescent="0.3">
      <c r="D5" s="10" t="s">
        <v>386</v>
      </c>
      <c r="E5" s="48" t="str">
        <f>BudgetID</f>
        <v>BUDGET1</v>
      </c>
    </row>
    <row r="6" spans="1:19" ht="22.5" x14ac:dyDescent="0.3">
      <c r="D6" s="10" t="s">
        <v>20</v>
      </c>
      <c r="E6" s="48" t="str">
        <f>Year</f>
        <v>2014</v>
      </c>
    </row>
    <row r="8" spans="1:19" ht="18.75" x14ac:dyDescent="0.3">
      <c r="E8" s="42"/>
      <c r="F8" s="18" t="str">
        <f>TEXT(F9,"MMMM")</f>
        <v>January</v>
      </c>
      <c r="G8" s="5" t="str">
        <f>TEXT(G9,"MMMM")</f>
        <v>February</v>
      </c>
      <c r="H8" s="5" t="str">
        <f>TEXT(H9,"MMMM")</f>
        <v>March</v>
      </c>
      <c r="I8" s="5" t="str">
        <f>TEXT(I9,"MMMM")</f>
        <v>April</v>
      </c>
      <c r="J8" s="5" t="str">
        <f>TEXT(J9,"MMMM")</f>
        <v>May</v>
      </c>
      <c r="K8" s="5" t="str">
        <f>TEXT(K9,"MMMM")</f>
        <v>June</v>
      </c>
      <c r="L8" s="5" t="str">
        <f>TEXT(L9,"MMMM")</f>
        <v>July</v>
      </c>
      <c r="M8" s="5" t="str">
        <f>TEXT(M9,"MMMM")</f>
        <v>August</v>
      </c>
      <c r="N8" s="5" t="str">
        <f>TEXT(N9,"MMMM")</f>
        <v>September</v>
      </c>
      <c r="O8" s="5" t="str">
        <f>TEXT(O9,"MMMM")</f>
        <v>October</v>
      </c>
      <c r="P8" s="5" t="str">
        <f>TEXT(P9,"MMMM")</f>
        <v>November</v>
      </c>
      <c r="Q8" s="5" t="str">
        <f>TEXT(Q9,"MMMM")</f>
        <v>December</v>
      </c>
      <c r="R8" s="11" t="str">
        <f>Year</f>
        <v>2014</v>
      </c>
    </row>
    <row r="9" spans="1:19" hidden="1" x14ac:dyDescent="0.25">
      <c r="A9" t="s">
        <v>17</v>
      </c>
      <c r="E9" s="41"/>
      <c r="F9" s="19">
        <f>DATE(Year,1,1)</f>
        <v>41640</v>
      </c>
      <c r="G9" s="6">
        <f>F10+1</f>
        <v>41671</v>
      </c>
      <c r="H9" s="6">
        <f>G10+1</f>
        <v>41699</v>
      </c>
      <c r="I9" s="6">
        <f>H10+1</f>
        <v>41730</v>
      </c>
      <c r="J9" s="6">
        <f>I10+1</f>
        <v>41760</v>
      </c>
      <c r="K9" s="6">
        <f>J10+1</f>
        <v>41791</v>
      </c>
      <c r="L9" s="6">
        <f>K10+1</f>
        <v>41821</v>
      </c>
      <c r="M9" s="6">
        <f>L10+1</f>
        <v>41852</v>
      </c>
      <c r="N9" s="6">
        <f>M10+1</f>
        <v>41883</v>
      </c>
      <c r="O9" s="6">
        <f>N10+1</f>
        <v>41913</v>
      </c>
      <c r="P9" s="6">
        <f>O10+1</f>
        <v>41944</v>
      </c>
      <c r="Q9" s="6">
        <f>P10+1</f>
        <v>41974</v>
      </c>
      <c r="R9" s="12">
        <f>F9</f>
        <v>41640</v>
      </c>
    </row>
    <row r="10" spans="1:19" hidden="1" x14ac:dyDescent="0.25">
      <c r="A10" t="s">
        <v>17</v>
      </c>
      <c r="E10" s="41"/>
      <c r="F10" s="19">
        <f>EOMONTH(F9,0)</f>
        <v>41670</v>
      </c>
      <c r="G10" s="6">
        <f>EOMONTH(G9,0)</f>
        <v>41698</v>
      </c>
      <c r="H10" s="6">
        <f>EOMONTH(H9,0)</f>
        <v>41729</v>
      </c>
      <c r="I10" s="6">
        <f>EOMONTH(I9,0)</f>
        <v>41759</v>
      </c>
      <c r="J10" s="6">
        <f>EOMONTH(J9,0)</f>
        <v>41790</v>
      </c>
      <c r="K10" s="6">
        <f>EOMONTH(K9,0)</f>
        <v>41820</v>
      </c>
      <c r="L10" s="6">
        <f>EOMONTH(L9,0)</f>
        <v>41851</v>
      </c>
      <c r="M10" s="6">
        <f>EOMONTH(M9,0)</f>
        <v>41882</v>
      </c>
      <c r="N10" s="6">
        <f>EOMONTH(N9,0)</f>
        <v>41912</v>
      </c>
      <c r="O10" s="6">
        <f>EOMONTH(O9,0)</f>
        <v>41943</v>
      </c>
      <c r="P10" s="6">
        <f>EOMONTH(P9,0)</f>
        <v>41973</v>
      </c>
      <c r="Q10" s="6">
        <f>EOMONTH(Q9,0)</f>
        <v>42004</v>
      </c>
      <c r="R10" s="12">
        <f>Q10</f>
        <v>42004</v>
      </c>
    </row>
    <row r="11" spans="1:19" ht="17.25" x14ac:dyDescent="0.3">
      <c r="B11" t="s">
        <v>11</v>
      </c>
      <c r="D11" s="25" t="s">
        <v>6</v>
      </c>
      <c r="E11" s="25"/>
      <c r="F11" s="27"/>
      <c r="G11" s="28"/>
      <c r="H11" s="28"/>
      <c r="I11" s="28"/>
      <c r="J11" s="28"/>
      <c r="K11" s="28"/>
      <c r="L11" s="28"/>
      <c r="M11" s="28"/>
      <c r="N11" s="28"/>
      <c r="O11" s="28"/>
      <c r="P11" s="28"/>
      <c r="Q11" s="28"/>
      <c r="R11" s="29"/>
    </row>
    <row r="12" spans="1:19" x14ac:dyDescent="0.25">
      <c r="B12">
        <v>31</v>
      </c>
      <c r="D12" s="22" t="str">
        <f>"Sales"</f>
        <v>Sales</v>
      </c>
      <c r="E12" s="22"/>
      <c r="F12" s="20">
        <f>709580.14</f>
        <v>709580.14</v>
      </c>
      <c r="G12" s="7">
        <f>-192511.06</f>
        <v>-192511.06</v>
      </c>
      <c r="H12" s="7">
        <f>62815.86</f>
        <v>62815.86</v>
      </c>
      <c r="I12" s="7">
        <f>316054.18</f>
        <v>316054.18</v>
      </c>
      <c r="J12" s="7">
        <f>170427.72</f>
        <v>170427.72</v>
      </c>
      <c r="K12" s="7">
        <f>158590.76</f>
        <v>158590.76</v>
      </c>
      <c r="L12" s="7">
        <f>-69354.89</f>
        <v>-69354.89</v>
      </c>
      <c r="M12" s="7">
        <f>-260922.36</f>
        <v>-260922.36</v>
      </c>
      <c r="N12" s="7">
        <f>227324.4</f>
        <v>227324.4</v>
      </c>
      <c r="O12" s="7">
        <f>-212515.02</f>
        <v>-212515.02</v>
      </c>
      <c r="P12" s="7">
        <f>-1832.81</f>
        <v>-1832.81</v>
      </c>
      <c r="Q12" s="7">
        <f>-58378.67</f>
        <v>-58378.67</v>
      </c>
      <c r="R12" s="14">
        <f>849278.25</f>
        <v>849278.25</v>
      </c>
      <c r="S12" s="40"/>
    </row>
    <row r="13" spans="1:19" x14ac:dyDescent="0.25">
      <c r="B13">
        <v>32</v>
      </c>
      <c r="D13" s="22" t="str">
        <f>"Sales Returns and Discounts"</f>
        <v>Sales Returns and Discounts</v>
      </c>
      <c r="E13" s="22"/>
      <c r="F13" s="20">
        <f>0</f>
        <v>0</v>
      </c>
      <c r="G13" s="7">
        <f>0</f>
        <v>0</v>
      </c>
      <c r="H13" s="7">
        <f>0</f>
        <v>0</v>
      </c>
      <c r="I13" s="7">
        <f>0</f>
        <v>0</v>
      </c>
      <c r="J13" s="7">
        <f>0</f>
        <v>0</v>
      </c>
      <c r="K13" s="7">
        <f>0</f>
        <v>0</v>
      </c>
      <c r="L13" s="7">
        <f>0</f>
        <v>0</v>
      </c>
      <c r="M13" s="7">
        <f>0</f>
        <v>0</v>
      </c>
      <c r="N13" s="7">
        <f>0</f>
        <v>0</v>
      </c>
      <c r="O13" s="7">
        <f>0</f>
        <v>0</v>
      </c>
      <c r="P13" s="7">
        <f>0</f>
        <v>0</v>
      </c>
      <c r="Q13" s="7">
        <f>0</f>
        <v>0</v>
      </c>
      <c r="R13" s="14">
        <f>0</f>
        <v>0</v>
      </c>
      <c r="S13" s="40"/>
    </row>
    <row r="14" spans="1:19" x14ac:dyDescent="0.25">
      <c r="D14" s="23" t="s">
        <v>7</v>
      </c>
      <c r="E14" s="23"/>
      <c r="F14" s="16">
        <f>F12+F13</f>
        <v>709580.14</v>
      </c>
      <c r="G14" s="16">
        <f>G12+G13</f>
        <v>-192511.06</v>
      </c>
      <c r="H14" s="16">
        <f>H12+H13</f>
        <v>62815.86</v>
      </c>
      <c r="I14" s="16">
        <f>I12+I13</f>
        <v>316054.18</v>
      </c>
      <c r="J14" s="16">
        <f>J12+J13</f>
        <v>170427.72</v>
      </c>
      <c r="K14" s="16">
        <f>K12+K13</f>
        <v>158590.76</v>
      </c>
      <c r="L14" s="16">
        <f>L12+L13</f>
        <v>-69354.89</v>
      </c>
      <c r="M14" s="16">
        <f>M12+M13</f>
        <v>-260922.36</v>
      </c>
      <c r="N14" s="16">
        <f>N12+N13</f>
        <v>227324.4</v>
      </c>
      <c r="O14" s="16">
        <f>O12+O13</f>
        <v>-212515.02</v>
      </c>
      <c r="P14" s="16">
        <f>P12+P13</f>
        <v>-1832.81</v>
      </c>
      <c r="Q14" s="16">
        <f>Q12+Q13</f>
        <v>-58378.67</v>
      </c>
      <c r="R14" s="17">
        <f>R12+R13</f>
        <v>849278.25</v>
      </c>
      <c r="S14" s="40"/>
    </row>
    <row r="15" spans="1:19" x14ac:dyDescent="0.25">
      <c r="D15" s="13"/>
      <c r="E15" s="13"/>
      <c r="F15" s="8"/>
      <c r="G15" s="8"/>
      <c r="H15" s="8"/>
      <c r="I15" s="8"/>
      <c r="J15" s="8"/>
      <c r="K15" s="8"/>
      <c r="L15" s="8"/>
      <c r="M15" s="8"/>
      <c r="N15" s="8"/>
      <c r="O15" s="8"/>
      <c r="P15" s="8"/>
      <c r="Q15" s="8"/>
      <c r="R15" s="15"/>
      <c r="S15" s="40"/>
    </row>
    <row r="16" spans="1:19" ht="17.25" x14ac:dyDescent="0.3">
      <c r="D16" s="26" t="str">
        <f>"Cost of Goods Sold"</f>
        <v>Cost of Goods Sold</v>
      </c>
      <c r="E16" s="26"/>
      <c r="F16" s="27"/>
      <c r="G16" s="28"/>
      <c r="H16" s="28"/>
      <c r="I16" s="28"/>
      <c r="J16" s="28"/>
      <c r="K16" s="28"/>
      <c r="L16" s="28"/>
      <c r="M16" s="28"/>
      <c r="N16" s="28"/>
      <c r="O16" s="28"/>
      <c r="P16" s="28"/>
      <c r="Q16" s="28"/>
      <c r="R16" s="29"/>
      <c r="S16" s="40"/>
    </row>
    <row r="17" spans="2:19" ht="17.25" x14ac:dyDescent="0.3">
      <c r="B17">
        <v>33</v>
      </c>
      <c r="D17" s="22" t="str">
        <f>D16</f>
        <v>Cost of Goods Sold</v>
      </c>
      <c r="E17" s="21"/>
      <c r="F17" s="20">
        <f>0</f>
        <v>0</v>
      </c>
      <c r="G17" s="7">
        <f>0</f>
        <v>0</v>
      </c>
      <c r="H17" s="7">
        <f>0</f>
        <v>0</v>
      </c>
      <c r="I17" s="7">
        <f>0</f>
        <v>0</v>
      </c>
      <c r="J17" s="7">
        <f>0</f>
        <v>0</v>
      </c>
      <c r="K17" s="7">
        <f>0</f>
        <v>0</v>
      </c>
      <c r="L17" s="7">
        <f>0</f>
        <v>0</v>
      </c>
      <c r="M17" s="7">
        <f>0</f>
        <v>0</v>
      </c>
      <c r="N17" s="7">
        <f>0</f>
        <v>0</v>
      </c>
      <c r="O17" s="7">
        <f>0</f>
        <v>0</v>
      </c>
      <c r="P17" s="7">
        <f>0</f>
        <v>0</v>
      </c>
      <c r="Q17" s="7">
        <f>0</f>
        <v>0</v>
      </c>
      <c r="R17" s="14">
        <f>0</f>
        <v>0</v>
      </c>
      <c r="S17" s="40"/>
    </row>
    <row r="18" spans="2:19" ht="17.25" x14ac:dyDescent="0.3">
      <c r="D18" s="21"/>
      <c r="E18" s="21"/>
      <c r="F18" s="20"/>
      <c r="G18" s="7"/>
      <c r="H18" s="7"/>
      <c r="I18" s="7"/>
      <c r="J18" s="7"/>
      <c r="K18" s="7"/>
      <c r="L18" s="7"/>
      <c r="M18" s="7"/>
      <c r="N18" s="7"/>
      <c r="O18" s="7"/>
      <c r="P18" s="7"/>
      <c r="Q18" s="7"/>
      <c r="R18" s="14"/>
      <c r="S18" s="40"/>
    </row>
    <row r="19" spans="2:19" ht="15.75" x14ac:dyDescent="0.25">
      <c r="D19" s="45" t="s">
        <v>12</v>
      </c>
      <c r="E19" s="45"/>
      <c r="F19" s="46">
        <f>F14+F17</f>
        <v>709580.14</v>
      </c>
      <c r="G19" s="46">
        <f>G14+G17</f>
        <v>-192511.06</v>
      </c>
      <c r="H19" s="46">
        <f>H14+H17</f>
        <v>62815.86</v>
      </c>
      <c r="I19" s="46">
        <f>I14+I17</f>
        <v>316054.18</v>
      </c>
      <c r="J19" s="46">
        <f>J14+J17</f>
        <v>170427.72</v>
      </c>
      <c r="K19" s="46">
        <f>K14+K17</f>
        <v>158590.76</v>
      </c>
      <c r="L19" s="46">
        <f>L14+L17</f>
        <v>-69354.89</v>
      </c>
      <c r="M19" s="46">
        <f>M14+M17</f>
        <v>-260922.36</v>
      </c>
      <c r="N19" s="46">
        <f>N14+N17</f>
        <v>227324.4</v>
      </c>
      <c r="O19" s="46">
        <f>O14+O17</f>
        <v>-212515.02</v>
      </c>
      <c r="P19" s="46">
        <f>P14+P17</f>
        <v>-1832.81</v>
      </c>
      <c r="Q19" s="46">
        <f>Q14+Q17</f>
        <v>-58378.67</v>
      </c>
      <c r="R19" s="47">
        <f>R14+R17</f>
        <v>849278.25</v>
      </c>
      <c r="S19" s="40"/>
    </row>
    <row r="20" spans="2:19" x14ac:dyDescent="0.25">
      <c r="D20" s="13"/>
      <c r="E20" s="13"/>
      <c r="F20" s="8"/>
      <c r="G20" s="8"/>
      <c r="H20" s="8"/>
      <c r="I20" s="8"/>
      <c r="J20" s="8"/>
      <c r="K20" s="8"/>
      <c r="L20" s="8"/>
      <c r="M20" s="8"/>
      <c r="N20" s="8"/>
      <c r="O20" s="8"/>
      <c r="P20" s="8"/>
      <c r="Q20" s="8"/>
      <c r="R20" s="15"/>
      <c r="S20" s="40"/>
    </row>
    <row r="21" spans="2:19" ht="17.25" x14ac:dyDescent="0.3">
      <c r="D21" s="26" t="s">
        <v>8</v>
      </c>
      <c r="E21" s="26"/>
      <c r="F21" s="27"/>
      <c r="G21" s="28"/>
      <c r="H21" s="28"/>
      <c r="I21" s="28"/>
      <c r="J21" s="28"/>
      <c r="K21" s="28"/>
      <c r="L21" s="28"/>
      <c r="M21" s="28"/>
      <c r="N21" s="28"/>
      <c r="O21" s="28"/>
      <c r="P21" s="28"/>
      <c r="Q21" s="28"/>
      <c r="R21" s="29"/>
      <c r="S21" s="40"/>
    </row>
    <row r="22" spans="2:19" x14ac:dyDescent="0.25">
      <c r="B22">
        <v>34</v>
      </c>
      <c r="D22" s="22" t="str">
        <f>"Selling Expense"</f>
        <v>Selling Expense</v>
      </c>
      <c r="E22" s="22"/>
      <c r="F22" s="20">
        <f>0</f>
        <v>0</v>
      </c>
      <c r="G22" s="7">
        <f>0</f>
        <v>0</v>
      </c>
      <c r="H22" s="7">
        <f>0</f>
        <v>0</v>
      </c>
      <c r="I22" s="7">
        <f>0</f>
        <v>0</v>
      </c>
      <c r="J22" s="7">
        <f>0</f>
        <v>0</v>
      </c>
      <c r="K22" s="7">
        <f>0</f>
        <v>0</v>
      </c>
      <c r="L22" s="7">
        <f>0</f>
        <v>0</v>
      </c>
      <c r="M22" s="7">
        <f>0</f>
        <v>0</v>
      </c>
      <c r="N22" s="7">
        <f>0</f>
        <v>0</v>
      </c>
      <c r="O22" s="7">
        <f>0</f>
        <v>0</v>
      </c>
      <c r="P22" s="7">
        <f>0</f>
        <v>0</v>
      </c>
      <c r="Q22" s="7">
        <f>0</f>
        <v>0</v>
      </c>
      <c r="R22" s="14">
        <f>0</f>
        <v>0</v>
      </c>
      <c r="S22" s="40"/>
    </row>
    <row r="23" spans="2:19" x14ac:dyDescent="0.25">
      <c r="B23">
        <v>35</v>
      </c>
      <c r="D23" s="22" t="str">
        <f>"Administrative Expense"</f>
        <v>Administrative Expense</v>
      </c>
      <c r="E23" s="22"/>
      <c r="F23" s="20">
        <f>0</f>
        <v>0</v>
      </c>
      <c r="G23" s="7">
        <f>0</f>
        <v>0</v>
      </c>
      <c r="H23" s="7">
        <f>0</f>
        <v>0</v>
      </c>
      <c r="I23" s="7">
        <f>0</f>
        <v>0</v>
      </c>
      <c r="J23" s="7">
        <f>0</f>
        <v>0</v>
      </c>
      <c r="K23" s="7">
        <f>0</f>
        <v>0</v>
      </c>
      <c r="L23" s="7">
        <f>0</f>
        <v>0</v>
      </c>
      <c r="M23" s="7">
        <f>0</f>
        <v>0</v>
      </c>
      <c r="N23" s="7">
        <f>0</f>
        <v>0</v>
      </c>
      <c r="O23" s="7">
        <f>0</f>
        <v>0</v>
      </c>
      <c r="P23" s="7">
        <f>0</f>
        <v>0</v>
      </c>
      <c r="Q23" s="7">
        <f>0</f>
        <v>0</v>
      </c>
      <c r="R23" s="14">
        <f>0</f>
        <v>0</v>
      </c>
      <c r="S23" s="40"/>
    </row>
    <row r="24" spans="2:19" x14ac:dyDescent="0.25">
      <c r="B24">
        <v>36</v>
      </c>
      <c r="D24" s="22" t="str">
        <f>"Salaries Expense"</f>
        <v>Salaries Expense</v>
      </c>
      <c r="E24" s="22"/>
      <c r="F24" s="20">
        <f>0</f>
        <v>0</v>
      </c>
      <c r="G24" s="7">
        <f>0</f>
        <v>0</v>
      </c>
      <c r="H24" s="7">
        <f>0</f>
        <v>0</v>
      </c>
      <c r="I24" s="7">
        <f>0</f>
        <v>0</v>
      </c>
      <c r="J24" s="7">
        <f>0</f>
        <v>0</v>
      </c>
      <c r="K24" s="7">
        <f>0</f>
        <v>0</v>
      </c>
      <c r="L24" s="7">
        <f>0</f>
        <v>0</v>
      </c>
      <c r="M24" s="7">
        <f>0</f>
        <v>0</v>
      </c>
      <c r="N24" s="7">
        <f>0</f>
        <v>0</v>
      </c>
      <c r="O24" s="7">
        <f>0</f>
        <v>0</v>
      </c>
      <c r="P24" s="7">
        <f>0</f>
        <v>0</v>
      </c>
      <c r="Q24" s="7">
        <f>0</f>
        <v>0</v>
      </c>
      <c r="R24" s="14">
        <f>0</f>
        <v>0</v>
      </c>
      <c r="S24" s="40"/>
    </row>
    <row r="25" spans="2:19" x14ac:dyDescent="0.25">
      <c r="B25">
        <v>37</v>
      </c>
      <c r="D25" s="22" t="str">
        <f>"Other Employee Expenses"</f>
        <v>Other Employee Expenses</v>
      </c>
      <c r="E25" s="22"/>
      <c r="F25" s="20">
        <f>0</f>
        <v>0</v>
      </c>
      <c r="G25" s="7">
        <f>0</f>
        <v>0</v>
      </c>
      <c r="H25" s="7">
        <f>0</f>
        <v>0</v>
      </c>
      <c r="I25" s="7">
        <f>0</f>
        <v>0</v>
      </c>
      <c r="J25" s="7">
        <f>0</f>
        <v>0</v>
      </c>
      <c r="K25" s="7">
        <f>0</f>
        <v>0</v>
      </c>
      <c r="L25" s="7">
        <f>0</f>
        <v>0</v>
      </c>
      <c r="M25" s="7">
        <f>0</f>
        <v>0</v>
      </c>
      <c r="N25" s="7">
        <f>0</f>
        <v>0</v>
      </c>
      <c r="O25" s="7">
        <f>0</f>
        <v>0</v>
      </c>
      <c r="P25" s="7">
        <f>0</f>
        <v>0</v>
      </c>
      <c r="Q25" s="7">
        <f>0</f>
        <v>0</v>
      </c>
      <c r="R25" s="14">
        <f>0</f>
        <v>0</v>
      </c>
      <c r="S25" s="40"/>
    </row>
    <row r="26" spans="2:19" x14ac:dyDescent="0.25">
      <c r="B26">
        <v>38</v>
      </c>
      <c r="D26" s="22" t="str">
        <f>"Interest Expense"</f>
        <v>Interest Expense</v>
      </c>
      <c r="E26" s="22"/>
      <c r="F26" s="20">
        <f>0</f>
        <v>0</v>
      </c>
      <c r="G26" s="7">
        <f>0</f>
        <v>0</v>
      </c>
      <c r="H26" s="7">
        <f>0</f>
        <v>0</v>
      </c>
      <c r="I26" s="7">
        <f>0</f>
        <v>0</v>
      </c>
      <c r="J26" s="7">
        <f>0</f>
        <v>0</v>
      </c>
      <c r="K26" s="7">
        <f>0</f>
        <v>0</v>
      </c>
      <c r="L26" s="7">
        <f>0</f>
        <v>0</v>
      </c>
      <c r="M26" s="7">
        <f>0</f>
        <v>0</v>
      </c>
      <c r="N26" s="7">
        <f>0</f>
        <v>0</v>
      </c>
      <c r="O26" s="7">
        <f>0</f>
        <v>0</v>
      </c>
      <c r="P26" s="7">
        <f>0</f>
        <v>0</v>
      </c>
      <c r="Q26" s="7">
        <f>0</f>
        <v>0</v>
      </c>
      <c r="R26" s="14">
        <f>0</f>
        <v>0</v>
      </c>
      <c r="S26" s="40"/>
    </row>
    <row r="27" spans="2:19" x14ac:dyDescent="0.25">
      <c r="B27">
        <v>39</v>
      </c>
      <c r="D27" s="22" t="str">
        <f>"Tax Expense"</f>
        <v>Tax Expense</v>
      </c>
      <c r="E27" s="22"/>
      <c r="F27" s="20">
        <f>0</f>
        <v>0</v>
      </c>
      <c r="G27" s="7">
        <f>0</f>
        <v>0</v>
      </c>
      <c r="H27" s="7">
        <f>0</f>
        <v>0</v>
      </c>
      <c r="I27" s="7">
        <f>0</f>
        <v>0</v>
      </c>
      <c r="J27" s="7">
        <f>0</f>
        <v>0</v>
      </c>
      <c r="K27" s="7">
        <f>0</f>
        <v>0</v>
      </c>
      <c r="L27" s="7">
        <f>0</f>
        <v>0</v>
      </c>
      <c r="M27" s="7">
        <f>0</f>
        <v>0</v>
      </c>
      <c r="N27" s="7">
        <f>0</f>
        <v>0</v>
      </c>
      <c r="O27" s="7">
        <f>0</f>
        <v>0</v>
      </c>
      <c r="P27" s="7">
        <f>0</f>
        <v>0</v>
      </c>
      <c r="Q27" s="7">
        <f>0</f>
        <v>0</v>
      </c>
      <c r="R27" s="14">
        <f>0</f>
        <v>0</v>
      </c>
      <c r="S27" s="40"/>
    </row>
    <row r="28" spans="2:19" x14ac:dyDescent="0.25">
      <c r="B28">
        <v>40</v>
      </c>
      <c r="D28" s="22" t="str">
        <f>"Depreciation Expense"</f>
        <v>Depreciation Expense</v>
      </c>
      <c r="E28" s="22"/>
      <c r="F28" s="20">
        <f>0</f>
        <v>0</v>
      </c>
      <c r="G28" s="7">
        <f>0</f>
        <v>0</v>
      </c>
      <c r="H28" s="7">
        <f>0</f>
        <v>0</v>
      </c>
      <c r="I28" s="7">
        <f>0</f>
        <v>0</v>
      </c>
      <c r="J28" s="7">
        <f>0</f>
        <v>0</v>
      </c>
      <c r="K28" s="7">
        <f>0</f>
        <v>0</v>
      </c>
      <c r="L28" s="7">
        <f>0</f>
        <v>0</v>
      </c>
      <c r="M28" s="7">
        <f>0</f>
        <v>0</v>
      </c>
      <c r="N28" s="7">
        <f>0</f>
        <v>0</v>
      </c>
      <c r="O28" s="7">
        <f>0</f>
        <v>0</v>
      </c>
      <c r="P28" s="7">
        <f>0</f>
        <v>0</v>
      </c>
      <c r="Q28" s="7">
        <f>0</f>
        <v>0</v>
      </c>
      <c r="R28" s="14">
        <f>0</f>
        <v>0</v>
      </c>
      <c r="S28" s="40"/>
    </row>
    <row r="29" spans="2:19" x14ac:dyDescent="0.25">
      <c r="B29">
        <v>47</v>
      </c>
      <c r="D29" s="22" t="str">
        <f>"Amortization of Intangible Assets"</f>
        <v>Amortization of Intangible Assets</v>
      </c>
      <c r="E29" s="22"/>
      <c r="F29" s="20">
        <f>0</f>
        <v>0</v>
      </c>
      <c r="G29" s="7">
        <f>0</f>
        <v>0</v>
      </c>
      <c r="H29" s="7">
        <f>0</f>
        <v>0</v>
      </c>
      <c r="I29" s="7">
        <f>0</f>
        <v>0</v>
      </c>
      <c r="J29" s="7">
        <f>0</f>
        <v>0</v>
      </c>
      <c r="K29" s="7">
        <f>0</f>
        <v>0</v>
      </c>
      <c r="L29" s="7">
        <f>0</f>
        <v>0</v>
      </c>
      <c r="M29" s="7">
        <f>0</f>
        <v>0</v>
      </c>
      <c r="N29" s="7">
        <f>0</f>
        <v>0</v>
      </c>
      <c r="O29" s="7">
        <f>0</f>
        <v>0</v>
      </c>
      <c r="P29" s="7">
        <f>0</f>
        <v>0</v>
      </c>
      <c r="Q29" s="7">
        <f>0</f>
        <v>0</v>
      </c>
      <c r="R29" s="14">
        <f>0</f>
        <v>0</v>
      </c>
      <c r="S29" s="40"/>
    </row>
    <row r="30" spans="2:19" x14ac:dyDescent="0.25">
      <c r="D30" s="23" t="s">
        <v>9</v>
      </c>
      <c r="E30" s="23"/>
      <c r="F30" s="16">
        <f>SUM(F22:F29)</f>
        <v>0</v>
      </c>
      <c r="G30" s="16">
        <f>SUM(G22:G29)</f>
        <v>0</v>
      </c>
      <c r="H30" s="16">
        <f>SUM(H22:H29)</f>
        <v>0</v>
      </c>
      <c r="I30" s="16">
        <f>SUM(I22:I29)</f>
        <v>0</v>
      </c>
      <c r="J30" s="16">
        <f>SUM(J22:J29)</f>
        <v>0</v>
      </c>
      <c r="K30" s="16">
        <f>SUM(K22:K29)</f>
        <v>0</v>
      </c>
      <c r="L30" s="16">
        <f>SUM(L22:L29)</f>
        <v>0</v>
      </c>
      <c r="M30" s="16">
        <f>SUM(M22:M29)</f>
        <v>0</v>
      </c>
      <c r="N30" s="16">
        <f>SUM(N22:N29)</f>
        <v>0</v>
      </c>
      <c r="O30" s="16">
        <f>SUM(O22:O29)</f>
        <v>0</v>
      </c>
      <c r="P30" s="16">
        <f>SUM(P22:P29)</f>
        <v>0</v>
      </c>
      <c r="Q30" s="16">
        <f>SUM(Q22:Q29)</f>
        <v>0</v>
      </c>
      <c r="R30" s="17">
        <f>SUM(R22:R29)</f>
        <v>0</v>
      </c>
      <c r="S30" s="40"/>
    </row>
    <row r="31" spans="2:19" x14ac:dyDescent="0.25">
      <c r="D31" s="22"/>
      <c r="E31" s="22"/>
      <c r="F31" s="20"/>
      <c r="G31" s="7"/>
      <c r="H31" s="7"/>
      <c r="I31" s="7"/>
      <c r="J31" s="7"/>
      <c r="K31" s="7"/>
      <c r="L31" s="7"/>
      <c r="M31" s="7"/>
      <c r="N31" s="7"/>
      <c r="O31" s="7"/>
      <c r="P31" s="7"/>
      <c r="Q31" s="7"/>
      <c r="R31" s="14"/>
      <c r="S31" s="40"/>
    </row>
    <row r="32" spans="2:19" ht="15.75" x14ac:dyDescent="0.25">
      <c r="D32" s="45" t="s">
        <v>13</v>
      </c>
      <c r="E32" s="45"/>
      <c r="F32" s="46">
        <f>F19+F30</f>
        <v>709580.14</v>
      </c>
      <c r="G32" s="46">
        <f>G19+G30</f>
        <v>-192511.06</v>
      </c>
      <c r="H32" s="46">
        <f>H19+H30</f>
        <v>62815.86</v>
      </c>
      <c r="I32" s="46">
        <f>I19+I30</f>
        <v>316054.18</v>
      </c>
      <c r="J32" s="46">
        <f>J19+J30</f>
        <v>170427.72</v>
      </c>
      <c r="K32" s="46">
        <f>K19+K30</f>
        <v>158590.76</v>
      </c>
      <c r="L32" s="46">
        <f>L19+L30</f>
        <v>-69354.89</v>
      </c>
      <c r="M32" s="46">
        <f>M19+M30</f>
        <v>-260922.36</v>
      </c>
      <c r="N32" s="46">
        <f>N19+N30</f>
        <v>227324.4</v>
      </c>
      <c r="O32" s="46">
        <f>O19+O30</f>
        <v>-212515.02</v>
      </c>
      <c r="P32" s="46">
        <f>P19+P30</f>
        <v>-1832.81</v>
      </c>
      <c r="Q32" s="46">
        <f>Q19+Q30</f>
        <v>-58378.67</v>
      </c>
      <c r="R32" s="47">
        <f>R19+R30</f>
        <v>849278.25</v>
      </c>
      <c r="S32" s="40"/>
    </row>
    <row r="33" spans="2:19" ht="15.75" x14ac:dyDescent="0.25">
      <c r="D33" s="24"/>
      <c r="E33" s="24"/>
      <c r="F33" s="8"/>
      <c r="G33" s="8"/>
      <c r="H33" s="8"/>
      <c r="I33" s="8"/>
      <c r="J33" s="8"/>
      <c r="K33" s="8"/>
      <c r="L33" s="8"/>
      <c r="M33" s="8"/>
      <c r="N33" s="8"/>
      <c r="O33" s="8"/>
      <c r="P33" s="8"/>
      <c r="Q33" s="8"/>
      <c r="R33" s="15"/>
      <c r="S33" s="40"/>
    </row>
    <row r="34" spans="2:19" ht="17.25" x14ac:dyDescent="0.3">
      <c r="D34" s="26" t="s">
        <v>14</v>
      </c>
      <c r="E34" s="26"/>
      <c r="F34" s="30"/>
      <c r="G34" s="30"/>
      <c r="H34" s="30"/>
      <c r="I34" s="30"/>
      <c r="J34" s="30"/>
      <c r="K34" s="30"/>
      <c r="L34" s="30"/>
      <c r="M34" s="30"/>
      <c r="N34" s="30"/>
      <c r="O34" s="30"/>
      <c r="P34" s="30"/>
      <c r="Q34" s="30"/>
      <c r="R34" s="31"/>
      <c r="S34" s="40"/>
    </row>
    <row r="35" spans="2:19" x14ac:dyDescent="0.25">
      <c r="B35">
        <v>46</v>
      </c>
      <c r="D35" s="22" t="str">
        <f>"Gain/Loss on Asset Disposal"</f>
        <v>Gain/Loss on Asset Disposal</v>
      </c>
      <c r="E35" s="22"/>
      <c r="F35" s="20">
        <f>0</f>
        <v>0</v>
      </c>
      <c r="G35" s="7">
        <f>0</f>
        <v>0</v>
      </c>
      <c r="H35" s="7">
        <f>0</f>
        <v>0</v>
      </c>
      <c r="I35" s="7">
        <f>0</f>
        <v>0</v>
      </c>
      <c r="J35" s="7">
        <f>0</f>
        <v>0</v>
      </c>
      <c r="K35" s="7">
        <f>0</f>
        <v>0</v>
      </c>
      <c r="L35" s="7">
        <f>0</f>
        <v>0</v>
      </c>
      <c r="M35" s="7">
        <f>0</f>
        <v>0</v>
      </c>
      <c r="N35" s="7">
        <f>0</f>
        <v>0</v>
      </c>
      <c r="O35" s="7">
        <f>0</f>
        <v>0</v>
      </c>
      <c r="P35" s="7">
        <f>0</f>
        <v>0</v>
      </c>
      <c r="Q35" s="7">
        <f>0</f>
        <v>0</v>
      </c>
      <c r="R35" s="14">
        <f>0</f>
        <v>0</v>
      </c>
      <c r="S35" s="40"/>
    </row>
    <row r="36" spans="2:19" x14ac:dyDescent="0.25">
      <c r="B36">
        <v>42</v>
      </c>
      <c r="D36" s="22" t="str">
        <f>"Other Expenses"</f>
        <v>Other Expenses</v>
      </c>
      <c r="E36" s="22"/>
      <c r="F36" s="20">
        <f>0</f>
        <v>0</v>
      </c>
      <c r="G36" s="7">
        <f>0</f>
        <v>0</v>
      </c>
      <c r="H36" s="7">
        <f>0</f>
        <v>0</v>
      </c>
      <c r="I36" s="7">
        <f>0</f>
        <v>0</v>
      </c>
      <c r="J36" s="7">
        <f>0</f>
        <v>0</v>
      </c>
      <c r="K36" s="7">
        <f>0</f>
        <v>0</v>
      </c>
      <c r="L36" s="7">
        <f>0</f>
        <v>0</v>
      </c>
      <c r="M36" s="7">
        <f>0</f>
        <v>0</v>
      </c>
      <c r="N36" s="7">
        <f>0</f>
        <v>0</v>
      </c>
      <c r="O36" s="7">
        <f>0</f>
        <v>0</v>
      </c>
      <c r="P36" s="7">
        <f>0</f>
        <v>0</v>
      </c>
      <c r="Q36" s="7">
        <f>0</f>
        <v>0</v>
      </c>
      <c r="R36" s="14">
        <f>0</f>
        <v>0</v>
      </c>
      <c r="S36" s="40"/>
    </row>
    <row r="37" spans="2:19" x14ac:dyDescent="0.25">
      <c r="B37">
        <v>43</v>
      </c>
      <c r="D37" s="22" t="str">
        <f>"Other Income"</f>
        <v>Other Income</v>
      </c>
      <c r="E37" s="22"/>
      <c r="F37" s="20">
        <f>0</f>
        <v>0</v>
      </c>
      <c r="G37" s="7">
        <f>0</f>
        <v>0</v>
      </c>
      <c r="H37" s="7">
        <f>0</f>
        <v>0</v>
      </c>
      <c r="I37" s="7">
        <f>0</f>
        <v>0</v>
      </c>
      <c r="J37" s="7">
        <f>0</f>
        <v>0</v>
      </c>
      <c r="K37" s="7">
        <f>0</f>
        <v>0</v>
      </c>
      <c r="L37" s="7">
        <f>0</f>
        <v>0</v>
      </c>
      <c r="M37" s="7">
        <f>0</f>
        <v>0</v>
      </c>
      <c r="N37" s="7">
        <f>0</f>
        <v>0</v>
      </c>
      <c r="O37" s="7">
        <f>0</f>
        <v>0</v>
      </c>
      <c r="P37" s="7">
        <f>0</f>
        <v>0</v>
      </c>
      <c r="Q37" s="7">
        <f>0</f>
        <v>0</v>
      </c>
      <c r="R37" s="14">
        <f>0</f>
        <v>0</v>
      </c>
      <c r="S37" s="40"/>
    </row>
    <row r="38" spans="2:19" x14ac:dyDescent="0.25">
      <c r="D38" s="23" t="s">
        <v>15</v>
      </c>
      <c r="E38" s="23"/>
      <c r="F38" s="16">
        <f>SUM(F35:F37)</f>
        <v>0</v>
      </c>
      <c r="G38" s="16">
        <f>SUM(G35:G37)</f>
        <v>0</v>
      </c>
      <c r="H38" s="16">
        <f>SUM(H35:H37)</f>
        <v>0</v>
      </c>
      <c r="I38" s="16">
        <f>SUM(I35:I37)</f>
        <v>0</v>
      </c>
      <c r="J38" s="16">
        <f>SUM(J35:J37)</f>
        <v>0</v>
      </c>
      <c r="K38" s="16">
        <f>SUM(K35:K37)</f>
        <v>0</v>
      </c>
      <c r="L38" s="16">
        <f>SUM(L35:L37)</f>
        <v>0</v>
      </c>
      <c r="M38" s="16">
        <f>SUM(M35:M37)</f>
        <v>0</v>
      </c>
      <c r="N38" s="16">
        <f>SUM(N35:N37)</f>
        <v>0</v>
      </c>
      <c r="O38" s="16">
        <f>SUM(O35:O37)</f>
        <v>0</v>
      </c>
      <c r="P38" s="16">
        <f>SUM(P35:P37)</f>
        <v>0</v>
      </c>
      <c r="Q38" s="16">
        <f>SUM(Q35:Q37)</f>
        <v>0</v>
      </c>
      <c r="R38" s="17">
        <f>SUM(R35:R37)</f>
        <v>0</v>
      </c>
      <c r="S38" s="40"/>
    </row>
    <row r="39" spans="2:19" x14ac:dyDescent="0.25">
      <c r="D39" s="22"/>
      <c r="E39" s="22"/>
      <c r="F39" s="20"/>
      <c r="G39" s="7"/>
      <c r="H39" s="7"/>
      <c r="I39" s="7"/>
      <c r="J39" s="7"/>
      <c r="K39" s="7"/>
      <c r="L39" s="7"/>
      <c r="M39" s="7"/>
      <c r="N39" s="7"/>
      <c r="O39" s="7"/>
      <c r="P39" s="7"/>
      <c r="Q39" s="7"/>
      <c r="R39" s="14"/>
      <c r="S39" s="40"/>
    </row>
    <row r="40" spans="2:19" ht="15.75" x14ac:dyDescent="0.25">
      <c r="D40" s="45" t="s">
        <v>10</v>
      </c>
      <c r="E40" s="45"/>
      <c r="F40" s="46">
        <f>F32+F38</f>
        <v>709580.14</v>
      </c>
      <c r="G40" s="46">
        <f>G32+G38</f>
        <v>-192511.06</v>
      </c>
      <c r="H40" s="46">
        <f>H32+H38</f>
        <v>62815.86</v>
      </c>
      <c r="I40" s="46">
        <f>I32+I38</f>
        <v>316054.18</v>
      </c>
      <c r="J40" s="46">
        <f>J32+J38</f>
        <v>170427.72</v>
      </c>
      <c r="K40" s="46">
        <f>K32+K38</f>
        <v>158590.76</v>
      </c>
      <c r="L40" s="46">
        <f>L32+L38</f>
        <v>-69354.89</v>
      </c>
      <c r="M40" s="46">
        <f>M32+M38</f>
        <v>-260922.36</v>
      </c>
      <c r="N40" s="46">
        <f>N32+N38</f>
        <v>227324.4</v>
      </c>
      <c r="O40" s="46">
        <f>O32+O38</f>
        <v>-212515.02</v>
      </c>
      <c r="P40" s="46">
        <f>P32+P38</f>
        <v>-1832.81</v>
      </c>
      <c r="Q40" s="46">
        <f>Q32+Q38</f>
        <v>-58378.67</v>
      </c>
      <c r="R40" s="47">
        <f>R32+R38</f>
        <v>849278.25</v>
      </c>
      <c r="S40" s="40"/>
    </row>
    <row r="41" spans="2:19" x14ac:dyDescent="0.25">
      <c r="D41" s="22"/>
      <c r="E41" s="22"/>
      <c r="F41" s="20"/>
      <c r="G41" s="7"/>
      <c r="H41" s="7"/>
      <c r="I41" s="7"/>
      <c r="J41" s="7"/>
      <c r="K41" s="7"/>
      <c r="L41" s="7"/>
      <c r="M41" s="7"/>
      <c r="N41" s="7"/>
      <c r="O41" s="7"/>
      <c r="P41" s="7"/>
      <c r="Q41" s="7"/>
      <c r="R41" s="14"/>
      <c r="S41" s="40"/>
    </row>
    <row r="42" spans="2:19" ht="17.25" x14ac:dyDescent="0.3">
      <c r="D42" s="26" t="str">
        <f>"Income Tax Expense"</f>
        <v>Income Tax Expense</v>
      </c>
      <c r="E42" s="26"/>
      <c r="F42" s="32"/>
      <c r="G42" s="33"/>
      <c r="H42" s="33"/>
      <c r="I42" s="33"/>
      <c r="J42" s="33"/>
      <c r="K42" s="33"/>
      <c r="L42" s="33"/>
      <c r="M42" s="33"/>
      <c r="N42" s="33"/>
      <c r="O42" s="33"/>
      <c r="P42" s="33"/>
      <c r="Q42" s="33"/>
      <c r="R42" s="34"/>
      <c r="S42" s="40"/>
    </row>
    <row r="43" spans="2:19" ht="17.25" x14ac:dyDescent="0.3">
      <c r="B43">
        <v>41</v>
      </c>
      <c r="D43" s="22" t="str">
        <f>D42</f>
        <v>Income Tax Expense</v>
      </c>
      <c r="E43" s="21"/>
      <c r="F43" s="20">
        <f>0</f>
        <v>0</v>
      </c>
      <c r="G43" s="7">
        <f>0</f>
        <v>0</v>
      </c>
      <c r="H43" s="7">
        <f>0</f>
        <v>0</v>
      </c>
      <c r="I43" s="7">
        <f>0</f>
        <v>0</v>
      </c>
      <c r="J43" s="7">
        <f>0</f>
        <v>0</v>
      </c>
      <c r="K43" s="7">
        <f>0</f>
        <v>0</v>
      </c>
      <c r="L43" s="7">
        <f>0</f>
        <v>0</v>
      </c>
      <c r="M43" s="7">
        <f>0</f>
        <v>0</v>
      </c>
      <c r="N43" s="7">
        <f>0</f>
        <v>0</v>
      </c>
      <c r="O43" s="7">
        <f>0</f>
        <v>0</v>
      </c>
      <c r="P43" s="7">
        <f>0</f>
        <v>0</v>
      </c>
      <c r="Q43" s="7">
        <f>0</f>
        <v>0</v>
      </c>
      <c r="R43" s="14">
        <f>0</f>
        <v>0</v>
      </c>
      <c r="S43" s="40"/>
    </row>
    <row r="44" spans="2:19" ht="17.25" x14ac:dyDescent="0.3">
      <c r="D44" s="21"/>
      <c r="E44" s="21"/>
      <c r="F44" s="20"/>
      <c r="G44" s="7"/>
      <c r="H44" s="7"/>
      <c r="I44" s="7"/>
      <c r="J44" s="7"/>
      <c r="K44" s="7"/>
      <c r="L44" s="7"/>
      <c r="M44" s="7"/>
      <c r="N44" s="7"/>
      <c r="O44" s="7"/>
      <c r="P44" s="7"/>
      <c r="Q44" s="7"/>
      <c r="R44" s="14"/>
      <c r="S44" s="40"/>
    </row>
    <row r="45" spans="2:19" ht="19.5" thickBot="1" x14ac:dyDescent="0.35">
      <c r="D45" s="35" t="s">
        <v>16</v>
      </c>
      <c r="E45" s="35"/>
      <c r="F45" s="36">
        <f>F40+F43</f>
        <v>709580.14</v>
      </c>
      <c r="G45" s="37">
        <f>G40+G43</f>
        <v>-192511.06</v>
      </c>
      <c r="H45" s="37">
        <f>H40+H43</f>
        <v>62815.86</v>
      </c>
      <c r="I45" s="37">
        <f>I40+I43</f>
        <v>316054.18</v>
      </c>
      <c r="J45" s="37">
        <f>J40+J43</f>
        <v>170427.72</v>
      </c>
      <c r="K45" s="37">
        <f>K40+K43</f>
        <v>158590.76</v>
      </c>
      <c r="L45" s="37">
        <f>L40+L43</f>
        <v>-69354.89</v>
      </c>
      <c r="M45" s="37">
        <f>M40+M43</f>
        <v>-260922.36</v>
      </c>
      <c r="N45" s="37">
        <f>N40+N43</f>
        <v>227324.4</v>
      </c>
      <c r="O45" s="37">
        <f>O40+O43</f>
        <v>-212515.02</v>
      </c>
      <c r="P45" s="37">
        <f>P40+P43</f>
        <v>-1832.81</v>
      </c>
      <c r="Q45" s="37">
        <f>Q40+Q43</f>
        <v>-58378.67</v>
      </c>
      <c r="R45" s="38">
        <f>R40+R43</f>
        <v>849278.25</v>
      </c>
      <c r="S45" s="40"/>
    </row>
    <row r="46" spans="2:19" ht="15.75" thickTop="1" x14ac:dyDescent="0.25"/>
  </sheetData>
  <conditionalFormatting sqref="S12:S45">
    <cfRule type="iconSet" priority="1">
      <iconSet iconSet="5Arrows" showValue="0">
        <cfvo type="percent" val="0"/>
        <cfvo type="num" val="-100000"/>
        <cfvo type="num" val="-50000"/>
        <cfvo type="num" val="50000"/>
        <cfvo type="num" val="1000000"/>
      </iconSet>
    </cfRule>
  </conditionalFormatting>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4" tint="-0.499984740745262"/>
          <x14:colorNegative theme="5"/>
          <x14:colorAxis rgb="FF000000"/>
          <x14:colorMarkers theme="4" tint="-0.499984740745262"/>
          <x14:colorFirst theme="4" tint="0.39997558519241921"/>
          <x14:colorLast theme="4" tint="0.39997558519241921"/>
          <x14:colorHigh theme="4"/>
          <x14:colorLow theme="4"/>
          <x14:sparklines>
            <x14:sparkline>
              <xm:f>Budget!F12:Q12</xm:f>
              <xm:sqref>E12</xm:sqref>
            </x14:sparkline>
            <x14:sparkline>
              <xm:f>Budget!F45:Q45</xm:f>
              <xm:sqref>E45</xm:sqref>
            </x14:sparkline>
            <x14:sparkline>
              <xm:f>Budget!F40:Q40</xm:f>
              <xm:sqref>E40</xm:sqref>
            </x14:sparkline>
            <x14:sparkline>
              <xm:f>Budget!F35:Q35</xm:f>
              <xm:sqref>E35</xm:sqref>
            </x14:sparkline>
            <x14:sparkline>
              <xm:f>Budget!F36:Q36</xm:f>
              <xm:sqref>E36</xm:sqref>
            </x14:sparkline>
            <x14:sparkline>
              <xm:f>Budget!F37:Q37</xm:f>
              <xm:sqref>E37</xm:sqref>
            </x14:sparkline>
            <x14:sparkline>
              <xm:f>Budget!F38:Q38</xm:f>
              <xm:sqref>E38</xm:sqref>
            </x14:sparkline>
            <x14:sparkline>
              <xm:f>Budget!F32:Q32</xm:f>
              <xm:sqref>E32</xm:sqref>
            </x14:sparkline>
            <x14:sparkline>
              <xm:f>Budget!F22:Q22</xm:f>
              <xm:sqref>E22</xm:sqref>
            </x14:sparkline>
            <x14:sparkline>
              <xm:f>Budget!F23:Q23</xm:f>
              <xm:sqref>E23</xm:sqref>
            </x14:sparkline>
            <x14:sparkline>
              <xm:f>Budget!F24:Q24</xm:f>
              <xm:sqref>E24</xm:sqref>
            </x14:sparkline>
            <x14:sparkline>
              <xm:f>Budget!F25:Q25</xm:f>
              <xm:sqref>E25</xm:sqref>
            </x14:sparkline>
            <x14:sparkline>
              <xm:f>Budget!F26:Q26</xm:f>
              <xm:sqref>E26</xm:sqref>
            </x14:sparkline>
            <x14:sparkline>
              <xm:f>Budget!F27:Q27</xm:f>
              <xm:sqref>E27</xm:sqref>
            </x14:sparkline>
            <x14:sparkline>
              <xm:f>Budget!F28:Q28</xm:f>
              <xm:sqref>E28</xm:sqref>
            </x14:sparkline>
            <x14:sparkline>
              <xm:f>Budget!F29:Q29</xm:f>
              <xm:sqref>E29</xm:sqref>
            </x14:sparkline>
            <x14:sparkline>
              <xm:f>Budget!F30:Q30</xm:f>
              <xm:sqref>E30</xm:sqref>
            </x14:sparkline>
            <x14:sparkline>
              <xm:f>Budget!F19:Q19</xm:f>
              <xm:sqref>E19</xm:sqref>
            </x14:sparkline>
            <x14:sparkline>
              <xm:f>Budget!F17:Q17</xm:f>
              <xm:sqref>E17</xm:sqref>
            </x14:sparkline>
            <x14:sparkline>
              <xm:f>Budget!F14:Q14</xm:f>
              <xm:sqref>E14</xm:sqref>
            </x14:sparkline>
            <x14:sparkline>
              <xm:f>Budget!F13:Q13</xm:f>
              <xm:sqref>E13</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showRowColHeaders="0" topLeftCell="C3" zoomScale="90" zoomScaleNormal="90" workbookViewId="0"/>
  </sheetViews>
  <sheetFormatPr defaultRowHeight="15" x14ac:dyDescent="0.25"/>
  <cols>
    <col min="1" max="2" width="9.140625" hidden="1" customWidth="1"/>
    <col min="3" max="3" width="5.85546875" customWidth="1"/>
    <col min="4" max="4" width="43.7109375" bestFit="1" customWidth="1"/>
    <col min="5" max="5" width="22.28515625" bestFit="1" customWidth="1"/>
    <col min="6" max="17" width="13.42578125" bestFit="1" customWidth="1"/>
    <col min="18" max="18" width="16" style="3" bestFit="1" customWidth="1"/>
  </cols>
  <sheetData>
    <row r="1" spans="1:18" s="9" customFormat="1" hidden="1" x14ac:dyDescent="0.25">
      <c r="A1" s="9" t="s">
        <v>821</v>
      </c>
      <c r="B1" s="9" t="s">
        <v>17</v>
      </c>
      <c r="D1" s="9" t="s">
        <v>18</v>
      </c>
      <c r="E1" s="9" t="s">
        <v>19</v>
      </c>
      <c r="F1" s="9" t="s">
        <v>19</v>
      </c>
      <c r="G1" s="9" t="s">
        <v>19</v>
      </c>
      <c r="H1" s="9" t="s">
        <v>19</v>
      </c>
      <c r="I1" s="9" t="s">
        <v>19</v>
      </c>
      <c r="J1" s="9" t="s">
        <v>19</v>
      </c>
      <c r="K1" s="9" t="s">
        <v>19</v>
      </c>
      <c r="L1" s="9" t="s">
        <v>19</v>
      </c>
      <c r="M1" s="9" t="s">
        <v>19</v>
      </c>
      <c r="N1" s="9" t="s">
        <v>19</v>
      </c>
      <c r="O1" s="9" t="s">
        <v>19</v>
      </c>
      <c r="P1" s="9" t="s">
        <v>19</v>
      </c>
      <c r="Q1" s="9" t="s">
        <v>19</v>
      </c>
      <c r="R1" s="9" t="s">
        <v>19</v>
      </c>
    </row>
    <row r="2" spans="1:18" s="9" customFormat="1" hidden="1" x14ac:dyDescent="0.25">
      <c r="A2" s="9" t="s">
        <v>17</v>
      </c>
      <c r="D2" s="9" t="s">
        <v>388</v>
      </c>
      <c r="E2" s="9" t="s">
        <v>389</v>
      </c>
      <c r="F2" s="9" t="s">
        <v>22</v>
      </c>
      <c r="G2" s="9" t="s">
        <v>22</v>
      </c>
      <c r="H2" s="9" t="s">
        <v>22</v>
      </c>
      <c r="I2" s="9" t="s">
        <v>22</v>
      </c>
      <c r="J2" s="9" t="s">
        <v>22</v>
      </c>
      <c r="K2" s="9" t="s">
        <v>22</v>
      </c>
      <c r="L2" s="9" t="s">
        <v>22</v>
      </c>
      <c r="M2" s="9" t="s">
        <v>22</v>
      </c>
      <c r="N2" s="9" t="s">
        <v>22</v>
      </c>
      <c r="O2" s="9" t="s">
        <v>22</v>
      </c>
      <c r="P2" s="9" t="s">
        <v>22</v>
      </c>
      <c r="Q2" s="9" t="s">
        <v>22</v>
      </c>
      <c r="R2" s="9" t="s">
        <v>24</v>
      </c>
    </row>
    <row r="4" spans="1:18" ht="22.5" x14ac:dyDescent="0.3">
      <c r="D4" s="10"/>
    </row>
    <row r="5" spans="1:18" ht="22.5" x14ac:dyDescent="0.3">
      <c r="D5" s="10" t="s">
        <v>387</v>
      </c>
      <c r="E5" s="48" t="str">
        <f>BudgetID</f>
        <v>BUDGET1</v>
      </c>
      <c r="F5" t="s">
        <v>354</v>
      </c>
    </row>
    <row r="6" spans="1:18" ht="22.5" x14ac:dyDescent="0.3">
      <c r="D6" s="10" t="s">
        <v>20</v>
      </c>
      <c r="E6" s="48" t="str">
        <f>Year</f>
        <v>2014</v>
      </c>
      <c r="F6" s="10"/>
    </row>
    <row r="8" spans="1:18" ht="18.75" x14ac:dyDescent="0.3">
      <c r="E8" s="42"/>
      <c r="F8" s="18" t="str">
        <f>TEXT(F9,"MMMM")</f>
        <v>January</v>
      </c>
      <c r="G8" s="5" t="str">
        <f>TEXT(G9,"MMMM")</f>
        <v>February</v>
      </c>
      <c r="H8" s="5" t="str">
        <f>TEXT(H9,"MMMM")</f>
        <v>March</v>
      </c>
      <c r="I8" s="5" t="str">
        <f>TEXT(I9,"MMMM")</f>
        <v>April</v>
      </c>
      <c r="J8" s="5" t="str">
        <f>TEXT(J9,"MMMM")</f>
        <v>May</v>
      </c>
      <c r="K8" s="5" t="str">
        <f>TEXT(K9,"MMMM")</f>
        <v>June</v>
      </c>
      <c r="L8" s="5" t="str">
        <f>TEXT(L9,"MMMM")</f>
        <v>July</v>
      </c>
      <c r="M8" s="5" t="str">
        <f>TEXT(M9,"MMMM")</f>
        <v>August</v>
      </c>
      <c r="N8" s="5" t="str">
        <f>TEXT(N9,"MMMM")</f>
        <v>September</v>
      </c>
      <c r="O8" s="5" t="str">
        <f>TEXT(O9,"MMMM")</f>
        <v>October</v>
      </c>
      <c r="P8" s="5" t="str">
        <f>TEXT(P9,"MMMM")</f>
        <v>November</v>
      </c>
      <c r="Q8" s="5" t="str">
        <f>TEXT(Q9,"MMMM")</f>
        <v>December</v>
      </c>
      <c r="R8" s="11" t="str">
        <f>Year</f>
        <v>2014</v>
      </c>
    </row>
    <row r="9" spans="1:18" hidden="1" x14ac:dyDescent="0.25">
      <c r="A9" t="s">
        <v>17</v>
      </c>
      <c r="E9" s="41"/>
      <c r="F9" s="19">
        <f>DATE(Year,1,1)</f>
        <v>41640</v>
      </c>
      <c r="G9" s="6">
        <f>F10+1</f>
        <v>41671</v>
      </c>
      <c r="H9" s="6">
        <f>G10+1</f>
        <v>41699</v>
      </c>
      <c r="I9" s="6">
        <f>H10+1</f>
        <v>41730</v>
      </c>
      <c r="J9" s="6">
        <f>I10+1</f>
        <v>41760</v>
      </c>
      <c r="K9" s="6">
        <f>J10+1</f>
        <v>41791</v>
      </c>
      <c r="L9" s="6">
        <f>K10+1</f>
        <v>41821</v>
      </c>
      <c r="M9" s="6">
        <f>L10+1</f>
        <v>41852</v>
      </c>
      <c r="N9" s="6">
        <f>M10+1</f>
        <v>41883</v>
      </c>
      <c r="O9" s="6">
        <f>N10+1</f>
        <v>41913</v>
      </c>
      <c r="P9" s="6">
        <f>O10+1</f>
        <v>41944</v>
      </c>
      <c r="Q9" s="6">
        <f>P10+1</f>
        <v>41974</v>
      </c>
      <c r="R9" s="12">
        <f>F9</f>
        <v>41640</v>
      </c>
    </row>
    <row r="10" spans="1:18" hidden="1" x14ac:dyDescent="0.25">
      <c r="A10" t="s">
        <v>17</v>
      </c>
      <c r="E10" s="41"/>
      <c r="F10" s="19">
        <f>EOMONTH(F9,0)</f>
        <v>41670</v>
      </c>
      <c r="G10" s="6">
        <f>EOMONTH(G9,0)</f>
        <v>41698</v>
      </c>
      <c r="H10" s="6">
        <f>EOMONTH(H9,0)</f>
        <v>41729</v>
      </c>
      <c r="I10" s="6">
        <f>EOMONTH(I9,0)</f>
        <v>41759</v>
      </c>
      <c r="J10" s="6">
        <f>EOMONTH(J9,0)</f>
        <v>41790</v>
      </c>
      <c r="K10" s="6">
        <f>EOMONTH(K9,0)</f>
        <v>41820</v>
      </c>
      <c r="L10" s="6">
        <f>EOMONTH(L9,0)</f>
        <v>41851</v>
      </c>
      <c r="M10" s="6">
        <f>EOMONTH(M9,0)</f>
        <v>41882</v>
      </c>
      <c r="N10" s="6">
        <f>EOMONTH(N9,0)</f>
        <v>41912</v>
      </c>
      <c r="O10" s="6">
        <f>EOMONTH(O9,0)</f>
        <v>41943</v>
      </c>
      <c r="P10" s="6">
        <f>EOMONTH(P9,0)</f>
        <v>41973</v>
      </c>
      <c r="Q10" s="6">
        <f>EOMONTH(Q9,0)</f>
        <v>42004</v>
      </c>
      <c r="R10" s="12">
        <f>Q10</f>
        <v>42004</v>
      </c>
    </row>
    <row r="11" spans="1:18" ht="17.25" x14ac:dyDescent="0.3">
      <c r="B11" t="s">
        <v>11</v>
      </c>
      <c r="D11" s="25" t="s">
        <v>6</v>
      </c>
      <c r="E11" s="25"/>
      <c r="F11" s="27"/>
      <c r="G11" s="28"/>
      <c r="H11" s="28"/>
      <c r="I11" s="28"/>
      <c r="J11" s="28"/>
      <c r="K11" s="28"/>
      <c r="L11" s="28"/>
      <c r="M11" s="28"/>
      <c r="N11" s="28"/>
      <c r="O11" s="28"/>
      <c r="P11" s="28"/>
      <c r="Q11" s="28"/>
      <c r="R11" s="29"/>
    </row>
    <row r="12" spans="1:18" x14ac:dyDescent="0.25">
      <c r="B12">
        <v>31</v>
      </c>
      <c r="D12" s="22" t="str">
        <f>"Sales"</f>
        <v>Sales</v>
      </c>
      <c r="E12" s="22"/>
      <c r="F12" s="20">
        <f>-709580.14+1734853.56</f>
        <v>1025273.42</v>
      </c>
      <c r="G12" s="7">
        <f>192511.06+109.95</f>
        <v>192621.01</v>
      </c>
      <c r="H12" s="7">
        <f>-62815.86-0</f>
        <v>-62815.86</v>
      </c>
      <c r="I12" s="7">
        <f>-316054.18+16778.95</f>
        <v>-299275.23</v>
      </c>
      <c r="J12" s="7">
        <f>-170427.72+8008.15</f>
        <v>-162419.57</v>
      </c>
      <c r="K12" s="7">
        <f>-158590.76-0</f>
        <v>-158590.76</v>
      </c>
      <c r="L12" s="7">
        <f>69354.89-0</f>
        <v>69354.89</v>
      </c>
      <c r="M12" s="7">
        <f>260922.36-0</f>
        <v>260922.36</v>
      </c>
      <c r="N12" s="7">
        <f>-227324.4-0</f>
        <v>-227324.4</v>
      </c>
      <c r="O12" s="7">
        <f>212515.02-0</f>
        <v>212515.02</v>
      </c>
      <c r="P12" s="7">
        <f>1832.81-0</f>
        <v>1832.81</v>
      </c>
      <c r="Q12" s="7">
        <f>58378.67-0</f>
        <v>58378.67</v>
      </c>
      <c r="R12" s="14">
        <f>-849278.25+1759750.61</f>
        <v>910472.3600000001</v>
      </c>
    </row>
    <row r="13" spans="1:18" x14ac:dyDescent="0.25">
      <c r="B13">
        <v>32</v>
      </c>
      <c r="D13" s="22" t="str">
        <f>"Sales Returns and Discounts"</f>
        <v>Sales Returns and Discounts</v>
      </c>
      <c r="E13" s="22"/>
      <c r="F13" s="20">
        <f>0-56881.79</f>
        <v>-56881.79</v>
      </c>
      <c r="G13" s="7">
        <f>0-0</f>
        <v>0</v>
      </c>
      <c r="H13" s="7">
        <f>0-0</f>
        <v>0</v>
      </c>
      <c r="I13" s="7">
        <f>0-0</f>
        <v>0</v>
      </c>
      <c r="J13" s="7">
        <f>0-0</f>
        <v>0</v>
      </c>
      <c r="K13" s="7">
        <f>0-0</f>
        <v>0</v>
      </c>
      <c r="L13" s="7">
        <f>0-0</f>
        <v>0</v>
      </c>
      <c r="M13" s="7">
        <f>0-0</f>
        <v>0</v>
      </c>
      <c r="N13" s="7">
        <f>0-0</f>
        <v>0</v>
      </c>
      <c r="O13" s="7">
        <f>0-0</f>
        <v>0</v>
      </c>
      <c r="P13" s="7">
        <f>0-0</f>
        <v>0</v>
      </c>
      <c r="Q13" s="7">
        <f>0-0</f>
        <v>0</v>
      </c>
      <c r="R13" s="14">
        <f>0-56881.79</f>
        <v>-56881.79</v>
      </c>
    </row>
    <row r="14" spans="1:18" x14ac:dyDescent="0.25">
      <c r="D14" s="23" t="s">
        <v>7</v>
      </c>
      <c r="E14" s="23"/>
      <c r="F14" s="16">
        <f>F12+F13</f>
        <v>968391.63</v>
      </c>
      <c r="G14" s="16">
        <f>G12+G13</f>
        <v>192621.01</v>
      </c>
      <c r="H14" s="16">
        <f>H12+H13</f>
        <v>-62815.86</v>
      </c>
      <c r="I14" s="16">
        <f>I12+I13</f>
        <v>-299275.23</v>
      </c>
      <c r="J14" s="16">
        <f>J12+J13</f>
        <v>-162419.57</v>
      </c>
      <c r="K14" s="16">
        <f>K12+K13</f>
        <v>-158590.76</v>
      </c>
      <c r="L14" s="16">
        <f>L12+L13</f>
        <v>69354.89</v>
      </c>
      <c r="M14" s="16">
        <f>M12+M13</f>
        <v>260922.36</v>
      </c>
      <c r="N14" s="16">
        <f>N12+N13</f>
        <v>-227324.4</v>
      </c>
      <c r="O14" s="16">
        <f>O12+O13</f>
        <v>212515.02</v>
      </c>
      <c r="P14" s="16">
        <f>P12+P13</f>
        <v>1832.81</v>
      </c>
      <c r="Q14" s="16">
        <f>Q12+Q13</f>
        <v>58378.67</v>
      </c>
      <c r="R14" s="17">
        <f>R12+R13</f>
        <v>853590.57000000007</v>
      </c>
    </row>
    <row r="15" spans="1:18" x14ac:dyDescent="0.25">
      <c r="D15" s="13"/>
      <c r="E15" s="13"/>
      <c r="F15" s="8"/>
      <c r="G15" s="8"/>
      <c r="H15" s="8"/>
      <c r="I15" s="8"/>
      <c r="J15" s="8"/>
      <c r="K15" s="8"/>
      <c r="L15" s="8"/>
      <c r="M15" s="8"/>
      <c r="N15" s="8"/>
      <c r="O15" s="8"/>
      <c r="P15" s="8"/>
      <c r="Q15" s="8"/>
      <c r="R15" s="15"/>
    </row>
    <row r="16" spans="1:18" ht="17.25" x14ac:dyDescent="0.3">
      <c r="D16" s="26" t="str">
        <f>"Cost of Goods Sold"</f>
        <v>Cost of Goods Sold</v>
      </c>
      <c r="E16" s="26"/>
      <c r="F16" s="27"/>
      <c r="G16" s="28"/>
      <c r="H16" s="28"/>
      <c r="I16" s="28"/>
      <c r="J16" s="28"/>
      <c r="K16" s="28"/>
      <c r="L16" s="28"/>
      <c r="M16" s="28"/>
      <c r="N16" s="28"/>
      <c r="O16" s="28"/>
      <c r="P16" s="28"/>
      <c r="Q16" s="28"/>
      <c r="R16" s="29"/>
    </row>
    <row r="17" spans="2:18" ht="17.25" x14ac:dyDescent="0.3">
      <c r="B17">
        <v>33</v>
      </c>
      <c r="D17" s="22" t="str">
        <f>D16</f>
        <v>Cost of Goods Sold</v>
      </c>
      <c r="E17" s="21"/>
      <c r="F17" s="20">
        <f>0-579281.96</f>
        <v>-579281.96</v>
      </c>
      <c r="G17" s="7">
        <f>0-50.25</f>
        <v>-50.25</v>
      </c>
      <c r="H17" s="7">
        <f>0+94108.11</f>
        <v>94108.11</v>
      </c>
      <c r="I17" s="7">
        <f>0-7428.36</f>
        <v>-7428.36</v>
      </c>
      <c r="J17" s="7">
        <f>0-3975.77</f>
        <v>-3975.77</v>
      </c>
      <c r="K17" s="7">
        <f>0-0</f>
        <v>0</v>
      </c>
      <c r="L17" s="7">
        <f>0-0</f>
        <v>0</v>
      </c>
      <c r="M17" s="7">
        <f>0-0</f>
        <v>0</v>
      </c>
      <c r="N17" s="7">
        <f>0-0</f>
        <v>0</v>
      </c>
      <c r="O17" s="7">
        <f>0-0</f>
        <v>0</v>
      </c>
      <c r="P17" s="7">
        <f>0-0</f>
        <v>0</v>
      </c>
      <c r="Q17" s="7">
        <f>0-0</f>
        <v>0</v>
      </c>
      <c r="R17" s="14">
        <f>0-496628.23</f>
        <v>-496628.23</v>
      </c>
    </row>
    <row r="18" spans="2:18" ht="17.25" x14ac:dyDescent="0.3">
      <c r="D18" s="21"/>
      <c r="E18" s="21"/>
      <c r="F18" s="20"/>
      <c r="G18" s="7"/>
      <c r="H18" s="7"/>
      <c r="I18" s="7"/>
      <c r="J18" s="7"/>
      <c r="K18" s="7"/>
      <c r="L18" s="7"/>
      <c r="M18" s="7"/>
      <c r="N18" s="7"/>
      <c r="O18" s="7"/>
      <c r="P18" s="7"/>
      <c r="Q18" s="7"/>
      <c r="R18" s="14"/>
    </row>
    <row r="19" spans="2:18" ht="15.75" x14ac:dyDescent="0.25">
      <c r="D19" s="45" t="s">
        <v>12</v>
      </c>
      <c r="E19" s="45"/>
      <c r="F19" s="46">
        <f>F14+F17</f>
        <v>389109.67000000004</v>
      </c>
      <c r="G19" s="46">
        <f>G14+G17</f>
        <v>192570.76</v>
      </c>
      <c r="H19" s="46">
        <f>H14+H17</f>
        <v>31292.25</v>
      </c>
      <c r="I19" s="46">
        <f>I14+I17</f>
        <v>-306703.58999999997</v>
      </c>
      <c r="J19" s="46">
        <f>J14+J17</f>
        <v>-166395.34</v>
      </c>
      <c r="K19" s="46">
        <f>K14+K17</f>
        <v>-158590.76</v>
      </c>
      <c r="L19" s="46">
        <f>L14+L17</f>
        <v>69354.89</v>
      </c>
      <c r="M19" s="46">
        <f>M14+M17</f>
        <v>260922.36</v>
      </c>
      <c r="N19" s="46">
        <f>N14+N17</f>
        <v>-227324.4</v>
      </c>
      <c r="O19" s="46">
        <f>O14+O17</f>
        <v>212515.02</v>
      </c>
      <c r="P19" s="46">
        <f>P14+P17</f>
        <v>1832.81</v>
      </c>
      <c r="Q19" s="46">
        <f>Q14+Q17</f>
        <v>58378.67</v>
      </c>
      <c r="R19" s="47">
        <f>R14+R17</f>
        <v>356962.34000000008</v>
      </c>
    </row>
    <row r="20" spans="2:18" x14ac:dyDescent="0.25">
      <c r="D20" s="13"/>
      <c r="E20" s="13"/>
      <c r="F20" s="8"/>
      <c r="G20" s="8"/>
      <c r="H20" s="8"/>
      <c r="I20" s="8"/>
      <c r="J20" s="8"/>
      <c r="K20" s="8"/>
      <c r="L20" s="8"/>
      <c r="M20" s="8"/>
      <c r="N20" s="8"/>
      <c r="O20" s="8"/>
      <c r="P20" s="8"/>
      <c r="Q20" s="8"/>
      <c r="R20" s="15"/>
    </row>
    <row r="21" spans="2:18" ht="17.25" x14ac:dyDescent="0.3">
      <c r="D21" s="26" t="s">
        <v>8</v>
      </c>
      <c r="E21" s="26"/>
      <c r="F21" s="27"/>
      <c r="G21" s="28"/>
      <c r="H21" s="28"/>
      <c r="I21" s="28"/>
      <c r="J21" s="28"/>
      <c r="K21" s="28"/>
      <c r="L21" s="28"/>
      <c r="M21" s="28"/>
      <c r="N21" s="28"/>
      <c r="O21" s="28"/>
      <c r="P21" s="28"/>
      <c r="Q21" s="28"/>
      <c r="R21" s="29"/>
    </row>
    <row r="22" spans="2:18" x14ac:dyDescent="0.25">
      <c r="B22">
        <v>34</v>
      </c>
      <c r="D22" s="22" t="str">
        <f>"Selling Expense"</f>
        <v>Selling Expense</v>
      </c>
      <c r="E22" s="22"/>
      <c r="F22" s="20">
        <f>0-0</f>
        <v>0</v>
      </c>
      <c r="G22" s="7">
        <f>0-0</f>
        <v>0</v>
      </c>
      <c r="H22" s="7">
        <f>0-0</f>
        <v>0</v>
      </c>
      <c r="I22" s="7">
        <f>0-0</f>
        <v>0</v>
      </c>
      <c r="J22" s="7">
        <f>0-0</f>
        <v>0</v>
      </c>
      <c r="K22" s="7">
        <f>0-0</f>
        <v>0</v>
      </c>
      <c r="L22" s="7">
        <f>0-0</f>
        <v>0</v>
      </c>
      <c r="M22" s="7">
        <f>0-0</f>
        <v>0</v>
      </c>
      <c r="N22" s="7">
        <f>0-0</f>
        <v>0</v>
      </c>
      <c r="O22" s="7">
        <f>0-0</f>
        <v>0</v>
      </c>
      <c r="P22" s="7">
        <f>0-0</f>
        <v>0</v>
      </c>
      <c r="Q22" s="7">
        <f>0-0</f>
        <v>0</v>
      </c>
      <c r="R22" s="14">
        <f>0-0</f>
        <v>0</v>
      </c>
    </row>
    <row r="23" spans="2:18" x14ac:dyDescent="0.25">
      <c r="B23">
        <v>35</v>
      </c>
      <c r="D23" s="22" t="str">
        <f>"Administrative Expense"</f>
        <v>Administrative Expense</v>
      </c>
      <c r="E23" s="22"/>
      <c r="F23" s="20">
        <f>0-635116.41</f>
        <v>-635116.41</v>
      </c>
      <c r="G23" s="7">
        <f>0-0</f>
        <v>0</v>
      </c>
      <c r="H23" s="7">
        <f>0-0</f>
        <v>0</v>
      </c>
      <c r="I23" s="7">
        <f>0-0</f>
        <v>0</v>
      </c>
      <c r="J23" s="7">
        <f>0-0</f>
        <v>0</v>
      </c>
      <c r="K23" s="7">
        <f>0-0</f>
        <v>0</v>
      </c>
      <c r="L23" s="7">
        <f>0-0</f>
        <v>0</v>
      </c>
      <c r="M23" s="7">
        <f>0-0</f>
        <v>0</v>
      </c>
      <c r="N23" s="7">
        <f>0-0</f>
        <v>0</v>
      </c>
      <c r="O23" s="7">
        <f>0-0</f>
        <v>0</v>
      </c>
      <c r="P23" s="7">
        <f>0-0</f>
        <v>0</v>
      </c>
      <c r="Q23" s="7">
        <f>0-0</f>
        <v>0</v>
      </c>
      <c r="R23" s="14">
        <f>0-635116.41</f>
        <v>-635116.41</v>
      </c>
    </row>
    <row r="24" spans="2:18" x14ac:dyDescent="0.25">
      <c r="B24">
        <v>36</v>
      </c>
      <c r="D24" s="22" t="str">
        <f>"Salaries Expense"</f>
        <v>Salaries Expense</v>
      </c>
      <c r="E24" s="22"/>
      <c r="F24" s="20">
        <f>0-149332.57</f>
        <v>-149332.57</v>
      </c>
      <c r="G24" s="7">
        <f>0-29513.21</f>
        <v>-29513.21</v>
      </c>
      <c r="H24" s="7">
        <f>0-29910.55</f>
        <v>-29910.55</v>
      </c>
      <c r="I24" s="7">
        <f>0-28305.77</f>
        <v>-28305.77</v>
      </c>
      <c r="J24" s="7">
        <f>0-29845.4</f>
        <v>-29845.4</v>
      </c>
      <c r="K24" s="7">
        <f>0-61735.28</f>
        <v>-61735.28</v>
      </c>
      <c r="L24" s="7">
        <f>0-29201.67</f>
        <v>-29201.67</v>
      </c>
      <c r="M24" s="7">
        <f>0-29031.84</f>
        <v>-29031.84</v>
      </c>
      <c r="N24" s="7">
        <f>0-29910.55</f>
        <v>-29910.55</v>
      </c>
      <c r="O24" s="7">
        <f>0-29506.24</f>
        <v>-29506.240000000002</v>
      </c>
      <c r="P24" s="7">
        <f>0-28422.44</f>
        <v>-28422.44</v>
      </c>
      <c r="Q24" s="7">
        <f>0-29500.48</f>
        <v>-29500.48</v>
      </c>
      <c r="R24" s="14">
        <f>0-504216</f>
        <v>-504216</v>
      </c>
    </row>
    <row r="25" spans="2:18" x14ac:dyDescent="0.25">
      <c r="B25">
        <v>37</v>
      </c>
      <c r="D25" s="22" t="str">
        <f>"Other Employee Expenses"</f>
        <v>Other Employee Expenses</v>
      </c>
      <c r="E25" s="22"/>
      <c r="F25" s="20">
        <f>0-10109.85</f>
        <v>-10109.85</v>
      </c>
      <c r="G25" s="7">
        <f>0-1419.32</f>
        <v>-1419.32</v>
      </c>
      <c r="H25" s="7">
        <f>0-1419.83</f>
        <v>-1419.83</v>
      </c>
      <c r="I25" s="7">
        <f>0-1373.32</f>
        <v>-1373.32</v>
      </c>
      <c r="J25" s="7">
        <f>0-1424.11</f>
        <v>-1424.11</v>
      </c>
      <c r="K25" s="7">
        <f>0-1426.37</f>
        <v>-1426.37</v>
      </c>
      <c r="L25" s="7">
        <f>0-1425.49</f>
        <v>-1425.49</v>
      </c>
      <c r="M25" s="7">
        <f>0-1425.74</f>
        <v>-1425.74</v>
      </c>
      <c r="N25" s="7">
        <f>0-1432.01</f>
        <v>-1432.01</v>
      </c>
      <c r="O25" s="7">
        <f>0-1431.32</f>
        <v>-1431.32</v>
      </c>
      <c r="P25" s="7">
        <f>0-1379.54</f>
        <v>-1379.54</v>
      </c>
      <c r="Q25" s="7">
        <f>0-1432.74</f>
        <v>-1432.74</v>
      </c>
      <c r="R25" s="14">
        <f>0-25699.64</f>
        <v>-25699.64</v>
      </c>
    </row>
    <row r="26" spans="2:18" x14ac:dyDescent="0.25">
      <c r="B26">
        <v>38</v>
      </c>
      <c r="D26" s="22" t="str">
        <f>"Interest Expense"</f>
        <v>Interest Expense</v>
      </c>
      <c r="E26" s="22"/>
      <c r="F26" s="20">
        <f>0-0</f>
        <v>0</v>
      </c>
      <c r="G26" s="7">
        <f>0-0</f>
        <v>0</v>
      </c>
      <c r="H26" s="7">
        <f>0-0</f>
        <v>0</v>
      </c>
      <c r="I26" s="7">
        <f>0-0</f>
        <v>0</v>
      </c>
      <c r="J26" s="7">
        <f>0-0</f>
        <v>0</v>
      </c>
      <c r="K26" s="7">
        <f>0-0</f>
        <v>0</v>
      </c>
      <c r="L26" s="7">
        <f>0-0</f>
        <v>0</v>
      </c>
      <c r="M26" s="7">
        <f>0-0</f>
        <v>0</v>
      </c>
      <c r="N26" s="7">
        <f>0-0</f>
        <v>0</v>
      </c>
      <c r="O26" s="7">
        <f>0-0</f>
        <v>0</v>
      </c>
      <c r="P26" s="7">
        <f>0-0</f>
        <v>0</v>
      </c>
      <c r="Q26" s="7">
        <f>0-0</f>
        <v>0</v>
      </c>
      <c r="R26" s="14">
        <f>0-0</f>
        <v>0</v>
      </c>
    </row>
    <row r="27" spans="2:18" x14ac:dyDescent="0.25">
      <c r="B27">
        <v>39</v>
      </c>
      <c r="D27" s="22" t="str">
        <f>"Tax Expense"</f>
        <v>Tax Expense</v>
      </c>
      <c r="E27" s="22"/>
      <c r="F27" s="20">
        <f>0-7740.41</f>
        <v>-7740.41</v>
      </c>
      <c r="G27" s="7">
        <f>0-2182.72</f>
        <v>-2182.7199999999998</v>
      </c>
      <c r="H27" s="7">
        <f>0-2213.42</f>
        <v>-2213.42</v>
      </c>
      <c r="I27" s="7">
        <f>0-2052.49</f>
        <v>-2052.4899999999998</v>
      </c>
      <c r="J27" s="7">
        <f>0-2299.37</f>
        <v>-2299.37</v>
      </c>
      <c r="K27" s="7">
        <f>0-4647.92</f>
        <v>-4647.92</v>
      </c>
      <c r="L27" s="7">
        <f>0-2159.2</f>
        <v>-2159.1999999999998</v>
      </c>
      <c r="M27" s="7">
        <f>0-2146.19</f>
        <v>-2146.19</v>
      </c>
      <c r="N27" s="7">
        <f>0-2213.38</f>
        <v>-2213.38</v>
      </c>
      <c r="O27" s="7">
        <f>0-2182.44</f>
        <v>-2182.44</v>
      </c>
      <c r="P27" s="7">
        <f>0-2106.68</f>
        <v>-2106.6799999999998</v>
      </c>
      <c r="Q27" s="7">
        <f>0-2182</f>
        <v>-2182</v>
      </c>
      <c r="R27" s="14">
        <f>0-34126.22</f>
        <v>-34126.22</v>
      </c>
    </row>
    <row r="28" spans="2:18" x14ac:dyDescent="0.25">
      <c r="B28">
        <v>40</v>
      </c>
      <c r="D28" s="22" t="str">
        <f>"Depreciation Expense"</f>
        <v>Depreciation Expense</v>
      </c>
      <c r="E28" s="22"/>
      <c r="F28" s="20">
        <f>0-20445.24</f>
        <v>-20445.240000000002</v>
      </c>
      <c r="G28" s="7">
        <f>0-0</f>
        <v>0</v>
      </c>
      <c r="H28" s="7">
        <f>0-0</f>
        <v>0</v>
      </c>
      <c r="I28" s="7">
        <f>0-0</f>
        <v>0</v>
      </c>
      <c r="J28" s="7">
        <f>0-0</f>
        <v>0</v>
      </c>
      <c r="K28" s="7">
        <f>0-0</f>
        <v>0</v>
      </c>
      <c r="L28" s="7">
        <f>0-0</f>
        <v>0</v>
      </c>
      <c r="M28" s="7">
        <f>0-0</f>
        <v>0</v>
      </c>
      <c r="N28" s="7">
        <f>0-0</f>
        <v>0</v>
      </c>
      <c r="O28" s="7">
        <f>0-0</f>
        <v>0</v>
      </c>
      <c r="P28" s="7">
        <f>0-0</f>
        <v>0</v>
      </c>
      <c r="Q28" s="7">
        <f>0-0</f>
        <v>0</v>
      </c>
      <c r="R28" s="14">
        <f>0-20445.24</f>
        <v>-20445.240000000002</v>
      </c>
    </row>
    <row r="29" spans="2:18" x14ac:dyDescent="0.25">
      <c r="B29">
        <v>47</v>
      </c>
      <c r="D29" s="22" t="str">
        <f>"Amortization of Intangible Assets"</f>
        <v>Amortization of Intangible Assets</v>
      </c>
      <c r="E29" s="22"/>
      <c r="F29" s="20">
        <f>0-982.92</f>
        <v>-982.92</v>
      </c>
      <c r="G29" s="7">
        <f>0-0</f>
        <v>0</v>
      </c>
      <c r="H29" s="7">
        <f>0-0</f>
        <v>0</v>
      </c>
      <c r="I29" s="7">
        <f>0-0</f>
        <v>0</v>
      </c>
      <c r="J29" s="7">
        <f>0-0</f>
        <v>0</v>
      </c>
      <c r="K29" s="7">
        <f>0-0</f>
        <v>0</v>
      </c>
      <c r="L29" s="7">
        <f>0-0</f>
        <v>0</v>
      </c>
      <c r="M29" s="7">
        <f>0-0</f>
        <v>0</v>
      </c>
      <c r="N29" s="7">
        <f>0-0</f>
        <v>0</v>
      </c>
      <c r="O29" s="7">
        <f>0-0</f>
        <v>0</v>
      </c>
      <c r="P29" s="7">
        <f>0-0</f>
        <v>0</v>
      </c>
      <c r="Q29" s="7">
        <f>0-0</f>
        <v>0</v>
      </c>
      <c r="R29" s="14">
        <f>0-982.92</f>
        <v>-982.92</v>
      </c>
    </row>
    <row r="30" spans="2:18" x14ac:dyDescent="0.25">
      <c r="D30" s="23" t="s">
        <v>9</v>
      </c>
      <c r="E30" s="23"/>
      <c r="F30" s="16">
        <f>SUM(F22:F29)</f>
        <v>-823727.4</v>
      </c>
      <c r="G30" s="16">
        <f>SUM(G22:G29)</f>
        <v>-33115.25</v>
      </c>
      <c r="H30" s="16">
        <f>SUM(H22:H29)</f>
        <v>-33543.799999999996</v>
      </c>
      <c r="I30" s="16">
        <f>SUM(I22:I29)</f>
        <v>-31731.58</v>
      </c>
      <c r="J30" s="16">
        <f>SUM(J22:J29)</f>
        <v>-33568.880000000005</v>
      </c>
      <c r="K30" s="16">
        <f>SUM(K22:K29)</f>
        <v>-67809.570000000007</v>
      </c>
      <c r="L30" s="16">
        <f>SUM(L22:L29)</f>
        <v>-32786.36</v>
      </c>
      <c r="M30" s="16">
        <f>SUM(M22:M29)</f>
        <v>-32603.77</v>
      </c>
      <c r="N30" s="16">
        <f>SUM(N22:N29)</f>
        <v>-33555.939999999995</v>
      </c>
      <c r="O30" s="16">
        <f>SUM(O22:O29)</f>
        <v>-33120</v>
      </c>
      <c r="P30" s="16">
        <f>SUM(P22:P29)</f>
        <v>-31908.66</v>
      </c>
      <c r="Q30" s="16">
        <f>SUM(Q22:Q29)</f>
        <v>-33115.22</v>
      </c>
      <c r="R30" s="17">
        <f>SUM(R22:R29)</f>
        <v>-1220586.43</v>
      </c>
    </row>
    <row r="31" spans="2:18" x14ac:dyDescent="0.25">
      <c r="D31" s="22"/>
      <c r="E31" s="22"/>
      <c r="F31" s="20"/>
      <c r="G31" s="7"/>
      <c r="H31" s="7"/>
      <c r="I31" s="7"/>
      <c r="J31" s="7"/>
      <c r="K31" s="7"/>
      <c r="L31" s="7"/>
      <c r="M31" s="7"/>
      <c r="N31" s="7"/>
      <c r="O31" s="7"/>
      <c r="P31" s="7"/>
      <c r="Q31" s="7"/>
      <c r="R31" s="14"/>
    </row>
    <row r="32" spans="2:18" ht="15.75" x14ac:dyDescent="0.25">
      <c r="D32" s="45" t="s">
        <v>13</v>
      </c>
      <c r="E32" s="45"/>
      <c r="F32" s="46">
        <f>F19+F30</f>
        <v>-434617.73</v>
      </c>
      <c r="G32" s="46">
        <f>G19+G30</f>
        <v>159455.51</v>
      </c>
      <c r="H32" s="46">
        <f>H19+H30</f>
        <v>-2251.5499999999956</v>
      </c>
      <c r="I32" s="46">
        <f>I19+I30</f>
        <v>-338435.17</v>
      </c>
      <c r="J32" s="46">
        <f>J19+J30</f>
        <v>-199964.22</v>
      </c>
      <c r="K32" s="46">
        <f>K19+K30</f>
        <v>-226400.33000000002</v>
      </c>
      <c r="L32" s="46">
        <f>L19+L30</f>
        <v>36568.53</v>
      </c>
      <c r="M32" s="46">
        <f>M19+M30</f>
        <v>228318.59</v>
      </c>
      <c r="N32" s="46">
        <f>N19+N30</f>
        <v>-260880.34</v>
      </c>
      <c r="O32" s="46">
        <f>O19+O30</f>
        <v>179395.02</v>
      </c>
      <c r="P32" s="46">
        <f>P19+P30</f>
        <v>-30075.85</v>
      </c>
      <c r="Q32" s="46">
        <f>Q19+Q30</f>
        <v>25263.449999999997</v>
      </c>
      <c r="R32" s="47">
        <f>R19+R30</f>
        <v>-863624.08999999985</v>
      </c>
    </row>
    <row r="33" spans="2:18" ht="15.75" x14ac:dyDescent="0.25">
      <c r="D33" s="24"/>
      <c r="E33" s="24"/>
      <c r="F33" s="8"/>
      <c r="G33" s="8"/>
      <c r="H33" s="8"/>
      <c r="I33" s="8"/>
      <c r="J33" s="8"/>
      <c r="K33" s="8"/>
      <c r="L33" s="8"/>
      <c r="M33" s="8"/>
      <c r="N33" s="8"/>
      <c r="O33" s="8"/>
      <c r="P33" s="8"/>
      <c r="Q33" s="8"/>
      <c r="R33" s="15"/>
    </row>
    <row r="34" spans="2:18" ht="17.25" x14ac:dyDescent="0.3">
      <c r="D34" s="26" t="s">
        <v>14</v>
      </c>
      <c r="E34" s="26"/>
      <c r="F34" s="30"/>
      <c r="G34" s="30"/>
      <c r="H34" s="30"/>
      <c r="I34" s="30"/>
      <c r="J34" s="30"/>
      <c r="K34" s="30"/>
      <c r="L34" s="30"/>
      <c r="M34" s="30"/>
      <c r="N34" s="30"/>
      <c r="O34" s="30"/>
      <c r="P34" s="30"/>
      <c r="Q34" s="30"/>
      <c r="R34" s="31"/>
    </row>
    <row r="35" spans="2:18" x14ac:dyDescent="0.25">
      <c r="B35">
        <v>46</v>
      </c>
      <c r="D35" s="22" t="str">
        <f>"Gain/Loss on Asset Disposal"</f>
        <v>Gain/Loss on Asset Disposal</v>
      </c>
      <c r="E35" s="22"/>
      <c r="F35" s="20">
        <f>0-0</f>
        <v>0</v>
      </c>
      <c r="G35" s="7">
        <f>0-0</f>
        <v>0</v>
      </c>
      <c r="H35" s="7">
        <f>0-0</f>
        <v>0</v>
      </c>
      <c r="I35" s="7">
        <f>0-0</f>
        <v>0</v>
      </c>
      <c r="J35" s="7">
        <f>0-0</f>
        <v>0</v>
      </c>
      <c r="K35" s="7">
        <f>0-0</f>
        <v>0</v>
      </c>
      <c r="L35" s="7">
        <f>0-0</f>
        <v>0</v>
      </c>
      <c r="M35" s="7">
        <f>0-0</f>
        <v>0</v>
      </c>
      <c r="N35" s="7">
        <f>0-0</f>
        <v>0</v>
      </c>
      <c r="O35" s="7">
        <f>0-0</f>
        <v>0</v>
      </c>
      <c r="P35" s="7">
        <f>0-0</f>
        <v>0</v>
      </c>
      <c r="Q35" s="7">
        <f>0-0</f>
        <v>0</v>
      </c>
      <c r="R35" s="14">
        <f>0-0</f>
        <v>0</v>
      </c>
    </row>
    <row r="36" spans="2:18" x14ac:dyDescent="0.25">
      <c r="B36">
        <v>42</v>
      </c>
      <c r="D36" s="22" t="str">
        <f>"Other Expenses"</f>
        <v>Other Expenses</v>
      </c>
      <c r="E36" s="22"/>
      <c r="F36" s="20">
        <f>0-2195.77</f>
        <v>-2195.77</v>
      </c>
      <c r="G36" s="7">
        <f>0-0</f>
        <v>0</v>
      </c>
      <c r="H36" s="7">
        <f>0-0</f>
        <v>0</v>
      </c>
      <c r="I36" s="7">
        <f>0-0</f>
        <v>0</v>
      </c>
      <c r="J36" s="7">
        <f>0-0</f>
        <v>0</v>
      </c>
      <c r="K36" s="7">
        <f>0-0</f>
        <v>0</v>
      </c>
      <c r="L36" s="7">
        <f>0-0</f>
        <v>0</v>
      </c>
      <c r="M36" s="7">
        <f>0-0</f>
        <v>0</v>
      </c>
      <c r="N36" s="7">
        <f>0-0</f>
        <v>0</v>
      </c>
      <c r="O36" s="7">
        <f>0-0</f>
        <v>0</v>
      </c>
      <c r="P36" s="7">
        <f>0-0</f>
        <v>0</v>
      </c>
      <c r="Q36" s="7">
        <f>0-0</f>
        <v>0</v>
      </c>
      <c r="R36" s="14">
        <f>0-2195.77</f>
        <v>-2195.77</v>
      </c>
    </row>
    <row r="37" spans="2:18" x14ac:dyDescent="0.25">
      <c r="B37">
        <v>43</v>
      </c>
      <c r="D37" s="22" t="str">
        <f>"Other Income"</f>
        <v>Other Income</v>
      </c>
      <c r="E37" s="22"/>
      <c r="F37" s="20">
        <f>0+1911.24</f>
        <v>1911.24</v>
      </c>
      <c r="G37" s="7">
        <f>0-0</f>
        <v>0</v>
      </c>
      <c r="H37" s="7">
        <f>0-0</f>
        <v>0</v>
      </c>
      <c r="I37" s="7">
        <f>0-0</f>
        <v>0</v>
      </c>
      <c r="J37" s="7">
        <f>0-0</f>
        <v>0</v>
      </c>
      <c r="K37" s="7">
        <f>0-0</f>
        <v>0</v>
      </c>
      <c r="L37" s="7">
        <f>0-0</f>
        <v>0</v>
      </c>
      <c r="M37" s="7">
        <f>0-0</f>
        <v>0</v>
      </c>
      <c r="N37" s="7">
        <f>0-0</f>
        <v>0</v>
      </c>
      <c r="O37" s="7">
        <f>0-0</f>
        <v>0</v>
      </c>
      <c r="P37" s="7">
        <f>0-0</f>
        <v>0</v>
      </c>
      <c r="Q37" s="7">
        <f>0-0</f>
        <v>0</v>
      </c>
      <c r="R37" s="14">
        <f>0+1911.24</f>
        <v>1911.24</v>
      </c>
    </row>
    <row r="38" spans="2:18" x14ac:dyDescent="0.25">
      <c r="D38" s="23" t="s">
        <v>15</v>
      </c>
      <c r="E38" s="23"/>
      <c r="F38" s="16">
        <f>SUM(F35:F37)</f>
        <v>-284.52999999999997</v>
      </c>
      <c r="G38" s="16">
        <f>SUM(G35:G37)</f>
        <v>0</v>
      </c>
      <c r="H38" s="16">
        <f>SUM(H35:H37)</f>
        <v>0</v>
      </c>
      <c r="I38" s="16">
        <f>SUM(I35:I37)</f>
        <v>0</v>
      </c>
      <c r="J38" s="16">
        <f>SUM(J35:J37)</f>
        <v>0</v>
      </c>
      <c r="K38" s="16">
        <f>SUM(K35:K37)</f>
        <v>0</v>
      </c>
      <c r="L38" s="16">
        <f>SUM(L35:L37)</f>
        <v>0</v>
      </c>
      <c r="M38" s="16">
        <f>SUM(M35:M37)</f>
        <v>0</v>
      </c>
      <c r="N38" s="16">
        <f>SUM(N35:N37)</f>
        <v>0</v>
      </c>
      <c r="O38" s="16">
        <f>SUM(O35:O37)</f>
        <v>0</v>
      </c>
      <c r="P38" s="16">
        <f>SUM(P35:P37)</f>
        <v>0</v>
      </c>
      <c r="Q38" s="16">
        <f>SUM(Q35:Q37)</f>
        <v>0</v>
      </c>
      <c r="R38" s="17">
        <f>SUM(R35:R37)</f>
        <v>-284.52999999999997</v>
      </c>
    </row>
    <row r="39" spans="2:18" x14ac:dyDescent="0.25">
      <c r="D39" s="22"/>
      <c r="E39" s="22"/>
      <c r="F39" s="20"/>
      <c r="G39" s="7"/>
      <c r="H39" s="7"/>
      <c r="I39" s="7"/>
      <c r="J39" s="7"/>
      <c r="K39" s="7"/>
      <c r="L39" s="7"/>
      <c r="M39" s="7"/>
      <c r="N39" s="7"/>
      <c r="O39" s="7"/>
      <c r="P39" s="7"/>
      <c r="Q39" s="7"/>
      <c r="R39" s="14"/>
    </row>
    <row r="40" spans="2:18" ht="15.75" x14ac:dyDescent="0.25">
      <c r="D40" s="45" t="s">
        <v>10</v>
      </c>
      <c r="E40" s="45"/>
      <c r="F40" s="46">
        <f>F32+F38</f>
        <v>-434902.26</v>
      </c>
      <c r="G40" s="46">
        <f>G32+G38</f>
        <v>159455.51</v>
      </c>
      <c r="H40" s="46">
        <f>H32+H38</f>
        <v>-2251.5499999999956</v>
      </c>
      <c r="I40" s="46">
        <f>I32+I38</f>
        <v>-338435.17</v>
      </c>
      <c r="J40" s="46">
        <f>J32+J38</f>
        <v>-199964.22</v>
      </c>
      <c r="K40" s="46">
        <f>K32+K38</f>
        <v>-226400.33000000002</v>
      </c>
      <c r="L40" s="46">
        <f>L32+L38</f>
        <v>36568.53</v>
      </c>
      <c r="M40" s="46">
        <f>M32+M38</f>
        <v>228318.59</v>
      </c>
      <c r="N40" s="46">
        <f>N32+N38</f>
        <v>-260880.34</v>
      </c>
      <c r="O40" s="46">
        <f>O32+O38</f>
        <v>179395.02</v>
      </c>
      <c r="P40" s="46">
        <f>P32+P38</f>
        <v>-30075.85</v>
      </c>
      <c r="Q40" s="46">
        <f>Q32+Q38</f>
        <v>25263.449999999997</v>
      </c>
      <c r="R40" s="47">
        <f>R32+R38</f>
        <v>-863908.61999999988</v>
      </c>
    </row>
    <row r="41" spans="2:18" x14ac:dyDescent="0.25">
      <c r="D41" s="22"/>
      <c r="E41" s="22"/>
      <c r="F41" s="20"/>
      <c r="G41" s="7"/>
      <c r="H41" s="7"/>
      <c r="I41" s="7"/>
      <c r="J41" s="7"/>
      <c r="K41" s="7"/>
      <c r="L41" s="7"/>
      <c r="M41" s="7"/>
      <c r="N41" s="7"/>
      <c r="O41" s="7"/>
      <c r="P41" s="7"/>
      <c r="Q41" s="7"/>
      <c r="R41" s="14"/>
    </row>
    <row r="42" spans="2:18" ht="17.25" x14ac:dyDescent="0.3">
      <c r="D42" s="26" t="str">
        <f>"Income Tax Expense"</f>
        <v>Income Tax Expense</v>
      </c>
      <c r="E42" s="26"/>
      <c r="F42" s="32"/>
      <c r="G42" s="33"/>
      <c r="H42" s="33"/>
      <c r="I42" s="33"/>
      <c r="J42" s="33"/>
      <c r="K42" s="33"/>
      <c r="L42" s="33"/>
      <c r="M42" s="33"/>
      <c r="N42" s="33"/>
      <c r="O42" s="33"/>
      <c r="P42" s="33"/>
      <c r="Q42" s="33"/>
      <c r="R42" s="34"/>
    </row>
    <row r="43" spans="2:18" ht="17.25" x14ac:dyDescent="0.3">
      <c r="B43">
        <v>41</v>
      </c>
      <c r="D43" s="22" t="str">
        <f>D42</f>
        <v>Income Tax Expense</v>
      </c>
      <c r="E43" s="21"/>
      <c r="F43" s="20">
        <f>0-0</f>
        <v>0</v>
      </c>
      <c r="G43" s="7">
        <f>0-0</f>
        <v>0</v>
      </c>
      <c r="H43" s="7">
        <f>0-0</f>
        <v>0</v>
      </c>
      <c r="I43" s="7">
        <f>0-0</f>
        <v>0</v>
      </c>
      <c r="J43" s="7">
        <f>0-0</f>
        <v>0</v>
      </c>
      <c r="K43" s="7">
        <f>0-0</f>
        <v>0</v>
      </c>
      <c r="L43" s="7">
        <f>0-0</f>
        <v>0</v>
      </c>
      <c r="M43" s="7">
        <f>0-0</f>
        <v>0</v>
      </c>
      <c r="N43" s="7">
        <f>0-0</f>
        <v>0</v>
      </c>
      <c r="O43" s="7">
        <f>0-0</f>
        <v>0</v>
      </c>
      <c r="P43" s="7">
        <f>0-0</f>
        <v>0</v>
      </c>
      <c r="Q43" s="7">
        <f>0-0</f>
        <v>0</v>
      </c>
      <c r="R43" s="14">
        <f>0-0</f>
        <v>0</v>
      </c>
    </row>
    <row r="44" spans="2:18" ht="17.25" x14ac:dyDescent="0.3">
      <c r="D44" s="21"/>
      <c r="E44" s="21"/>
      <c r="F44" s="20"/>
      <c r="G44" s="7"/>
      <c r="H44" s="7"/>
      <c r="I44" s="7"/>
      <c r="J44" s="7"/>
      <c r="K44" s="7"/>
      <c r="L44" s="7"/>
      <c r="M44" s="7"/>
      <c r="N44" s="7"/>
      <c r="O44" s="7"/>
      <c r="P44" s="7"/>
      <c r="Q44" s="7"/>
      <c r="R44" s="14"/>
    </row>
    <row r="45" spans="2:18" ht="19.5" thickBot="1" x14ac:dyDescent="0.35">
      <c r="D45" s="35" t="s">
        <v>16</v>
      </c>
      <c r="E45" s="35"/>
      <c r="F45" s="36">
        <f>F40+F43</f>
        <v>-434902.26</v>
      </c>
      <c r="G45" s="37">
        <f>G40+G43</f>
        <v>159455.51</v>
      </c>
      <c r="H45" s="37">
        <f>H40+H43</f>
        <v>-2251.5499999999956</v>
      </c>
      <c r="I45" s="37">
        <f>I40+I43</f>
        <v>-338435.17</v>
      </c>
      <c r="J45" s="37">
        <f>J40+J43</f>
        <v>-199964.22</v>
      </c>
      <c r="K45" s="37">
        <f>K40+K43</f>
        <v>-226400.33000000002</v>
      </c>
      <c r="L45" s="37">
        <f>L40+L43</f>
        <v>36568.53</v>
      </c>
      <c r="M45" s="37">
        <f>M40+M43</f>
        <v>228318.59</v>
      </c>
      <c r="N45" s="37">
        <f>N40+N43</f>
        <v>-260880.34</v>
      </c>
      <c r="O45" s="37">
        <f>O40+O43</f>
        <v>179395.02</v>
      </c>
      <c r="P45" s="37">
        <f>P40+P43</f>
        <v>-30075.85</v>
      </c>
      <c r="Q45" s="37">
        <f>Q40+Q43</f>
        <v>25263.449999999997</v>
      </c>
      <c r="R45" s="38">
        <f>R40+R43</f>
        <v>-863908.61999999988</v>
      </c>
    </row>
    <row r="46" spans="2:18" ht="15.75" thickTop="1" x14ac:dyDescent="0.25"/>
  </sheetData>
  <pageMargins left="0.7" right="0.7" top="0.75" bottom="0.75" header="0.3" footer="0.3"/>
  <pageSetup orientation="portrait" horizontalDpi="300" verticalDpi="300" r:id="rId1"/>
  <extLst>
    <ext xmlns:x14="http://schemas.microsoft.com/office/spreadsheetml/2009/9/main" uri="{78C0D931-6437-407d-A8EE-F0AAD7539E65}">
      <x14:conditionalFormattings>
        <x14:conditionalFormatting xmlns:xm="http://schemas.microsoft.com/office/excel/2006/main">
          <x14:cfRule type="iconSet" priority="2" id="{6C4834BE-1AF2-4F23-BBF5-2C2F2A2BE54C}">
            <x14:iconSet iconSet="5Arrows" custom="1">
              <x14:cfvo type="percent">
                <xm:f>0</xm:f>
              </x14:cfvo>
              <x14:cfvo type="num">
                <xm:f>-100000</xm:f>
              </x14:cfvo>
              <x14:cfvo type="num">
                <xm:f>-100000</xm:f>
              </x14:cfvo>
              <x14:cfvo type="num">
                <xm:f>100000</xm:f>
              </x14:cfvo>
              <x14:cfvo type="num">
                <xm:f>1000000</xm:f>
              </x14:cfvo>
              <x14:cfIcon iconSet="3Arrows" iconId="0"/>
              <x14:cfIcon iconSet="4Arrows" iconId="1"/>
              <x14:cfIcon iconSet="NoIcons" iconId="0"/>
              <x14:cfIcon iconSet="4Arrows" iconId="2"/>
              <x14:cfIcon iconSet="3Arrows" iconId="2"/>
            </x14:iconSet>
          </x14:cfRule>
          <xm:sqref>R12:R45</xm:sqref>
        </x14:conditionalFormatting>
      </x14:conditionalFormattings>
    </ex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4" tint="-0.499984740745262"/>
          <x14:colorNegative theme="5"/>
          <x14:colorAxis rgb="FF000000"/>
          <x14:colorMarkers theme="4" tint="-0.499984740745262"/>
          <x14:colorFirst theme="4" tint="0.39997558519241921"/>
          <x14:colorLast theme="4" tint="0.39997558519241921"/>
          <x14:colorHigh theme="4"/>
          <x14:colorLow theme="4"/>
          <x14:sparklines>
            <x14:sparkline>
              <xm:f>Variance!F12:Q12</xm:f>
              <xm:sqref>E12</xm:sqref>
            </x14:sparkline>
            <x14:sparkline>
              <xm:f>Variance!F45:Q45</xm:f>
              <xm:sqref>E45</xm:sqref>
            </x14:sparkline>
            <x14:sparkline>
              <xm:f>Variance!F40:Q40</xm:f>
              <xm:sqref>E40</xm:sqref>
            </x14:sparkline>
            <x14:sparkline>
              <xm:f>Variance!F35:Q35</xm:f>
              <xm:sqref>E35</xm:sqref>
            </x14:sparkline>
            <x14:sparkline>
              <xm:f>Variance!F36:Q36</xm:f>
              <xm:sqref>E36</xm:sqref>
            </x14:sparkline>
            <x14:sparkline>
              <xm:f>Variance!F37:Q37</xm:f>
              <xm:sqref>E37</xm:sqref>
            </x14:sparkline>
            <x14:sparkline>
              <xm:f>Variance!F38:Q38</xm:f>
              <xm:sqref>E38</xm:sqref>
            </x14:sparkline>
            <x14:sparkline>
              <xm:f>Variance!F32:Q32</xm:f>
              <xm:sqref>E32</xm:sqref>
            </x14:sparkline>
            <x14:sparkline>
              <xm:f>Variance!F22:Q22</xm:f>
              <xm:sqref>E22</xm:sqref>
            </x14:sparkline>
            <x14:sparkline>
              <xm:f>Variance!F23:Q23</xm:f>
              <xm:sqref>E23</xm:sqref>
            </x14:sparkline>
            <x14:sparkline>
              <xm:f>Variance!F24:Q24</xm:f>
              <xm:sqref>E24</xm:sqref>
            </x14:sparkline>
            <x14:sparkline>
              <xm:f>Variance!F25:Q25</xm:f>
              <xm:sqref>E25</xm:sqref>
            </x14:sparkline>
            <x14:sparkline>
              <xm:f>Variance!F26:Q26</xm:f>
              <xm:sqref>E26</xm:sqref>
            </x14:sparkline>
            <x14:sparkline>
              <xm:f>Variance!F27:Q27</xm:f>
              <xm:sqref>E27</xm:sqref>
            </x14:sparkline>
            <x14:sparkline>
              <xm:f>Variance!F28:Q28</xm:f>
              <xm:sqref>E28</xm:sqref>
            </x14:sparkline>
            <x14:sparkline>
              <xm:f>Variance!F29:Q29</xm:f>
              <xm:sqref>E29</xm:sqref>
            </x14:sparkline>
            <x14:sparkline>
              <xm:f>Variance!F30:Q30</xm:f>
              <xm:sqref>E30</xm:sqref>
            </x14:sparkline>
            <x14:sparkline>
              <xm:f>Variance!F19:Q19</xm:f>
              <xm:sqref>E19</xm:sqref>
            </x14:sparkline>
            <x14:sparkline>
              <xm:f>Variance!F17:Q17</xm:f>
              <xm:sqref>E17</xm:sqref>
            </x14:sparkline>
            <x14:sparkline>
              <xm:f>Variance!F14:Q14</xm:f>
              <xm:sqref>E14</xm:sqref>
            </x14:sparkline>
            <x14:sparkline>
              <xm:f>Variance!F13:Q13</xm:f>
              <xm:sqref>E13</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workbookViewId="0"/>
  </sheetViews>
  <sheetFormatPr defaultRowHeight="15" x14ac:dyDescent="0.25"/>
  <sheetData>
    <row r="1" spans="1:4" x14ac:dyDescent="0.25">
      <c r="A1" s="39" t="s">
        <v>811</v>
      </c>
      <c r="B1" s="39" t="s">
        <v>1</v>
      </c>
      <c r="C1" s="39" t="s">
        <v>2</v>
      </c>
      <c r="D1" s="39" t="s">
        <v>3</v>
      </c>
    </row>
    <row r="3" spans="1:4" x14ac:dyDescent="0.25">
      <c r="C3" s="39" t="s">
        <v>4</v>
      </c>
    </row>
    <row r="4" spans="1:4" x14ac:dyDescent="0.25">
      <c r="A4" s="39" t="s">
        <v>5</v>
      </c>
      <c r="B4" s="39" t="s">
        <v>21</v>
      </c>
      <c r="C4" s="39" t="s">
        <v>384</v>
      </c>
    </row>
    <row r="5" spans="1:4" x14ac:dyDescent="0.25">
      <c r="A5" s="39" t="s">
        <v>5</v>
      </c>
      <c r="B5" s="39" t="s">
        <v>23</v>
      </c>
      <c r="C5" s="39" t="s">
        <v>791</v>
      </c>
      <c r="D5" s="39" t="s">
        <v>385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workbookViewId="0"/>
  </sheetViews>
  <sheetFormatPr defaultRowHeight="15" x14ac:dyDescent="0.25"/>
  <sheetData>
    <row r="1" spans="1:4" x14ac:dyDescent="0.25">
      <c r="A1" s="39" t="s">
        <v>811</v>
      </c>
      <c r="B1" s="39" t="s">
        <v>1</v>
      </c>
      <c r="C1" s="39" t="s">
        <v>2</v>
      </c>
      <c r="D1" s="39" t="s">
        <v>3</v>
      </c>
    </row>
    <row r="3" spans="1:4" x14ac:dyDescent="0.25">
      <c r="C3" s="39" t="s">
        <v>4</v>
      </c>
    </row>
    <row r="4" spans="1:4" x14ac:dyDescent="0.25">
      <c r="A4" s="39" t="s">
        <v>5</v>
      </c>
      <c r="B4" s="39" t="s">
        <v>21</v>
      </c>
      <c r="C4" s="39" t="s">
        <v>384</v>
      </c>
    </row>
    <row r="5" spans="1:4" x14ac:dyDescent="0.25">
      <c r="A5" s="39" t="s">
        <v>5</v>
      </c>
      <c r="B5" s="39" t="s">
        <v>23</v>
      </c>
      <c r="C5" s="39" t="s">
        <v>791</v>
      </c>
      <c r="D5" s="39" t="s">
        <v>385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workbookViewId="0"/>
  </sheetViews>
  <sheetFormatPr defaultRowHeight="15" x14ac:dyDescent="0.25"/>
  <sheetData>
    <row r="1" spans="1:18" x14ac:dyDescent="0.25">
      <c r="A1" s="39" t="s">
        <v>812</v>
      </c>
      <c r="B1" s="39" t="s">
        <v>17</v>
      </c>
      <c r="D1" s="39" t="s">
        <v>18</v>
      </c>
      <c r="E1" s="39" t="s">
        <v>19</v>
      </c>
      <c r="F1" s="39" t="s">
        <v>19</v>
      </c>
      <c r="G1" s="39" t="s">
        <v>19</v>
      </c>
      <c r="H1" s="39" t="s">
        <v>19</v>
      </c>
      <c r="I1" s="39" t="s">
        <v>19</v>
      </c>
      <c r="J1" s="39" t="s">
        <v>19</v>
      </c>
      <c r="K1" s="39" t="s">
        <v>19</v>
      </c>
      <c r="L1" s="39" t="s">
        <v>19</v>
      </c>
      <c r="M1" s="39" t="s">
        <v>19</v>
      </c>
      <c r="N1" s="39" t="s">
        <v>19</v>
      </c>
      <c r="O1" s="39" t="s">
        <v>19</v>
      </c>
      <c r="P1" s="39" t="s">
        <v>19</v>
      </c>
      <c r="Q1" s="39" t="s">
        <v>19</v>
      </c>
      <c r="R1" s="39" t="s">
        <v>19</v>
      </c>
    </row>
    <row r="2" spans="1:18" x14ac:dyDescent="0.25">
      <c r="A2" s="39" t="s">
        <v>17</v>
      </c>
      <c r="D2" s="39" t="s">
        <v>388</v>
      </c>
      <c r="E2" s="39" t="s">
        <v>389</v>
      </c>
      <c r="F2" s="39" t="s">
        <v>22</v>
      </c>
      <c r="G2" s="39" t="s">
        <v>22</v>
      </c>
      <c r="H2" s="39" t="s">
        <v>22</v>
      </c>
      <c r="I2" s="39" t="s">
        <v>22</v>
      </c>
      <c r="J2" s="39" t="s">
        <v>22</v>
      </c>
      <c r="K2" s="39" t="s">
        <v>22</v>
      </c>
      <c r="L2" s="39" t="s">
        <v>22</v>
      </c>
      <c r="M2" s="39" t="s">
        <v>22</v>
      </c>
      <c r="N2" s="39" t="s">
        <v>22</v>
      </c>
      <c r="O2" s="39" t="s">
        <v>22</v>
      </c>
      <c r="P2" s="39" t="s">
        <v>22</v>
      </c>
      <c r="Q2" s="39" t="s">
        <v>22</v>
      </c>
      <c r="R2" s="39" t="s">
        <v>24</v>
      </c>
    </row>
    <row r="5" spans="1:18" x14ac:dyDescent="0.25">
      <c r="D5" s="39" t="s">
        <v>0</v>
      </c>
    </row>
    <row r="6" spans="1:18" x14ac:dyDescent="0.25">
      <c r="D6" s="39" t="s">
        <v>20</v>
      </c>
      <c r="E6" s="39" t="s">
        <v>25</v>
      </c>
    </row>
    <row r="8" spans="1:18" x14ac:dyDescent="0.25">
      <c r="F8" s="39" t="s">
        <v>26</v>
      </c>
      <c r="G8" s="39" t="s">
        <v>27</v>
      </c>
      <c r="H8" s="39" t="s">
        <v>28</v>
      </c>
      <c r="I8" s="39" t="s">
        <v>29</v>
      </c>
      <c r="J8" s="39" t="s">
        <v>30</v>
      </c>
      <c r="K8" s="39" t="s">
        <v>31</v>
      </c>
      <c r="L8" s="39" t="s">
        <v>32</v>
      </c>
      <c r="M8" s="39" t="s">
        <v>33</v>
      </c>
      <c r="N8" s="39" t="s">
        <v>34</v>
      </c>
      <c r="O8" s="39" t="s">
        <v>35</v>
      </c>
      <c r="P8" s="39" t="s">
        <v>36</v>
      </c>
      <c r="Q8" s="39" t="s">
        <v>355</v>
      </c>
      <c r="R8" s="39" t="s">
        <v>25</v>
      </c>
    </row>
    <row r="9" spans="1:18" x14ac:dyDescent="0.25">
      <c r="A9" s="39" t="s">
        <v>17</v>
      </c>
      <c r="F9" s="39" t="s">
        <v>37</v>
      </c>
      <c r="G9" s="39" t="s">
        <v>38</v>
      </c>
      <c r="H9" s="39" t="s">
        <v>39</v>
      </c>
      <c r="I9" s="39" t="s">
        <v>40</v>
      </c>
      <c r="J9" s="39" t="s">
        <v>41</v>
      </c>
      <c r="K9" s="39" t="s">
        <v>42</v>
      </c>
      <c r="L9" s="39" t="s">
        <v>43</v>
      </c>
      <c r="M9" s="39" t="s">
        <v>44</v>
      </c>
      <c r="N9" s="39" t="s">
        <v>45</v>
      </c>
      <c r="O9" s="39" t="s">
        <v>46</v>
      </c>
      <c r="P9" s="39" t="s">
        <v>47</v>
      </c>
      <c r="Q9" s="39" t="s">
        <v>356</v>
      </c>
      <c r="R9" s="39" t="s">
        <v>357</v>
      </c>
    </row>
    <row r="10" spans="1:18" x14ac:dyDescent="0.25">
      <c r="A10" s="39" t="s">
        <v>17</v>
      </c>
      <c r="F10" s="39" t="s">
        <v>48</v>
      </c>
      <c r="G10" s="39" t="s">
        <v>49</v>
      </c>
      <c r="H10" s="39" t="s">
        <v>50</v>
      </c>
      <c r="I10" s="39" t="s">
        <v>51</v>
      </c>
      <c r="J10" s="39" t="s">
        <v>52</v>
      </c>
      <c r="K10" s="39" t="s">
        <v>53</v>
      </c>
      <c r="L10" s="39" t="s">
        <v>54</v>
      </c>
      <c r="M10" s="39" t="s">
        <v>55</v>
      </c>
      <c r="N10" s="39" t="s">
        <v>56</v>
      </c>
      <c r="O10" s="39" t="s">
        <v>57</v>
      </c>
      <c r="P10" s="39" t="s">
        <v>58</v>
      </c>
      <c r="Q10" s="39" t="s">
        <v>358</v>
      </c>
      <c r="R10" s="39" t="s">
        <v>359</v>
      </c>
    </row>
    <row r="11" spans="1:18" x14ac:dyDescent="0.25">
      <c r="B11" s="39" t="s">
        <v>11</v>
      </c>
      <c r="D11" s="39" t="s">
        <v>6</v>
      </c>
    </row>
    <row r="12" spans="1:18" x14ac:dyDescent="0.25">
      <c r="B12" s="39" t="s">
        <v>59</v>
      </c>
      <c r="D12" s="39" t="s">
        <v>60</v>
      </c>
      <c r="F12" s="39" t="s">
        <v>61</v>
      </c>
      <c r="G12" s="39" t="s">
        <v>62</v>
      </c>
      <c r="H12" s="39" t="s">
        <v>63</v>
      </c>
      <c r="I12" s="39" t="s">
        <v>64</v>
      </c>
      <c r="J12" s="39" t="s">
        <v>65</v>
      </c>
      <c r="K12" s="39" t="s">
        <v>66</v>
      </c>
      <c r="L12" s="39" t="s">
        <v>67</v>
      </c>
      <c r="M12" s="39" t="s">
        <v>68</v>
      </c>
      <c r="N12" s="39" t="s">
        <v>69</v>
      </c>
      <c r="O12" s="39" t="s">
        <v>70</v>
      </c>
      <c r="P12" s="39" t="s">
        <v>71</v>
      </c>
      <c r="Q12" s="39" t="s">
        <v>72</v>
      </c>
      <c r="R12" s="39" t="s">
        <v>360</v>
      </c>
    </row>
    <row r="13" spans="1:18" x14ac:dyDescent="0.25">
      <c r="B13" s="39" t="s">
        <v>73</v>
      </c>
      <c r="D13" s="39" t="s">
        <v>74</v>
      </c>
      <c r="F13" s="39" t="s">
        <v>75</v>
      </c>
      <c r="G13" s="39" t="s">
        <v>76</v>
      </c>
      <c r="H13" s="39" t="s">
        <v>77</v>
      </c>
      <c r="I13" s="39" t="s">
        <v>78</v>
      </c>
      <c r="J13" s="39" t="s">
        <v>79</v>
      </c>
      <c r="K13" s="39" t="s">
        <v>80</v>
      </c>
      <c r="L13" s="39" t="s">
        <v>81</v>
      </c>
      <c r="M13" s="39" t="s">
        <v>82</v>
      </c>
      <c r="N13" s="39" t="s">
        <v>83</v>
      </c>
      <c r="O13" s="39" t="s">
        <v>84</v>
      </c>
      <c r="P13" s="39" t="s">
        <v>85</v>
      </c>
      <c r="Q13" s="39" t="s">
        <v>86</v>
      </c>
      <c r="R13" s="39" t="s">
        <v>361</v>
      </c>
    </row>
    <row r="14" spans="1:18" x14ac:dyDescent="0.25">
      <c r="D14" s="39" t="s">
        <v>7</v>
      </c>
      <c r="F14" s="39" t="s">
        <v>87</v>
      </c>
      <c r="G14" s="39" t="s">
        <v>88</v>
      </c>
      <c r="H14" s="39" t="s">
        <v>89</v>
      </c>
      <c r="I14" s="39" t="s">
        <v>90</v>
      </c>
      <c r="J14" s="39" t="s">
        <v>91</v>
      </c>
      <c r="K14" s="39" t="s">
        <v>92</v>
      </c>
      <c r="L14" s="39" t="s">
        <v>93</v>
      </c>
      <c r="M14" s="39" t="s">
        <v>94</v>
      </c>
      <c r="N14" s="39" t="s">
        <v>95</v>
      </c>
      <c r="O14" s="39" t="s">
        <v>96</v>
      </c>
      <c r="P14" s="39" t="s">
        <v>97</v>
      </c>
      <c r="Q14" s="39" t="s">
        <v>98</v>
      </c>
      <c r="R14" s="39" t="s">
        <v>362</v>
      </c>
    </row>
    <row r="16" spans="1:18" x14ac:dyDescent="0.25">
      <c r="D16" s="39" t="s">
        <v>99</v>
      </c>
    </row>
    <row r="17" spans="2:18" x14ac:dyDescent="0.25">
      <c r="B17" s="39" t="s">
        <v>100</v>
      </c>
      <c r="D17" s="39" t="s">
        <v>382</v>
      </c>
      <c r="F17" s="39" t="s">
        <v>101</v>
      </c>
      <c r="G17" s="39" t="s">
        <v>102</v>
      </c>
      <c r="H17" s="39" t="s">
        <v>103</v>
      </c>
      <c r="I17" s="39" t="s">
        <v>104</v>
      </c>
      <c r="J17" s="39" t="s">
        <v>105</v>
      </c>
      <c r="K17" s="39" t="s">
        <v>106</v>
      </c>
      <c r="L17" s="39" t="s">
        <v>107</v>
      </c>
      <c r="M17" s="39" t="s">
        <v>108</v>
      </c>
      <c r="N17" s="39" t="s">
        <v>109</v>
      </c>
      <c r="O17" s="39" t="s">
        <v>110</v>
      </c>
      <c r="P17" s="39" t="s">
        <v>111</v>
      </c>
      <c r="Q17" s="39" t="s">
        <v>112</v>
      </c>
      <c r="R17" s="39" t="s">
        <v>363</v>
      </c>
    </row>
    <row r="19" spans="2:18" x14ac:dyDescent="0.25">
      <c r="D19" s="39" t="s">
        <v>12</v>
      </c>
      <c r="F19" s="39" t="s">
        <v>113</v>
      </c>
      <c r="G19" s="39" t="s">
        <v>114</v>
      </c>
      <c r="H19" s="39" t="s">
        <v>115</v>
      </c>
      <c r="I19" s="39" t="s">
        <v>116</v>
      </c>
      <c r="J19" s="39" t="s">
        <v>117</v>
      </c>
      <c r="K19" s="39" t="s">
        <v>118</v>
      </c>
      <c r="L19" s="39" t="s">
        <v>119</v>
      </c>
      <c r="M19" s="39" t="s">
        <v>120</v>
      </c>
      <c r="N19" s="39" t="s">
        <v>121</v>
      </c>
      <c r="O19" s="39" t="s">
        <v>122</v>
      </c>
      <c r="P19" s="39" t="s">
        <v>123</v>
      </c>
      <c r="Q19" s="39" t="s">
        <v>124</v>
      </c>
      <c r="R19" s="39" t="s">
        <v>364</v>
      </c>
    </row>
    <row r="21" spans="2:18" x14ac:dyDescent="0.25">
      <c r="D21" s="39" t="s">
        <v>8</v>
      </c>
    </row>
    <row r="22" spans="2:18" x14ac:dyDescent="0.25">
      <c r="B22" s="39" t="s">
        <v>125</v>
      </c>
      <c r="D22" s="39" t="s">
        <v>126</v>
      </c>
      <c r="F22" s="39" t="s">
        <v>127</v>
      </c>
      <c r="G22" s="39" t="s">
        <v>128</v>
      </c>
      <c r="H22" s="39" t="s">
        <v>129</v>
      </c>
      <c r="I22" s="39" t="s">
        <v>130</v>
      </c>
      <c r="J22" s="39" t="s">
        <v>131</v>
      </c>
      <c r="K22" s="39" t="s">
        <v>132</v>
      </c>
      <c r="L22" s="39" t="s">
        <v>133</v>
      </c>
      <c r="M22" s="39" t="s">
        <v>134</v>
      </c>
      <c r="N22" s="39" t="s">
        <v>135</v>
      </c>
      <c r="O22" s="39" t="s">
        <v>136</v>
      </c>
      <c r="P22" s="39" t="s">
        <v>137</v>
      </c>
      <c r="Q22" s="39" t="s">
        <v>138</v>
      </c>
      <c r="R22" s="39" t="s">
        <v>365</v>
      </c>
    </row>
    <row r="23" spans="2:18" x14ac:dyDescent="0.25">
      <c r="B23" s="39" t="s">
        <v>139</v>
      </c>
      <c r="D23" s="39" t="s">
        <v>140</v>
      </c>
      <c r="F23" s="39" t="s">
        <v>141</v>
      </c>
      <c r="G23" s="39" t="s">
        <v>142</v>
      </c>
      <c r="H23" s="39" t="s">
        <v>143</v>
      </c>
      <c r="I23" s="39" t="s">
        <v>144</v>
      </c>
      <c r="J23" s="39" t="s">
        <v>145</v>
      </c>
      <c r="K23" s="39" t="s">
        <v>146</v>
      </c>
      <c r="L23" s="39" t="s">
        <v>147</v>
      </c>
      <c r="M23" s="39" t="s">
        <v>148</v>
      </c>
      <c r="N23" s="39" t="s">
        <v>149</v>
      </c>
      <c r="O23" s="39" t="s">
        <v>150</v>
      </c>
      <c r="P23" s="39" t="s">
        <v>151</v>
      </c>
      <c r="Q23" s="39" t="s">
        <v>152</v>
      </c>
      <c r="R23" s="39" t="s">
        <v>366</v>
      </c>
    </row>
    <row r="24" spans="2:18" x14ac:dyDescent="0.25">
      <c r="B24" s="39" t="s">
        <v>153</v>
      </c>
      <c r="D24" s="39" t="s">
        <v>154</v>
      </c>
      <c r="F24" s="39" t="s">
        <v>155</v>
      </c>
      <c r="G24" s="39" t="s">
        <v>156</v>
      </c>
      <c r="H24" s="39" t="s">
        <v>157</v>
      </c>
      <c r="I24" s="39" t="s">
        <v>158</v>
      </c>
      <c r="J24" s="39" t="s">
        <v>159</v>
      </c>
      <c r="K24" s="39" t="s">
        <v>160</v>
      </c>
      <c r="L24" s="39" t="s">
        <v>161</v>
      </c>
      <c r="M24" s="39" t="s">
        <v>162</v>
      </c>
      <c r="N24" s="39" t="s">
        <v>163</v>
      </c>
      <c r="O24" s="39" t="s">
        <v>164</v>
      </c>
      <c r="P24" s="39" t="s">
        <v>165</v>
      </c>
      <c r="Q24" s="39" t="s">
        <v>166</v>
      </c>
      <c r="R24" s="39" t="s">
        <v>367</v>
      </c>
    </row>
    <row r="25" spans="2:18" x14ac:dyDescent="0.25">
      <c r="B25" s="39" t="s">
        <v>167</v>
      </c>
      <c r="D25" s="39" t="s">
        <v>168</v>
      </c>
      <c r="F25" s="39" t="s">
        <v>169</v>
      </c>
      <c r="G25" s="39" t="s">
        <v>170</v>
      </c>
      <c r="H25" s="39" t="s">
        <v>171</v>
      </c>
      <c r="I25" s="39" t="s">
        <v>172</v>
      </c>
      <c r="J25" s="39" t="s">
        <v>173</v>
      </c>
      <c r="K25" s="39" t="s">
        <v>174</v>
      </c>
      <c r="L25" s="39" t="s">
        <v>175</v>
      </c>
      <c r="M25" s="39" t="s">
        <v>176</v>
      </c>
      <c r="N25" s="39" t="s">
        <v>177</v>
      </c>
      <c r="O25" s="39" t="s">
        <v>178</v>
      </c>
      <c r="P25" s="39" t="s">
        <v>179</v>
      </c>
      <c r="Q25" s="39" t="s">
        <v>180</v>
      </c>
      <c r="R25" s="39" t="s">
        <v>368</v>
      </c>
    </row>
    <row r="26" spans="2:18" x14ac:dyDescent="0.25">
      <c r="B26" s="39" t="s">
        <v>181</v>
      </c>
      <c r="D26" s="39" t="s">
        <v>182</v>
      </c>
      <c r="F26" s="39" t="s">
        <v>183</v>
      </c>
      <c r="G26" s="39" t="s">
        <v>184</v>
      </c>
      <c r="H26" s="39" t="s">
        <v>185</v>
      </c>
      <c r="I26" s="39" t="s">
        <v>186</v>
      </c>
      <c r="J26" s="39" t="s">
        <v>187</v>
      </c>
      <c r="K26" s="39" t="s">
        <v>188</v>
      </c>
      <c r="L26" s="39" t="s">
        <v>189</v>
      </c>
      <c r="M26" s="39" t="s">
        <v>190</v>
      </c>
      <c r="N26" s="39" t="s">
        <v>191</v>
      </c>
      <c r="O26" s="39" t="s">
        <v>192</v>
      </c>
      <c r="P26" s="39" t="s">
        <v>193</v>
      </c>
      <c r="Q26" s="39" t="s">
        <v>194</v>
      </c>
      <c r="R26" s="39" t="s">
        <v>369</v>
      </c>
    </row>
    <row r="27" spans="2:18" x14ac:dyDescent="0.25">
      <c r="B27" s="39" t="s">
        <v>195</v>
      </c>
      <c r="D27" s="39" t="s">
        <v>196</v>
      </c>
      <c r="F27" s="39" t="s">
        <v>197</v>
      </c>
      <c r="G27" s="39" t="s">
        <v>198</v>
      </c>
      <c r="H27" s="39" t="s">
        <v>199</v>
      </c>
      <c r="I27" s="39" t="s">
        <v>200</v>
      </c>
      <c r="J27" s="39" t="s">
        <v>201</v>
      </c>
      <c r="K27" s="39" t="s">
        <v>202</v>
      </c>
      <c r="L27" s="39" t="s">
        <v>203</v>
      </c>
      <c r="M27" s="39" t="s">
        <v>204</v>
      </c>
      <c r="N27" s="39" t="s">
        <v>205</v>
      </c>
      <c r="O27" s="39" t="s">
        <v>206</v>
      </c>
      <c r="P27" s="39" t="s">
        <v>207</v>
      </c>
      <c r="Q27" s="39" t="s">
        <v>208</v>
      </c>
      <c r="R27" s="39" t="s">
        <v>370</v>
      </c>
    </row>
    <row r="28" spans="2:18" x14ac:dyDescent="0.25">
      <c r="B28" s="39" t="s">
        <v>209</v>
      </c>
      <c r="D28" s="39" t="s">
        <v>210</v>
      </c>
      <c r="F28" s="39" t="s">
        <v>211</v>
      </c>
      <c r="G28" s="39" t="s">
        <v>212</v>
      </c>
      <c r="H28" s="39" t="s">
        <v>213</v>
      </c>
      <c r="I28" s="39" t="s">
        <v>214</v>
      </c>
      <c r="J28" s="39" t="s">
        <v>215</v>
      </c>
      <c r="K28" s="39" t="s">
        <v>216</v>
      </c>
      <c r="L28" s="39" t="s">
        <v>217</v>
      </c>
      <c r="M28" s="39" t="s">
        <v>218</v>
      </c>
      <c r="N28" s="39" t="s">
        <v>219</v>
      </c>
      <c r="O28" s="39" t="s">
        <v>220</v>
      </c>
      <c r="P28" s="39" t="s">
        <v>221</v>
      </c>
      <c r="Q28" s="39" t="s">
        <v>222</v>
      </c>
      <c r="R28" s="39" t="s">
        <v>371</v>
      </c>
    </row>
    <row r="29" spans="2:18" x14ac:dyDescent="0.25">
      <c r="B29" s="39" t="s">
        <v>223</v>
      </c>
      <c r="D29" s="39" t="s">
        <v>224</v>
      </c>
      <c r="F29" s="39" t="s">
        <v>225</v>
      </c>
      <c r="G29" s="39" t="s">
        <v>226</v>
      </c>
      <c r="H29" s="39" t="s">
        <v>227</v>
      </c>
      <c r="I29" s="39" t="s">
        <v>228</v>
      </c>
      <c r="J29" s="39" t="s">
        <v>229</v>
      </c>
      <c r="K29" s="39" t="s">
        <v>230</v>
      </c>
      <c r="L29" s="39" t="s">
        <v>231</v>
      </c>
      <c r="M29" s="39" t="s">
        <v>232</v>
      </c>
      <c r="N29" s="39" t="s">
        <v>233</v>
      </c>
      <c r="O29" s="39" t="s">
        <v>234</v>
      </c>
      <c r="P29" s="39" t="s">
        <v>235</v>
      </c>
      <c r="Q29" s="39" t="s">
        <v>236</v>
      </c>
      <c r="R29" s="39" t="s">
        <v>372</v>
      </c>
    </row>
    <row r="30" spans="2:18" x14ac:dyDescent="0.25">
      <c r="D30" s="39" t="s">
        <v>9</v>
      </c>
      <c r="F30" s="39" t="s">
        <v>237</v>
      </c>
      <c r="G30" s="39" t="s">
        <v>238</v>
      </c>
      <c r="H30" s="39" t="s">
        <v>239</v>
      </c>
      <c r="I30" s="39" t="s">
        <v>240</v>
      </c>
      <c r="J30" s="39" t="s">
        <v>241</v>
      </c>
      <c r="K30" s="39" t="s">
        <v>242</v>
      </c>
      <c r="L30" s="39" t="s">
        <v>243</v>
      </c>
      <c r="M30" s="39" t="s">
        <v>244</v>
      </c>
      <c r="N30" s="39" t="s">
        <v>245</v>
      </c>
      <c r="O30" s="39" t="s">
        <v>246</v>
      </c>
      <c r="P30" s="39" t="s">
        <v>247</v>
      </c>
      <c r="Q30" s="39" t="s">
        <v>248</v>
      </c>
      <c r="R30" s="39" t="s">
        <v>373</v>
      </c>
    </row>
    <row r="32" spans="2:18" x14ac:dyDescent="0.25">
      <c r="D32" s="39" t="s">
        <v>13</v>
      </c>
      <c r="F32" s="39" t="s">
        <v>249</v>
      </c>
      <c r="G32" s="39" t="s">
        <v>250</v>
      </c>
      <c r="H32" s="39" t="s">
        <v>251</v>
      </c>
      <c r="I32" s="39" t="s">
        <v>252</v>
      </c>
      <c r="J32" s="39" t="s">
        <v>253</v>
      </c>
      <c r="K32" s="39" t="s">
        <v>254</v>
      </c>
      <c r="L32" s="39" t="s">
        <v>255</v>
      </c>
      <c r="M32" s="39" t="s">
        <v>256</v>
      </c>
      <c r="N32" s="39" t="s">
        <v>257</v>
      </c>
      <c r="O32" s="39" t="s">
        <v>258</v>
      </c>
      <c r="P32" s="39" t="s">
        <v>259</v>
      </c>
      <c r="Q32" s="39" t="s">
        <v>260</v>
      </c>
      <c r="R32" s="39" t="s">
        <v>374</v>
      </c>
    </row>
    <row r="34" spans="2:18" x14ac:dyDescent="0.25">
      <c r="D34" s="39" t="s">
        <v>14</v>
      </c>
    </row>
    <row r="35" spans="2:18" x14ac:dyDescent="0.25">
      <c r="B35" s="39" t="s">
        <v>261</v>
      </c>
      <c r="D35" s="39" t="s">
        <v>262</v>
      </c>
      <c r="F35" s="39" t="s">
        <v>263</v>
      </c>
      <c r="G35" s="39" t="s">
        <v>264</v>
      </c>
      <c r="H35" s="39" t="s">
        <v>265</v>
      </c>
      <c r="I35" s="39" t="s">
        <v>266</v>
      </c>
      <c r="J35" s="39" t="s">
        <v>267</v>
      </c>
      <c r="K35" s="39" t="s">
        <v>268</v>
      </c>
      <c r="L35" s="39" t="s">
        <v>269</v>
      </c>
      <c r="M35" s="39" t="s">
        <v>270</v>
      </c>
      <c r="N35" s="39" t="s">
        <v>271</v>
      </c>
      <c r="O35" s="39" t="s">
        <v>272</v>
      </c>
      <c r="P35" s="39" t="s">
        <v>273</v>
      </c>
      <c r="Q35" s="39" t="s">
        <v>274</v>
      </c>
      <c r="R35" s="39" t="s">
        <v>375</v>
      </c>
    </row>
    <row r="36" spans="2:18" x14ac:dyDescent="0.25">
      <c r="B36" s="39" t="s">
        <v>275</v>
      </c>
      <c r="D36" s="39" t="s">
        <v>276</v>
      </c>
      <c r="F36" s="39" t="s">
        <v>277</v>
      </c>
      <c r="G36" s="39" t="s">
        <v>278</v>
      </c>
      <c r="H36" s="39" t="s">
        <v>279</v>
      </c>
      <c r="I36" s="39" t="s">
        <v>280</v>
      </c>
      <c r="J36" s="39" t="s">
        <v>281</v>
      </c>
      <c r="K36" s="39" t="s">
        <v>282</v>
      </c>
      <c r="L36" s="39" t="s">
        <v>283</v>
      </c>
      <c r="M36" s="39" t="s">
        <v>284</v>
      </c>
      <c r="N36" s="39" t="s">
        <v>285</v>
      </c>
      <c r="O36" s="39" t="s">
        <v>286</v>
      </c>
      <c r="P36" s="39" t="s">
        <v>287</v>
      </c>
      <c r="Q36" s="39" t="s">
        <v>288</v>
      </c>
      <c r="R36" s="39" t="s">
        <v>376</v>
      </c>
    </row>
    <row r="37" spans="2:18" x14ac:dyDescent="0.25">
      <c r="B37" s="39" t="s">
        <v>289</v>
      </c>
      <c r="D37" s="39" t="s">
        <v>290</v>
      </c>
      <c r="F37" s="39" t="s">
        <v>291</v>
      </c>
      <c r="G37" s="39" t="s">
        <v>292</v>
      </c>
      <c r="H37" s="39" t="s">
        <v>293</v>
      </c>
      <c r="I37" s="39" t="s">
        <v>294</v>
      </c>
      <c r="J37" s="39" t="s">
        <v>295</v>
      </c>
      <c r="K37" s="39" t="s">
        <v>296</v>
      </c>
      <c r="L37" s="39" t="s">
        <v>297</v>
      </c>
      <c r="M37" s="39" t="s">
        <v>298</v>
      </c>
      <c r="N37" s="39" t="s">
        <v>299</v>
      </c>
      <c r="O37" s="39" t="s">
        <v>300</v>
      </c>
      <c r="P37" s="39" t="s">
        <v>301</v>
      </c>
      <c r="Q37" s="39" t="s">
        <v>302</v>
      </c>
      <c r="R37" s="39" t="s">
        <v>377</v>
      </c>
    </row>
    <row r="38" spans="2:18" x14ac:dyDescent="0.25">
      <c r="D38" s="39" t="s">
        <v>15</v>
      </c>
      <c r="F38" s="39" t="s">
        <v>303</v>
      </c>
      <c r="G38" s="39" t="s">
        <v>304</v>
      </c>
      <c r="H38" s="39" t="s">
        <v>305</v>
      </c>
      <c r="I38" s="39" t="s">
        <v>306</v>
      </c>
      <c r="J38" s="39" t="s">
        <v>307</v>
      </c>
      <c r="K38" s="39" t="s">
        <v>308</v>
      </c>
      <c r="L38" s="39" t="s">
        <v>309</v>
      </c>
      <c r="M38" s="39" t="s">
        <v>310</v>
      </c>
      <c r="N38" s="39" t="s">
        <v>311</v>
      </c>
      <c r="O38" s="39" t="s">
        <v>312</v>
      </c>
      <c r="P38" s="39" t="s">
        <v>313</v>
      </c>
      <c r="Q38" s="39" t="s">
        <v>314</v>
      </c>
      <c r="R38" s="39" t="s">
        <v>378</v>
      </c>
    </row>
    <row r="40" spans="2:18" x14ac:dyDescent="0.25">
      <c r="D40" s="39" t="s">
        <v>10</v>
      </c>
      <c r="F40" s="39" t="s">
        <v>315</v>
      </c>
      <c r="G40" s="39" t="s">
        <v>316</v>
      </c>
      <c r="H40" s="39" t="s">
        <v>317</v>
      </c>
      <c r="I40" s="39" t="s">
        <v>318</v>
      </c>
      <c r="J40" s="39" t="s">
        <v>319</v>
      </c>
      <c r="K40" s="39" t="s">
        <v>320</v>
      </c>
      <c r="L40" s="39" t="s">
        <v>321</v>
      </c>
      <c r="M40" s="39" t="s">
        <v>322</v>
      </c>
      <c r="N40" s="39" t="s">
        <v>323</v>
      </c>
      <c r="O40" s="39" t="s">
        <v>324</v>
      </c>
      <c r="P40" s="39" t="s">
        <v>325</v>
      </c>
      <c r="Q40" s="39" t="s">
        <v>326</v>
      </c>
      <c r="R40" s="39" t="s">
        <v>379</v>
      </c>
    </row>
    <row r="42" spans="2:18" x14ac:dyDescent="0.25">
      <c r="D42" s="39" t="s">
        <v>327</v>
      </c>
    </row>
    <row r="43" spans="2:18" x14ac:dyDescent="0.25">
      <c r="B43" s="39" t="s">
        <v>328</v>
      </c>
      <c r="D43" s="39" t="s">
        <v>383</v>
      </c>
      <c r="F43" s="39" t="s">
        <v>329</v>
      </c>
      <c r="G43" s="39" t="s">
        <v>330</v>
      </c>
      <c r="H43" s="39" t="s">
        <v>331</v>
      </c>
      <c r="I43" s="39" t="s">
        <v>332</v>
      </c>
      <c r="J43" s="39" t="s">
        <v>333</v>
      </c>
      <c r="K43" s="39" t="s">
        <v>334</v>
      </c>
      <c r="L43" s="39" t="s">
        <v>335</v>
      </c>
      <c r="M43" s="39" t="s">
        <v>336</v>
      </c>
      <c r="N43" s="39" t="s">
        <v>337</v>
      </c>
      <c r="O43" s="39" t="s">
        <v>338</v>
      </c>
      <c r="P43" s="39" t="s">
        <v>339</v>
      </c>
      <c r="Q43" s="39" t="s">
        <v>340</v>
      </c>
      <c r="R43" s="39" t="s">
        <v>380</v>
      </c>
    </row>
    <row r="45" spans="2:18" x14ac:dyDescent="0.25">
      <c r="D45" s="39" t="s">
        <v>16</v>
      </c>
      <c r="F45" s="39" t="s">
        <v>341</v>
      </c>
      <c r="G45" s="39" t="s">
        <v>342</v>
      </c>
      <c r="H45" s="39" t="s">
        <v>343</v>
      </c>
      <c r="I45" s="39" t="s">
        <v>344</v>
      </c>
      <c r="J45" s="39" t="s">
        <v>345</v>
      </c>
      <c r="K45" s="39" t="s">
        <v>346</v>
      </c>
      <c r="L45" s="39" t="s">
        <v>347</v>
      </c>
      <c r="M45" s="39" t="s">
        <v>348</v>
      </c>
      <c r="N45" s="39" t="s">
        <v>349</v>
      </c>
      <c r="O45" s="39" t="s">
        <v>350</v>
      </c>
      <c r="P45" s="39" t="s">
        <v>351</v>
      </c>
      <c r="Q45" s="39" t="s">
        <v>352</v>
      </c>
      <c r="R45" s="39" t="s">
        <v>381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workbookViewId="0"/>
  </sheetViews>
  <sheetFormatPr defaultRowHeight="15" x14ac:dyDescent="0.25"/>
  <sheetData>
    <row r="1" spans="1:18" x14ac:dyDescent="0.25">
      <c r="A1" s="39" t="s">
        <v>812</v>
      </c>
      <c r="B1" s="39" t="s">
        <v>17</v>
      </c>
      <c r="D1" s="39" t="s">
        <v>18</v>
      </c>
      <c r="E1" s="39" t="s">
        <v>19</v>
      </c>
      <c r="F1" s="39" t="s">
        <v>19</v>
      </c>
      <c r="G1" s="39" t="s">
        <v>19</v>
      </c>
      <c r="H1" s="39" t="s">
        <v>19</v>
      </c>
      <c r="I1" s="39" t="s">
        <v>19</v>
      </c>
      <c r="J1" s="39" t="s">
        <v>19</v>
      </c>
      <c r="K1" s="39" t="s">
        <v>19</v>
      </c>
      <c r="L1" s="39" t="s">
        <v>19</v>
      </c>
      <c r="M1" s="39" t="s">
        <v>19</v>
      </c>
      <c r="N1" s="39" t="s">
        <v>19</v>
      </c>
      <c r="O1" s="39" t="s">
        <v>19</v>
      </c>
      <c r="P1" s="39" t="s">
        <v>19</v>
      </c>
      <c r="Q1" s="39" t="s">
        <v>19</v>
      </c>
      <c r="R1" s="39" t="s">
        <v>19</v>
      </c>
    </row>
    <row r="2" spans="1:18" x14ac:dyDescent="0.25">
      <c r="A2" s="39" t="s">
        <v>17</v>
      </c>
      <c r="D2" s="39" t="s">
        <v>388</v>
      </c>
      <c r="E2" s="39" t="s">
        <v>389</v>
      </c>
      <c r="F2" s="39" t="s">
        <v>22</v>
      </c>
      <c r="G2" s="39" t="s">
        <v>22</v>
      </c>
      <c r="H2" s="39" t="s">
        <v>22</v>
      </c>
      <c r="I2" s="39" t="s">
        <v>22</v>
      </c>
      <c r="J2" s="39" t="s">
        <v>22</v>
      </c>
      <c r="K2" s="39" t="s">
        <v>22</v>
      </c>
      <c r="L2" s="39" t="s">
        <v>22</v>
      </c>
      <c r="M2" s="39" t="s">
        <v>22</v>
      </c>
      <c r="N2" s="39" t="s">
        <v>22</v>
      </c>
      <c r="O2" s="39" t="s">
        <v>22</v>
      </c>
      <c r="P2" s="39" t="s">
        <v>22</v>
      </c>
      <c r="Q2" s="39" t="s">
        <v>22</v>
      </c>
      <c r="R2" s="39" t="s">
        <v>24</v>
      </c>
    </row>
    <row r="5" spans="1:18" x14ac:dyDescent="0.25">
      <c r="D5" s="39" t="s">
        <v>0</v>
      </c>
    </row>
    <row r="6" spans="1:18" x14ac:dyDescent="0.25">
      <c r="D6" s="39" t="s">
        <v>20</v>
      </c>
      <c r="E6" s="39" t="s">
        <v>25</v>
      </c>
    </row>
    <row r="8" spans="1:18" x14ac:dyDescent="0.25">
      <c r="F8" s="39" t="s">
        <v>26</v>
      </c>
      <c r="G8" s="39" t="s">
        <v>27</v>
      </c>
      <c r="H8" s="39" t="s">
        <v>28</v>
      </c>
      <c r="I8" s="39" t="s">
        <v>29</v>
      </c>
      <c r="J8" s="39" t="s">
        <v>30</v>
      </c>
      <c r="K8" s="39" t="s">
        <v>31</v>
      </c>
      <c r="L8" s="39" t="s">
        <v>32</v>
      </c>
      <c r="M8" s="39" t="s">
        <v>33</v>
      </c>
      <c r="N8" s="39" t="s">
        <v>34</v>
      </c>
      <c r="O8" s="39" t="s">
        <v>35</v>
      </c>
      <c r="P8" s="39" t="s">
        <v>36</v>
      </c>
      <c r="Q8" s="39" t="s">
        <v>355</v>
      </c>
      <c r="R8" s="39" t="s">
        <v>25</v>
      </c>
    </row>
    <row r="9" spans="1:18" x14ac:dyDescent="0.25">
      <c r="A9" s="39" t="s">
        <v>17</v>
      </c>
      <c r="F9" s="39" t="s">
        <v>37</v>
      </c>
      <c r="G9" s="39" t="s">
        <v>38</v>
      </c>
      <c r="H9" s="39" t="s">
        <v>39</v>
      </c>
      <c r="I9" s="39" t="s">
        <v>40</v>
      </c>
      <c r="J9" s="39" t="s">
        <v>41</v>
      </c>
      <c r="K9" s="39" t="s">
        <v>42</v>
      </c>
      <c r="L9" s="39" t="s">
        <v>43</v>
      </c>
      <c r="M9" s="39" t="s">
        <v>44</v>
      </c>
      <c r="N9" s="39" t="s">
        <v>45</v>
      </c>
      <c r="O9" s="39" t="s">
        <v>46</v>
      </c>
      <c r="P9" s="39" t="s">
        <v>47</v>
      </c>
      <c r="Q9" s="39" t="s">
        <v>356</v>
      </c>
      <c r="R9" s="39" t="s">
        <v>357</v>
      </c>
    </row>
    <row r="10" spans="1:18" x14ac:dyDescent="0.25">
      <c r="A10" s="39" t="s">
        <v>17</v>
      </c>
      <c r="F10" s="39" t="s">
        <v>48</v>
      </c>
      <c r="G10" s="39" t="s">
        <v>49</v>
      </c>
      <c r="H10" s="39" t="s">
        <v>50</v>
      </c>
      <c r="I10" s="39" t="s">
        <v>51</v>
      </c>
      <c r="J10" s="39" t="s">
        <v>52</v>
      </c>
      <c r="K10" s="39" t="s">
        <v>53</v>
      </c>
      <c r="L10" s="39" t="s">
        <v>54</v>
      </c>
      <c r="M10" s="39" t="s">
        <v>55</v>
      </c>
      <c r="N10" s="39" t="s">
        <v>56</v>
      </c>
      <c r="O10" s="39" t="s">
        <v>57</v>
      </c>
      <c r="P10" s="39" t="s">
        <v>58</v>
      </c>
      <c r="Q10" s="39" t="s">
        <v>358</v>
      </c>
      <c r="R10" s="39" t="s">
        <v>359</v>
      </c>
    </row>
    <row r="11" spans="1:18" x14ac:dyDescent="0.25">
      <c r="B11" s="39" t="s">
        <v>11</v>
      </c>
      <c r="D11" s="39" t="s">
        <v>6</v>
      </c>
    </row>
    <row r="12" spans="1:18" x14ac:dyDescent="0.25">
      <c r="B12" s="39" t="s">
        <v>59</v>
      </c>
      <c r="D12" s="39" t="s">
        <v>810</v>
      </c>
      <c r="F12" s="39" t="s">
        <v>810</v>
      </c>
      <c r="G12" s="39" t="s">
        <v>810</v>
      </c>
      <c r="H12" s="39" t="s">
        <v>810</v>
      </c>
      <c r="I12" s="39" t="s">
        <v>810</v>
      </c>
      <c r="J12" s="39" t="s">
        <v>810</v>
      </c>
      <c r="K12" s="39" t="s">
        <v>810</v>
      </c>
      <c r="L12" s="39" t="s">
        <v>810</v>
      </c>
      <c r="M12" s="39" t="s">
        <v>810</v>
      </c>
      <c r="N12" s="39" t="s">
        <v>810</v>
      </c>
      <c r="O12" s="39" t="s">
        <v>810</v>
      </c>
      <c r="P12" s="39" t="s">
        <v>810</v>
      </c>
      <c r="Q12" s="39" t="s">
        <v>810</v>
      </c>
      <c r="R12" s="39" t="s">
        <v>810</v>
      </c>
    </row>
    <row r="13" spans="1:18" x14ac:dyDescent="0.25">
      <c r="B13" s="39" t="s">
        <v>73</v>
      </c>
      <c r="D13" s="39" t="s">
        <v>810</v>
      </c>
      <c r="F13" s="39" t="s">
        <v>810</v>
      </c>
      <c r="G13" s="39" t="s">
        <v>810</v>
      </c>
      <c r="H13" s="39" t="s">
        <v>810</v>
      </c>
      <c r="I13" s="39" t="s">
        <v>810</v>
      </c>
      <c r="J13" s="39" t="s">
        <v>810</v>
      </c>
      <c r="K13" s="39" t="s">
        <v>810</v>
      </c>
      <c r="L13" s="39" t="s">
        <v>810</v>
      </c>
      <c r="M13" s="39" t="s">
        <v>810</v>
      </c>
      <c r="N13" s="39" t="s">
        <v>810</v>
      </c>
      <c r="O13" s="39" t="s">
        <v>810</v>
      </c>
      <c r="P13" s="39" t="s">
        <v>810</v>
      </c>
      <c r="Q13" s="39" t="s">
        <v>810</v>
      </c>
      <c r="R13" s="39" t="s">
        <v>810</v>
      </c>
    </row>
    <row r="14" spans="1:18" x14ac:dyDescent="0.25">
      <c r="D14" s="39" t="s">
        <v>7</v>
      </c>
      <c r="F14" s="39" t="s">
        <v>87</v>
      </c>
      <c r="G14" s="39" t="s">
        <v>88</v>
      </c>
      <c r="H14" s="39" t="s">
        <v>89</v>
      </c>
      <c r="I14" s="39" t="s">
        <v>90</v>
      </c>
      <c r="J14" s="39" t="s">
        <v>91</v>
      </c>
      <c r="K14" s="39" t="s">
        <v>92</v>
      </c>
      <c r="L14" s="39" t="s">
        <v>93</v>
      </c>
      <c r="M14" s="39" t="s">
        <v>94</v>
      </c>
      <c r="N14" s="39" t="s">
        <v>95</v>
      </c>
      <c r="O14" s="39" t="s">
        <v>96</v>
      </c>
      <c r="P14" s="39" t="s">
        <v>97</v>
      </c>
      <c r="Q14" s="39" t="s">
        <v>98</v>
      </c>
      <c r="R14" s="39" t="s">
        <v>362</v>
      </c>
    </row>
    <row r="16" spans="1:18" x14ac:dyDescent="0.25">
      <c r="D16" s="39" t="s">
        <v>810</v>
      </c>
    </row>
    <row r="17" spans="2:18" x14ac:dyDescent="0.25">
      <c r="B17" s="39" t="s">
        <v>100</v>
      </c>
      <c r="D17" s="39" t="s">
        <v>382</v>
      </c>
      <c r="F17" s="39" t="s">
        <v>810</v>
      </c>
      <c r="G17" s="39" t="s">
        <v>810</v>
      </c>
      <c r="H17" s="39" t="s">
        <v>810</v>
      </c>
      <c r="I17" s="39" t="s">
        <v>810</v>
      </c>
      <c r="J17" s="39" t="s">
        <v>810</v>
      </c>
      <c r="K17" s="39" t="s">
        <v>810</v>
      </c>
      <c r="L17" s="39" t="s">
        <v>810</v>
      </c>
      <c r="M17" s="39" t="s">
        <v>810</v>
      </c>
      <c r="N17" s="39" t="s">
        <v>810</v>
      </c>
      <c r="O17" s="39" t="s">
        <v>810</v>
      </c>
      <c r="P17" s="39" t="s">
        <v>810</v>
      </c>
      <c r="Q17" s="39" t="s">
        <v>810</v>
      </c>
      <c r="R17" s="39" t="s">
        <v>810</v>
      </c>
    </row>
    <row r="19" spans="2:18" x14ac:dyDescent="0.25">
      <c r="D19" s="39" t="s">
        <v>12</v>
      </c>
      <c r="F19" s="39" t="s">
        <v>113</v>
      </c>
      <c r="G19" s="39" t="s">
        <v>114</v>
      </c>
      <c r="H19" s="39" t="s">
        <v>115</v>
      </c>
      <c r="I19" s="39" t="s">
        <v>116</v>
      </c>
      <c r="J19" s="39" t="s">
        <v>117</v>
      </c>
      <c r="K19" s="39" t="s">
        <v>118</v>
      </c>
      <c r="L19" s="39" t="s">
        <v>119</v>
      </c>
      <c r="M19" s="39" t="s">
        <v>120</v>
      </c>
      <c r="N19" s="39" t="s">
        <v>121</v>
      </c>
      <c r="O19" s="39" t="s">
        <v>122</v>
      </c>
      <c r="P19" s="39" t="s">
        <v>123</v>
      </c>
      <c r="Q19" s="39" t="s">
        <v>124</v>
      </c>
      <c r="R19" s="39" t="s">
        <v>364</v>
      </c>
    </row>
    <row r="21" spans="2:18" x14ac:dyDescent="0.25">
      <c r="D21" s="39" t="s">
        <v>8</v>
      </c>
    </row>
    <row r="22" spans="2:18" x14ac:dyDescent="0.25">
      <c r="B22" s="39" t="s">
        <v>125</v>
      </c>
      <c r="D22" s="39" t="s">
        <v>810</v>
      </c>
      <c r="F22" s="39" t="s">
        <v>810</v>
      </c>
      <c r="G22" s="39" t="s">
        <v>810</v>
      </c>
      <c r="H22" s="39" t="s">
        <v>810</v>
      </c>
      <c r="I22" s="39" t="s">
        <v>810</v>
      </c>
      <c r="J22" s="39" t="s">
        <v>810</v>
      </c>
      <c r="K22" s="39" t="s">
        <v>810</v>
      </c>
      <c r="L22" s="39" t="s">
        <v>810</v>
      </c>
      <c r="M22" s="39" t="s">
        <v>810</v>
      </c>
      <c r="N22" s="39" t="s">
        <v>810</v>
      </c>
      <c r="O22" s="39" t="s">
        <v>810</v>
      </c>
      <c r="P22" s="39" t="s">
        <v>810</v>
      </c>
      <c r="Q22" s="39" t="s">
        <v>810</v>
      </c>
      <c r="R22" s="39" t="s">
        <v>810</v>
      </c>
    </row>
    <row r="23" spans="2:18" x14ac:dyDescent="0.25">
      <c r="B23" s="39" t="s">
        <v>139</v>
      </c>
      <c r="D23" s="39" t="s">
        <v>810</v>
      </c>
      <c r="F23" s="39" t="s">
        <v>810</v>
      </c>
      <c r="G23" s="39" t="s">
        <v>810</v>
      </c>
      <c r="H23" s="39" t="s">
        <v>810</v>
      </c>
      <c r="I23" s="39" t="s">
        <v>810</v>
      </c>
      <c r="J23" s="39" t="s">
        <v>810</v>
      </c>
      <c r="K23" s="39" t="s">
        <v>810</v>
      </c>
      <c r="L23" s="39" t="s">
        <v>810</v>
      </c>
      <c r="M23" s="39" t="s">
        <v>810</v>
      </c>
      <c r="N23" s="39" t="s">
        <v>810</v>
      </c>
      <c r="O23" s="39" t="s">
        <v>810</v>
      </c>
      <c r="P23" s="39" t="s">
        <v>810</v>
      </c>
      <c r="Q23" s="39" t="s">
        <v>810</v>
      </c>
      <c r="R23" s="39" t="s">
        <v>810</v>
      </c>
    </row>
    <row r="24" spans="2:18" x14ac:dyDescent="0.25">
      <c r="B24" s="39" t="s">
        <v>153</v>
      </c>
      <c r="D24" s="39" t="s">
        <v>810</v>
      </c>
      <c r="F24" s="39" t="s">
        <v>810</v>
      </c>
      <c r="G24" s="39" t="s">
        <v>810</v>
      </c>
      <c r="H24" s="39" t="s">
        <v>810</v>
      </c>
      <c r="I24" s="39" t="s">
        <v>810</v>
      </c>
      <c r="J24" s="39" t="s">
        <v>810</v>
      </c>
      <c r="K24" s="39" t="s">
        <v>810</v>
      </c>
      <c r="L24" s="39" t="s">
        <v>810</v>
      </c>
      <c r="M24" s="39" t="s">
        <v>810</v>
      </c>
      <c r="N24" s="39" t="s">
        <v>810</v>
      </c>
      <c r="O24" s="39" t="s">
        <v>810</v>
      </c>
      <c r="P24" s="39" t="s">
        <v>810</v>
      </c>
      <c r="Q24" s="39" t="s">
        <v>810</v>
      </c>
      <c r="R24" s="39" t="s">
        <v>810</v>
      </c>
    </row>
    <row r="25" spans="2:18" x14ac:dyDescent="0.25">
      <c r="B25" s="39" t="s">
        <v>167</v>
      </c>
      <c r="D25" s="39" t="s">
        <v>810</v>
      </c>
      <c r="F25" s="39" t="s">
        <v>810</v>
      </c>
      <c r="G25" s="39" t="s">
        <v>810</v>
      </c>
      <c r="H25" s="39" t="s">
        <v>810</v>
      </c>
      <c r="I25" s="39" t="s">
        <v>810</v>
      </c>
      <c r="J25" s="39" t="s">
        <v>810</v>
      </c>
      <c r="K25" s="39" t="s">
        <v>810</v>
      </c>
      <c r="L25" s="39" t="s">
        <v>810</v>
      </c>
      <c r="M25" s="39" t="s">
        <v>810</v>
      </c>
      <c r="N25" s="39" t="s">
        <v>810</v>
      </c>
      <c r="O25" s="39" t="s">
        <v>810</v>
      </c>
      <c r="P25" s="39" t="s">
        <v>810</v>
      </c>
      <c r="Q25" s="39" t="s">
        <v>810</v>
      </c>
      <c r="R25" s="39" t="s">
        <v>810</v>
      </c>
    </row>
    <row r="26" spans="2:18" x14ac:dyDescent="0.25">
      <c r="B26" s="39" t="s">
        <v>181</v>
      </c>
      <c r="D26" s="39" t="s">
        <v>810</v>
      </c>
      <c r="F26" s="39" t="s">
        <v>810</v>
      </c>
      <c r="G26" s="39" t="s">
        <v>810</v>
      </c>
      <c r="H26" s="39" t="s">
        <v>810</v>
      </c>
      <c r="I26" s="39" t="s">
        <v>810</v>
      </c>
      <c r="J26" s="39" t="s">
        <v>810</v>
      </c>
      <c r="K26" s="39" t="s">
        <v>810</v>
      </c>
      <c r="L26" s="39" t="s">
        <v>810</v>
      </c>
      <c r="M26" s="39" t="s">
        <v>810</v>
      </c>
      <c r="N26" s="39" t="s">
        <v>810</v>
      </c>
      <c r="O26" s="39" t="s">
        <v>810</v>
      </c>
      <c r="P26" s="39" t="s">
        <v>810</v>
      </c>
      <c r="Q26" s="39" t="s">
        <v>810</v>
      </c>
      <c r="R26" s="39" t="s">
        <v>810</v>
      </c>
    </row>
    <row r="27" spans="2:18" x14ac:dyDescent="0.25">
      <c r="B27" s="39" t="s">
        <v>195</v>
      </c>
      <c r="D27" s="39" t="s">
        <v>810</v>
      </c>
      <c r="F27" s="39" t="s">
        <v>810</v>
      </c>
      <c r="G27" s="39" t="s">
        <v>810</v>
      </c>
      <c r="H27" s="39" t="s">
        <v>810</v>
      </c>
      <c r="I27" s="39" t="s">
        <v>810</v>
      </c>
      <c r="J27" s="39" t="s">
        <v>810</v>
      </c>
      <c r="K27" s="39" t="s">
        <v>810</v>
      </c>
      <c r="L27" s="39" t="s">
        <v>810</v>
      </c>
      <c r="M27" s="39" t="s">
        <v>810</v>
      </c>
      <c r="N27" s="39" t="s">
        <v>810</v>
      </c>
      <c r="O27" s="39" t="s">
        <v>810</v>
      </c>
      <c r="P27" s="39" t="s">
        <v>810</v>
      </c>
      <c r="Q27" s="39" t="s">
        <v>810</v>
      </c>
      <c r="R27" s="39" t="s">
        <v>810</v>
      </c>
    </row>
    <row r="28" spans="2:18" x14ac:dyDescent="0.25">
      <c r="B28" s="39" t="s">
        <v>209</v>
      </c>
      <c r="D28" s="39" t="s">
        <v>810</v>
      </c>
      <c r="F28" s="39" t="s">
        <v>810</v>
      </c>
      <c r="G28" s="39" t="s">
        <v>810</v>
      </c>
      <c r="H28" s="39" t="s">
        <v>810</v>
      </c>
      <c r="I28" s="39" t="s">
        <v>810</v>
      </c>
      <c r="J28" s="39" t="s">
        <v>810</v>
      </c>
      <c r="K28" s="39" t="s">
        <v>810</v>
      </c>
      <c r="L28" s="39" t="s">
        <v>810</v>
      </c>
      <c r="M28" s="39" t="s">
        <v>810</v>
      </c>
      <c r="N28" s="39" t="s">
        <v>810</v>
      </c>
      <c r="O28" s="39" t="s">
        <v>810</v>
      </c>
      <c r="P28" s="39" t="s">
        <v>810</v>
      </c>
      <c r="Q28" s="39" t="s">
        <v>810</v>
      </c>
      <c r="R28" s="39" t="s">
        <v>810</v>
      </c>
    </row>
    <row r="29" spans="2:18" x14ac:dyDescent="0.25">
      <c r="B29" s="39" t="s">
        <v>223</v>
      </c>
      <c r="D29" s="39" t="s">
        <v>810</v>
      </c>
      <c r="F29" s="39" t="s">
        <v>810</v>
      </c>
      <c r="G29" s="39" t="s">
        <v>810</v>
      </c>
      <c r="H29" s="39" t="s">
        <v>810</v>
      </c>
      <c r="I29" s="39" t="s">
        <v>810</v>
      </c>
      <c r="J29" s="39" t="s">
        <v>810</v>
      </c>
      <c r="K29" s="39" t="s">
        <v>810</v>
      </c>
      <c r="L29" s="39" t="s">
        <v>810</v>
      </c>
      <c r="M29" s="39" t="s">
        <v>810</v>
      </c>
      <c r="N29" s="39" t="s">
        <v>810</v>
      </c>
      <c r="O29" s="39" t="s">
        <v>810</v>
      </c>
      <c r="P29" s="39" t="s">
        <v>810</v>
      </c>
      <c r="Q29" s="39" t="s">
        <v>810</v>
      </c>
      <c r="R29" s="39" t="s">
        <v>810</v>
      </c>
    </row>
    <row r="30" spans="2:18" x14ac:dyDescent="0.25">
      <c r="D30" s="39" t="s">
        <v>9</v>
      </c>
      <c r="F30" s="39" t="s">
        <v>237</v>
      </c>
      <c r="G30" s="39" t="s">
        <v>238</v>
      </c>
      <c r="H30" s="39" t="s">
        <v>239</v>
      </c>
      <c r="I30" s="39" t="s">
        <v>240</v>
      </c>
      <c r="J30" s="39" t="s">
        <v>241</v>
      </c>
      <c r="K30" s="39" t="s">
        <v>242</v>
      </c>
      <c r="L30" s="39" t="s">
        <v>243</v>
      </c>
      <c r="M30" s="39" t="s">
        <v>244</v>
      </c>
      <c r="N30" s="39" t="s">
        <v>245</v>
      </c>
      <c r="O30" s="39" t="s">
        <v>246</v>
      </c>
      <c r="P30" s="39" t="s">
        <v>247</v>
      </c>
      <c r="Q30" s="39" t="s">
        <v>248</v>
      </c>
      <c r="R30" s="39" t="s">
        <v>373</v>
      </c>
    </row>
    <row r="32" spans="2:18" x14ac:dyDescent="0.25">
      <c r="D32" s="39" t="s">
        <v>13</v>
      </c>
      <c r="F32" s="39" t="s">
        <v>249</v>
      </c>
      <c r="G32" s="39" t="s">
        <v>250</v>
      </c>
      <c r="H32" s="39" t="s">
        <v>251</v>
      </c>
      <c r="I32" s="39" t="s">
        <v>252</v>
      </c>
      <c r="J32" s="39" t="s">
        <v>253</v>
      </c>
      <c r="K32" s="39" t="s">
        <v>254</v>
      </c>
      <c r="L32" s="39" t="s">
        <v>255</v>
      </c>
      <c r="M32" s="39" t="s">
        <v>256</v>
      </c>
      <c r="N32" s="39" t="s">
        <v>257</v>
      </c>
      <c r="O32" s="39" t="s">
        <v>258</v>
      </c>
      <c r="P32" s="39" t="s">
        <v>259</v>
      </c>
      <c r="Q32" s="39" t="s">
        <v>260</v>
      </c>
      <c r="R32" s="39" t="s">
        <v>374</v>
      </c>
    </row>
    <row r="34" spans="2:18" x14ac:dyDescent="0.25">
      <c r="D34" s="39" t="s">
        <v>14</v>
      </c>
    </row>
    <row r="35" spans="2:18" x14ac:dyDescent="0.25">
      <c r="B35" s="39" t="s">
        <v>261</v>
      </c>
      <c r="D35" s="39" t="s">
        <v>810</v>
      </c>
      <c r="F35" s="39" t="s">
        <v>810</v>
      </c>
      <c r="G35" s="39" t="s">
        <v>810</v>
      </c>
      <c r="H35" s="39" t="s">
        <v>810</v>
      </c>
      <c r="I35" s="39" t="s">
        <v>810</v>
      </c>
      <c r="J35" s="39" t="s">
        <v>810</v>
      </c>
      <c r="K35" s="39" t="s">
        <v>810</v>
      </c>
      <c r="L35" s="39" t="s">
        <v>810</v>
      </c>
      <c r="M35" s="39" t="s">
        <v>810</v>
      </c>
      <c r="N35" s="39" t="s">
        <v>810</v>
      </c>
      <c r="O35" s="39" t="s">
        <v>810</v>
      </c>
      <c r="P35" s="39" t="s">
        <v>810</v>
      </c>
      <c r="Q35" s="39" t="s">
        <v>810</v>
      </c>
      <c r="R35" s="39" t="s">
        <v>810</v>
      </c>
    </row>
    <row r="36" spans="2:18" x14ac:dyDescent="0.25">
      <c r="B36" s="39" t="s">
        <v>275</v>
      </c>
      <c r="D36" s="39" t="s">
        <v>810</v>
      </c>
      <c r="F36" s="39" t="s">
        <v>810</v>
      </c>
      <c r="G36" s="39" t="s">
        <v>810</v>
      </c>
      <c r="H36" s="39" t="s">
        <v>810</v>
      </c>
      <c r="I36" s="39" t="s">
        <v>810</v>
      </c>
      <c r="J36" s="39" t="s">
        <v>810</v>
      </c>
      <c r="K36" s="39" t="s">
        <v>810</v>
      </c>
      <c r="L36" s="39" t="s">
        <v>810</v>
      </c>
      <c r="M36" s="39" t="s">
        <v>810</v>
      </c>
      <c r="N36" s="39" t="s">
        <v>810</v>
      </c>
      <c r="O36" s="39" t="s">
        <v>810</v>
      </c>
      <c r="P36" s="39" t="s">
        <v>810</v>
      </c>
      <c r="Q36" s="39" t="s">
        <v>810</v>
      </c>
      <c r="R36" s="39" t="s">
        <v>810</v>
      </c>
    </row>
    <row r="37" spans="2:18" x14ac:dyDescent="0.25">
      <c r="B37" s="39" t="s">
        <v>289</v>
      </c>
      <c r="D37" s="39" t="s">
        <v>810</v>
      </c>
      <c r="F37" s="39" t="s">
        <v>810</v>
      </c>
      <c r="G37" s="39" t="s">
        <v>810</v>
      </c>
      <c r="H37" s="39" t="s">
        <v>810</v>
      </c>
      <c r="I37" s="39" t="s">
        <v>810</v>
      </c>
      <c r="J37" s="39" t="s">
        <v>810</v>
      </c>
      <c r="K37" s="39" t="s">
        <v>810</v>
      </c>
      <c r="L37" s="39" t="s">
        <v>810</v>
      </c>
      <c r="M37" s="39" t="s">
        <v>810</v>
      </c>
      <c r="N37" s="39" t="s">
        <v>810</v>
      </c>
      <c r="O37" s="39" t="s">
        <v>810</v>
      </c>
      <c r="P37" s="39" t="s">
        <v>810</v>
      </c>
      <c r="Q37" s="39" t="s">
        <v>810</v>
      </c>
      <c r="R37" s="39" t="s">
        <v>810</v>
      </c>
    </row>
    <row r="38" spans="2:18" x14ac:dyDescent="0.25">
      <c r="D38" s="39" t="s">
        <v>15</v>
      </c>
      <c r="F38" s="39" t="s">
        <v>303</v>
      </c>
      <c r="G38" s="39" t="s">
        <v>304</v>
      </c>
      <c r="H38" s="39" t="s">
        <v>305</v>
      </c>
      <c r="I38" s="39" t="s">
        <v>306</v>
      </c>
      <c r="J38" s="39" t="s">
        <v>307</v>
      </c>
      <c r="K38" s="39" t="s">
        <v>308</v>
      </c>
      <c r="L38" s="39" t="s">
        <v>309</v>
      </c>
      <c r="M38" s="39" t="s">
        <v>310</v>
      </c>
      <c r="N38" s="39" t="s">
        <v>311</v>
      </c>
      <c r="O38" s="39" t="s">
        <v>312</v>
      </c>
      <c r="P38" s="39" t="s">
        <v>313</v>
      </c>
      <c r="Q38" s="39" t="s">
        <v>314</v>
      </c>
      <c r="R38" s="39" t="s">
        <v>378</v>
      </c>
    </row>
    <row r="40" spans="2:18" x14ac:dyDescent="0.25">
      <c r="D40" s="39" t="s">
        <v>10</v>
      </c>
      <c r="F40" s="39" t="s">
        <v>315</v>
      </c>
      <c r="G40" s="39" t="s">
        <v>316</v>
      </c>
      <c r="H40" s="39" t="s">
        <v>317</v>
      </c>
      <c r="I40" s="39" t="s">
        <v>318</v>
      </c>
      <c r="J40" s="39" t="s">
        <v>319</v>
      </c>
      <c r="K40" s="39" t="s">
        <v>320</v>
      </c>
      <c r="L40" s="39" t="s">
        <v>321</v>
      </c>
      <c r="M40" s="39" t="s">
        <v>322</v>
      </c>
      <c r="N40" s="39" t="s">
        <v>323</v>
      </c>
      <c r="O40" s="39" t="s">
        <v>324</v>
      </c>
      <c r="P40" s="39" t="s">
        <v>325</v>
      </c>
      <c r="Q40" s="39" t="s">
        <v>326</v>
      </c>
      <c r="R40" s="39" t="s">
        <v>379</v>
      </c>
    </row>
    <row r="42" spans="2:18" x14ac:dyDescent="0.25">
      <c r="D42" s="39" t="s">
        <v>810</v>
      </c>
    </row>
    <row r="43" spans="2:18" x14ac:dyDescent="0.25">
      <c r="B43" s="39" t="s">
        <v>328</v>
      </c>
      <c r="D43" s="39" t="s">
        <v>383</v>
      </c>
      <c r="F43" s="39" t="s">
        <v>810</v>
      </c>
      <c r="G43" s="39" t="s">
        <v>810</v>
      </c>
      <c r="H43" s="39" t="s">
        <v>810</v>
      </c>
      <c r="I43" s="39" t="s">
        <v>810</v>
      </c>
      <c r="J43" s="39" t="s">
        <v>810</v>
      </c>
      <c r="K43" s="39" t="s">
        <v>810</v>
      </c>
      <c r="L43" s="39" t="s">
        <v>810</v>
      </c>
      <c r="M43" s="39" t="s">
        <v>810</v>
      </c>
      <c r="N43" s="39" t="s">
        <v>810</v>
      </c>
      <c r="O43" s="39" t="s">
        <v>810</v>
      </c>
      <c r="P43" s="39" t="s">
        <v>810</v>
      </c>
      <c r="Q43" s="39" t="s">
        <v>810</v>
      </c>
      <c r="R43" s="39" t="s">
        <v>810</v>
      </c>
    </row>
    <row r="45" spans="2:18" x14ac:dyDescent="0.25">
      <c r="D45" s="39" t="s">
        <v>16</v>
      </c>
      <c r="F45" s="39" t="s">
        <v>341</v>
      </c>
      <c r="G45" s="39" t="s">
        <v>342</v>
      </c>
      <c r="H45" s="39" t="s">
        <v>343</v>
      </c>
      <c r="I45" s="39" t="s">
        <v>344</v>
      </c>
      <c r="J45" s="39" t="s">
        <v>345</v>
      </c>
      <c r="K45" s="39" t="s">
        <v>346</v>
      </c>
      <c r="L45" s="39" t="s">
        <v>347</v>
      </c>
      <c r="M45" s="39" t="s">
        <v>348</v>
      </c>
      <c r="N45" s="39" t="s">
        <v>349</v>
      </c>
      <c r="O45" s="39" t="s">
        <v>350</v>
      </c>
      <c r="P45" s="39" t="s">
        <v>351</v>
      </c>
      <c r="Q45" s="39" t="s">
        <v>352</v>
      </c>
      <c r="R45" s="39" t="s">
        <v>381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Read Me</vt:lpstr>
      <vt:lpstr>Options</vt:lpstr>
      <vt:lpstr>Income Statement</vt:lpstr>
      <vt:lpstr>Budget</vt:lpstr>
      <vt:lpstr>Variance</vt:lpstr>
      <vt:lpstr>BudgetID</vt:lpstr>
      <vt:lpstr>Year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Income Statement Budget and Variance</dc:title>
  <dc:subject>Jet Reports</dc:subject>
  <dc:creator>Stephen J. Little</dc:creator>
  <dc:description>Income Statement with budget and variance info for 12 months.</dc:description>
  <cp:lastModifiedBy>Kim R. Duey</cp:lastModifiedBy>
  <dcterms:created xsi:type="dcterms:W3CDTF">2011-10-07T16:55:39Z</dcterms:created>
  <dcterms:modified xsi:type="dcterms:W3CDTF">2018-09-25T15:48:27Z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Report Id">
    <vt:lpwstr>432a06ab-3d1d-4de9-bdff-91963986c3fc</vt:lpwstr>
  </property>
  <property fmtid="{D5CDD505-2E9C-101B-9397-08002B2CF9AE}" pid="4" name="Jet Reports Function Literals">
    <vt:lpwstr>,	;	,	{	}	[@[{0}]]	1033</vt:lpwstr>
  </property>
</Properties>
</file>